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647DAC03-AF46-49FE-9CDB-8AC31FEC4078}" xr6:coauthVersionLast="47" xr6:coauthVersionMax="47" xr10:uidLastSave="{00000000-0000-0000-0000-000000000000}"/>
  <bookViews>
    <workbookView xWindow="-120" yWindow="-120" windowWidth="29040" windowHeight="15720" tabRatio="681" activeTab="3" xr2:uid="{796BED31-1F88-47A0-B4A3-DC1AE6B320D3}"/>
  </bookViews>
  <sheets>
    <sheet name="Cover" sheetId="9" r:id="rId1"/>
    <sheet name="BTP-U302SCR1" sheetId="1" r:id="rId2"/>
    <sheet name="U302SCR1" sheetId="16" r:id="rId3"/>
    <sheet name="BTP-U302SCR2" sheetId="2" r:id="rId4"/>
    <sheet name="U302SCR2" sheetId="20" r:id="rId5"/>
    <sheet name="BTP-U302AB2" sheetId="5" r:id="rId6"/>
    <sheet name="BTP-U302AB1" sheetId="6" r:id="rId7"/>
    <sheet name="U302AB2" sheetId="7" r:id="rId8"/>
    <sheet name="U302AB1" sheetId="8" r:id="rId9"/>
  </sheets>
  <externalReferences>
    <externalReference r:id="rId10"/>
    <externalReference r:id="rId11"/>
  </externalReferences>
  <definedNames>
    <definedName name="__123Graph_A" localSheetId="6" hidden="1">#REF!</definedName>
    <definedName name="__123Graph_A" localSheetId="5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5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5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5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5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5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5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5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5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5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5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'BTP-U302AB1'!$C$29:$AR$301</definedName>
    <definedName name="_xlnm._FilterDatabase" localSheetId="5" hidden="1">'BTP-U302AB2'!$C$29:$AZ$301</definedName>
    <definedName name="_xlnm._FilterDatabase" localSheetId="1" hidden="1">'BTP-U302SCR1'!$C$29:$BO$846</definedName>
    <definedName name="_xlnm._FilterDatabase" localSheetId="3" hidden="1">'BTP-U302SCR2'!$C$29:$CH$846</definedName>
    <definedName name="_xlnm._FilterDatabase" localSheetId="8" hidden="1">U302AB1!$A$9:$BX$290</definedName>
    <definedName name="_xlnm._FilterDatabase" localSheetId="7" hidden="1">U302AB2!$A$9:$BX$290</definedName>
    <definedName name="_xlnm._FilterDatabase" localSheetId="2" hidden="1">U302SCR1!$A$9:$DB$1124</definedName>
    <definedName name="_xlnm._FilterDatabase" localSheetId="4" hidden="1">U302SCR2!$A$9:$DB$1124</definedName>
    <definedName name="_Key1" localSheetId="6" hidden="1">#REF!</definedName>
    <definedName name="_Key1" localSheetId="5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5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5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5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5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5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5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5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Cover!$B$1:$K$11</definedName>
    <definedName name="Q" localSheetId="6" hidden="1">#REF!</definedName>
    <definedName name="Q" localSheetId="5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5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5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5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5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5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5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5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5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5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5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5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5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5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5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5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U27" i="2" l="1" a="1"/>
  <c r="BU27" i="2" s="1"/>
  <c r="BU28" i="2"/>
  <c r="AM27" i="5" a="1"/>
  <c r="AM27" i="5" s="1"/>
  <c r="AM28" i="5"/>
  <c r="BT756" i="2"/>
  <c r="BT27" i="2" a="1"/>
  <c r="BT27" i="2" s="1"/>
  <c r="BT28" i="2"/>
  <c r="AL27" i="5" a="1"/>
  <c r="AL27" i="5" s="1"/>
  <c r="AL28" i="5"/>
  <c r="BS683" i="2"/>
  <c r="BS158" i="2"/>
  <c r="BS27" i="2" l="1" a="1"/>
  <c r="BS27" i="2" s="1"/>
  <c r="BS28" i="2"/>
  <c r="AK27" i="5" a="1"/>
  <c r="AK27" i="5" s="1"/>
  <c r="AK28" i="5"/>
  <c r="BR27" i="2" a="1"/>
  <c r="BR27" i="2" s="1"/>
  <c r="BR28" i="2"/>
  <c r="BQ27" i="2" a="1"/>
  <c r="BQ27" i="2" s="1"/>
  <c r="BQ28" i="2"/>
  <c r="BV656" i="2"/>
  <c r="BV655" i="2"/>
  <c r="BP27" i="2" a="1"/>
  <c r="BP27" i="2" s="1"/>
  <c r="BP28" i="2"/>
  <c r="AJ27" i="5" l="1" a="1"/>
  <c r="AJ27" i="5" s="1"/>
  <c r="AJ28" i="5"/>
  <c r="BC735" i="1"/>
  <c r="BC731" i="1"/>
  <c r="AI27" i="5" a="1"/>
  <c r="AI27" i="5" s="1"/>
  <c r="AI28" i="5"/>
  <c r="BO27" i="2" a="1"/>
  <c r="BO27" i="2" s="1"/>
  <c r="BO28" i="2"/>
  <c r="BN752" i="2" l="1"/>
  <c r="BN733" i="2"/>
  <c r="BN719" i="2"/>
  <c r="BJ755" i="2"/>
  <c r="BJ722" i="2"/>
  <c r="BJ661" i="2"/>
  <c r="BN702" i="2"/>
  <c r="BJ702" i="2"/>
  <c r="BN699" i="2"/>
  <c r="BN673" i="2"/>
  <c r="BN658" i="2"/>
  <c r="Y585" i="2"/>
  <c r="Y48" i="2"/>
  <c r="R535" i="2"/>
  <c r="R534" i="2"/>
  <c r="R436" i="2"/>
  <c r="R435" i="2"/>
  <c r="R366" i="2"/>
  <c r="R365" i="2"/>
  <c r="S272" i="2"/>
  <c r="R271" i="2"/>
  <c r="AU557" i="2"/>
  <c r="BM27" i="2" a="1"/>
  <c r="BM27" i="2" s="1"/>
  <c r="BM28" i="2"/>
  <c r="BL473" i="2"/>
  <c r="BL28" i="2" s="1"/>
  <c r="BK28" i="2"/>
  <c r="BK27" i="2" a="1"/>
  <c r="BK27" i="2" s="1"/>
  <c r="AH27" i="5" a="1"/>
  <c r="AH27" i="5" s="1"/>
  <c r="AH28" i="5"/>
  <c r="BI27" i="2" a="1"/>
  <c r="BI27" i="2" s="1"/>
  <c r="BI28" i="2"/>
  <c r="BH473" i="2"/>
  <c r="BH472" i="2"/>
  <c r="BH307" i="2"/>
  <c r="BF472" i="2"/>
  <c r="BF307" i="2"/>
  <c r="BF306" i="2"/>
  <c r="BG27" i="2" a="1"/>
  <c r="BG27" i="2" s="1"/>
  <c r="BG28" i="2"/>
  <c r="AG107" i="5"/>
  <c r="AG60" i="5"/>
  <c r="AG27" i="5" a="1"/>
  <c r="AG27" i="5" s="1"/>
  <c r="AG28" i="5"/>
  <c r="BE704" i="2"/>
  <c r="BE759" i="2"/>
  <c r="BE742" i="2"/>
  <c r="BE664" i="2"/>
  <c r="BD306" i="2"/>
  <c r="BD27" i="2" s="1" a="1"/>
  <c r="BD27" i="2" s="1"/>
  <c r="BC27" i="2" a="1"/>
  <c r="BC27" i="2" s="1"/>
  <c r="BC28" i="2"/>
  <c r="BB27" i="2" a="1"/>
  <c r="BB27" i="2" s="1"/>
  <c r="BB28" i="2"/>
  <c r="BA27" i="2" a="1"/>
  <c r="BA27" i="2" s="1"/>
  <c r="BA28" i="2"/>
  <c r="AZ27" i="2" a="1"/>
  <c r="AZ27" i="2" s="1"/>
  <c r="AZ28" i="2"/>
  <c r="AY532" i="2"/>
  <c r="AY432" i="2"/>
  <c r="AY362" i="2"/>
  <c r="AY269" i="2"/>
  <c r="AX27" i="2" a="1"/>
  <c r="AX27" i="2" s="1"/>
  <c r="AX28" i="2"/>
  <c r="AW27" i="2" a="1"/>
  <c r="AW27" i="2" s="1"/>
  <c r="AW28" i="2"/>
  <c r="AV27" i="2" a="1"/>
  <c r="AV27" i="2" s="1"/>
  <c r="AV28" i="2"/>
  <c r="AF27" i="5" a="1"/>
  <c r="AF27" i="5" s="1"/>
  <c r="AF28" i="5"/>
  <c r="AU630" i="2"/>
  <c r="AU30" i="2"/>
  <c r="AE126" i="5"/>
  <c r="AE283" i="5"/>
  <c r="AE265" i="5"/>
  <c r="AE242" i="5"/>
  <c r="AE219" i="5"/>
  <c r="AE195" i="5"/>
  <c r="AE170" i="5"/>
  <c r="AE149" i="5"/>
  <c r="AE102" i="5"/>
  <c r="AE76" i="5"/>
  <c r="AE55" i="5"/>
  <c r="AE32" i="5"/>
  <c r="AD27" i="5" a="1"/>
  <c r="AD27" i="5" s="1"/>
  <c r="AT27" i="2" a="1"/>
  <c r="AT27" i="2" s="1"/>
  <c r="AT28" i="2"/>
  <c r="AD28" i="5"/>
  <c r="AS27" i="2" a="1"/>
  <c r="AS27" i="2" s="1"/>
  <c r="AS28" i="2"/>
  <c r="BJ27" i="2" l="1" a="1"/>
  <c r="BJ27" i="2" s="1"/>
  <c r="BJ28" i="2"/>
  <c r="BN28" i="2"/>
  <c r="BN27" i="2" a="1"/>
  <c r="BN27" i="2" s="1"/>
  <c r="Y27" i="2" a="1"/>
  <c r="Y27" i="2" s="1"/>
  <c r="Y28" i="2"/>
  <c r="BL27" i="2" a="1"/>
  <c r="BL27" i="2" s="1"/>
  <c r="BH27" i="2" a="1"/>
  <c r="BH27" i="2" s="1"/>
  <c r="BH28" i="2"/>
  <c r="BF27" i="2" a="1"/>
  <c r="BF27" i="2" s="1"/>
  <c r="BF28" i="2"/>
  <c r="BE27" i="2" a="1"/>
  <c r="BE27" i="2" s="1"/>
  <c r="BE28" i="2"/>
  <c r="BD28" i="2"/>
  <c r="AY27" i="2" a="1"/>
  <c r="AY27" i="2" s="1"/>
  <c r="AY28" i="2"/>
  <c r="AU27" i="2" a="1"/>
  <c r="AU27" i="2" s="1"/>
  <c r="AU28" i="2"/>
  <c r="AE27" i="5" a="1"/>
  <c r="AE27" i="5" s="1"/>
  <c r="AE28" i="5"/>
  <c r="AC27" i="5" a="1"/>
  <c r="AC27" i="5" s="1"/>
  <c r="AC28" i="5"/>
  <c r="AR27" i="2" a="1"/>
  <c r="AR27" i="2" s="1"/>
  <c r="AR28" i="2"/>
  <c r="AQ28" i="2"/>
  <c r="BY121" i="2"/>
  <c r="BZ121" i="2"/>
  <c r="BY122" i="2"/>
  <c r="BZ122" i="2"/>
  <c r="BY123" i="2"/>
  <c r="BZ123" i="2"/>
  <c r="L121" i="2"/>
  <c r="M121" i="2" s="1"/>
  <c r="L122" i="2"/>
  <c r="M122" i="2" s="1"/>
  <c r="L123" i="2"/>
  <c r="M123" i="2" s="1"/>
  <c r="BF122" i="1"/>
  <c r="BG122" i="1"/>
  <c r="BF123" i="1"/>
  <c r="BG123" i="1"/>
  <c r="L122" i="1"/>
  <c r="M122" i="1" s="1"/>
  <c r="L123" i="1"/>
  <c r="M123" i="1" s="1"/>
  <c r="BF121" i="1"/>
  <c r="BG121" i="1"/>
  <c r="L121" i="1"/>
  <c r="M121" i="1" s="1"/>
  <c r="BA676" i="1"/>
  <c r="BA756" i="1"/>
  <c r="AP27" i="2" a="1"/>
  <c r="AP27" i="2" s="1"/>
  <c r="AQ27" i="2" a="1"/>
  <c r="AQ27" i="2" s="1"/>
  <c r="AP28" i="2"/>
  <c r="AZ214" i="1" l="1"/>
  <c r="AZ27" i="1" a="1"/>
  <c r="AZ27" i="1" s="1"/>
  <c r="BA27" i="1" a="1"/>
  <c r="BA27" i="1" s="1"/>
  <c r="BB27" i="1" a="1"/>
  <c r="BB27" i="1" s="1"/>
  <c r="AZ28" i="1"/>
  <c r="BA28" i="1"/>
  <c r="BB28" i="1"/>
  <c r="AX752" i="1"/>
  <c r="AX733" i="1"/>
  <c r="AX719" i="1"/>
  <c r="AX699" i="1"/>
  <c r="AX673" i="1"/>
  <c r="AX658" i="1"/>
  <c r="AY735" i="1"/>
  <c r="AY731" i="1" l="1"/>
  <c r="AY27" i="1" a="1"/>
  <c r="AY27" i="1" s="1"/>
  <c r="AY28" i="1"/>
  <c r="AU5" i="1"/>
  <c r="AX27" i="1" a="1"/>
  <c r="AX27" i="1" s="1"/>
  <c r="AX28" i="1"/>
  <c r="AW755" i="1"/>
  <c r="AW702" i="1"/>
  <c r="AW722" i="1"/>
  <c r="AW661" i="1"/>
  <c r="AE27" i="6" a="1"/>
  <c r="AE27" i="6" s="1"/>
  <c r="AE28" i="6"/>
  <c r="AO27" i="2" a="1"/>
  <c r="AO27" i="2" s="1"/>
  <c r="AO28" i="2"/>
  <c r="AV27" i="1" a="1"/>
  <c r="AV27" i="1" s="1"/>
  <c r="AV28" i="1"/>
  <c r="AU27" i="1" a="1"/>
  <c r="AU27" i="1" s="1"/>
  <c r="AU28" i="1"/>
  <c r="AT27" i="1" a="1"/>
  <c r="AT27" i="1" s="1"/>
  <c r="AT28" i="1"/>
  <c r="AB27" i="5" a="1"/>
  <c r="AB27" i="5" s="1"/>
  <c r="AB28" i="5"/>
  <c r="AD27" i="6" a="1"/>
  <c r="AD27" i="6" s="1"/>
  <c r="AD28" i="6"/>
  <c r="AS27" i="1" a="1"/>
  <c r="AS27" i="1" s="1"/>
  <c r="AS28" i="1"/>
  <c r="AW27" i="1" l="1" a="1"/>
  <c r="AW27" i="1" s="1"/>
  <c r="AW28" i="1"/>
  <c r="AM27" i="2" a="1"/>
  <c r="AM27" i="2" s="1"/>
  <c r="AN27" i="2" a="1"/>
  <c r="AN27" i="2" s="1"/>
  <c r="AM28" i="2"/>
  <c r="AN28" i="2"/>
  <c r="AR27" i="1" a="1"/>
  <c r="AR27" i="1" s="1"/>
  <c r="AR28" i="1"/>
  <c r="AQ27" i="1" a="1"/>
  <c r="AQ27" i="1" s="1"/>
  <c r="AQ28" i="1"/>
  <c r="AP27" i="1" a="1"/>
  <c r="AP27" i="1" s="1"/>
  <c r="AP28" i="1"/>
  <c r="AL27" i="2" a="1"/>
  <c r="AL27" i="2" s="1"/>
  <c r="AL28" i="2"/>
  <c r="J6" i="9"/>
  <c r="J4" i="9"/>
  <c r="AK27" i="2" a="1"/>
  <c r="AK27" i="2" s="1"/>
  <c r="AK28" i="2"/>
  <c r="AO108" i="1"/>
  <c r="AO27" i="1" s="1" a="1"/>
  <c r="AO27" i="1" s="1"/>
  <c r="AN737" i="1"/>
  <c r="AN709" i="1"/>
  <c r="AN742" i="1"/>
  <c r="AJ27" i="2" a="1"/>
  <c r="AJ27" i="2" s="1"/>
  <c r="AJ28" i="2"/>
  <c r="AM27" i="1" a="1"/>
  <c r="AM27" i="1" s="1"/>
  <c r="AM28" i="1"/>
  <c r="AI27" i="2" a="1"/>
  <c r="AI27" i="2" s="1"/>
  <c r="AI28" i="2"/>
  <c r="AH27" i="2" a="1"/>
  <c r="AH27" i="2" s="1"/>
  <c r="AH28" i="2"/>
  <c r="X4" i="6"/>
  <c r="DB1124" i="20"/>
  <c r="BX1124" i="20"/>
  <c r="A1123" i="20"/>
  <c r="DB1122" i="20"/>
  <c r="BX1122" i="20"/>
  <c r="A1121" i="20"/>
  <c r="DB1120" i="20"/>
  <c r="BX1120" i="20"/>
  <c r="A1119" i="20"/>
  <c r="DB1118" i="20"/>
  <c r="BX1118" i="20"/>
  <c r="A1117" i="20"/>
  <c r="DB1116" i="20"/>
  <c r="BX1116" i="20"/>
  <c r="A1115" i="20"/>
  <c r="DB1114" i="20"/>
  <c r="BX1114" i="20"/>
  <c r="A1113" i="20"/>
  <c r="DB1112" i="20"/>
  <c r="BX1112" i="20"/>
  <c r="A1111" i="20"/>
  <c r="DB1110" i="20"/>
  <c r="BX1110" i="20"/>
  <c r="A1109" i="20"/>
  <c r="DB1108" i="20"/>
  <c r="BX1108" i="20"/>
  <c r="A1107" i="20"/>
  <c r="DB1106" i="20"/>
  <c r="BX1106" i="20"/>
  <c r="A1105" i="20"/>
  <c r="DB1104" i="20"/>
  <c r="BX1104" i="20"/>
  <c r="A1103" i="20"/>
  <c r="DB1102" i="20"/>
  <c r="BX1102" i="20"/>
  <c r="A1101" i="20"/>
  <c r="DB1100" i="20"/>
  <c r="BX1100" i="20"/>
  <c r="A1099" i="20"/>
  <c r="DB1098" i="20"/>
  <c r="BX1098" i="20"/>
  <c r="A1097" i="20"/>
  <c r="DB1096" i="20"/>
  <c r="BX1096" i="20"/>
  <c r="A1095" i="20"/>
  <c r="DB1094" i="20"/>
  <c r="BX1094" i="20"/>
  <c r="A1093" i="20"/>
  <c r="DB1092" i="20"/>
  <c r="BX1092" i="20"/>
  <c r="A1091" i="20"/>
  <c r="DB1090" i="20"/>
  <c r="BX1090" i="20"/>
  <c r="A1089" i="20"/>
  <c r="DB1088" i="20"/>
  <c r="BX1088" i="20"/>
  <c r="A1087" i="20"/>
  <c r="DB1086" i="20"/>
  <c r="BX1086" i="20"/>
  <c r="A1085" i="20"/>
  <c r="DB1084" i="20"/>
  <c r="BX1084" i="20"/>
  <c r="A1083" i="20"/>
  <c r="DB1082" i="20"/>
  <c r="BX1082" i="20"/>
  <c r="A1081" i="20"/>
  <c r="DB1080" i="20"/>
  <c r="BX1080" i="20"/>
  <c r="A1079" i="20"/>
  <c r="DB1078" i="20"/>
  <c r="BX1078" i="20"/>
  <c r="A1077" i="20"/>
  <c r="DB1076" i="20"/>
  <c r="BX1076" i="20"/>
  <c r="A1075" i="20"/>
  <c r="DB1074" i="20"/>
  <c r="BX1074" i="20"/>
  <c r="A1073" i="20"/>
  <c r="DB1072" i="20"/>
  <c r="BX1072" i="20"/>
  <c r="A1071" i="20"/>
  <c r="DB1070" i="20"/>
  <c r="BX1070" i="20"/>
  <c r="A1069" i="20"/>
  <c r="DB1068" i="20"/>
  <c r="BX1068" i="20"/>
  <c r="A1067" i="20"/>
  <c r="DB1066" i="20"/>
  <c r="BX1066" i="20"/>
  <c r="A1065" i="20"/>
  <c r="DB1064" i="20"/>
  <c r="BX1064" i="20"/>
  <c r="A1063" i="20"/>
  <c r="DB1062" i="20"/>
  <c r="BX1062" i="20"/>
  <c r="A1061" i="20"/>
  <c r="DB1060" i="20"/>
  <c r="BX1060" i="20"/>
  <c r="A1059" i="20"/>
  <c r="DB1058" i="20"/>
  <c r="BX1058" i="20"/>
  <c r="A1057" i="20"/>
  <c r="DB1056" i="20"/>
  <c r="BX1056" i="20"/>
  <c r="A1055" i="20"/>
  <c r="DB1054" i="20"/>
  <c r="BX1054" i="20"/>
  <c r="A1053" i="20"/>
  <c r="DB1052" i="20"/>
  <c r="BX1052" i="20"/>
  <c r="A1051" i="20"/>
  <c r="DB1050" i="20"/>
  <c r="BX1050" i="20"/>
  <c r="A1049" i="20"/>
  <c r="DB1048" i="20"/>
  <c r="BX1048" i="20"/>
  <c r="A1047" i="20"/>
  <c r="DB1046" i="20"/>
  <c r="BX1046" i="20"/>
  <c r="A1045" i="20"/>
  <c r="DB1044" i="20"/>
  <c r="BX1044" i="20"/>
  <c r="A1043" i="20"/>
  <c r="DB1042" i="20"/>
  <c r="BX1042" i="20"/>
  <c r="A1041" i="20"/>
  <c r="DB1040" i="20"/>
  <c r="BX1040" i="20"/>
  <c r="A1039" i="20"/>
  <c r="DB1038" i="20"/>
  <c r="BX1038" i="20"/>
  <c r="A1037" i="20"/>
  <c r="DB1036" i="20"/>
  <c r="BX1036" i="20"/>
  <c r="A1035" i="20"/>
  <c r="DB1034" i="20"/>
  <c r="BX1034" i="20"/>
  <c r="A1033" i="20"/>
  <c r="DB1032" i="20"/>
  <c r="BX1032" i="20"/>
  <c r="A1031" i="20"/>
  <c r="DB1030" i="20"/>
  <c r="BX1030" i="20"/>
  <c r="A1029" i="20"/>
  <c r="DB1028" i="20"/>
  <c r="BX1028" i="20"/>
  <c r="A1027" i="20"/>
  <c r="DB1026" i="20"/>
  <c r="BX1026" i="20"/>
  <c r="A1025" i="20"/>
  <c r="DB1024" i="20"/>
  <c r="BX1024" i="20"/>
  <c r="A1023" i="20"/>
  <c r="DB1022" i="20"/>
  <c r="BX1022" i="20"/>
  <c r="A1021" i="20"/>
  <c r="DB1020" i="20"/>
  <c r="BX1020" i="20"/>
  <c r="A1019" i="20"/>
  <c r="DB1018" i="20"/>
  <c r="BX1018" i="20"/>
  <c r="A1017" i="20"/>
  <c r="DB1016" i="20"/>
  <c r="BX1016" i="20"/>
  <c r="A1015" i="20"/>
  <c r="DB1014" i="20"/>
  <c r="BX1014" i="20"/>
  <c r="A1013" i="20"/>
  <c r="DB1012" i="20"/>
  <c r="BX1012" i="20"/>
  <c r="A1011" i="20"/>
  <c r="DB1010" i="20"/>
  <c r="BX1010" i="20"/>
  <c r="A1009" i="20"/>
  <c r="DB1008" i="20"/>
  <c r="BX1008" i="20"/>
  <c r="A1007" i="20"/>
  <c r="DB1006" i="20"/>
  <c r="BX1006" i="20"/>
  <c r="A1005" i="20"/>
  <c r="DB1004" i="20"/>
  <c r="BX1004" i="20"/>
  <c r="A1003" i="20"/>
  <c r="DB1002" i="20"/>
  <c r="BX1002" i="20"/>
  <c r="A1001" i="20"/>
  <c r="DB1000" i="20"/>
  <c r="BX1000" i="20"/>
  <c r="A999" i="20"/>
  <c r="DB998" i="20"/>
  <c r="BX998" i="20"/>
  <c r="A997" i="20"/>
  <c r="DB996" i="20"/>
  <c r="BX996" i="20"/>
  <c r="A995" i="20"/>
  <c r="DB994" i="20"/>
  <c r="BX994" i="20"/>
  <c r="A993" i="20"/>
  <c r="DB992" i="20"/>
  <c r="BX992" i="20"/>
  <c r="A991" i="20"/>
  <c r="DB990" i="20"/>
  <c r="BX990" i="20"/>
  <c r="A989" i="20"/>
  <c r="DB988" i="20"/>
  <c r="BX988" i="20"/>
  <c r="A987" i="20"/>
  <c r="DB986" i="20"/>
  <c r="BX986" i="20"/>
  <c r="A985" i="20"/>
  <c r="DB984" i="20"/>
  <c r="BX984" i="20"/>
  <c r="A983" i="20"/>
  <c r="DB982" i="20"/>
  <c r="BX982" i="20"/>
  <c r="A981" i="20"/>
  <c r="DB980" i="20"/>
  <c r="BX980" i="20"/>
  <c r="A979" i="20"/>
  <c r="DB978" i="20"/>
  <c r="BX978" i="20"/>
  <c r="A977" i="20"/>
  <c r="DB976" i="20"/>
  <c r="BX976" i="20"/>
  <c r="A975" i="20"/>
  <c r="DB974" i="20"/>
  <c r="BX974" i="20"/>
  <c r="A973" i="20"/>
  <c r="DB972" i="20"/>
  <c r="BX972" i="20"/>
  <c r="A971" i="20"/>
  <c r="DB970" i="20"/>
  <c r="BX970" i="20"/>
  <c r="DB968" i="20"/>
  <c r="BX968" i="20"/>
  <c r="A967" i="20"/>
  <c r="DB966" i="20"/>
  <c r="BX966" i="20"/>
  <c r="DB965" i="20"/>
  <c r="BX965" i="20"/>
  <c r="DB964" i="20"/>
  <c r="BX964" i="20"/>
  <c r="DB963" i="20"/>
  <c r="BX963" i="20"/>
  <c r="DB962" i="20"/>
  <c r="BX962" i="20"/>
  <c r="A961" i="20"/>
  <c r="DB960" i="20"/>
  <c r="BX960" i="20"/>
  <c r="A959" i="20"/>
  <c r="DB958" i="20"/>
  <c r="BX958" i="20"/>
  <c r="DB957" i="20"/>
  <c r="BX957" i="20"/>
  <c r="A956" i="20"/>
  <c r="DB955" i="20"/>
  <c r="BX955" i="20"/>
  <c r="DB954" i="20"/>
  <c r="BX954" i="20"/>
  <c r="A953" i="20"/>
  <c r="DB952" i="20"/>
  <c r="BX952" i="20"/>
  <c r="DB951" i="20"/>
  <c r="BX951" i="20"/>
  <c r="A950" i="20"/>
  <c r="DB949" i="20"/>
  <c r="BX949" i="20"/>
  <c r="DB948" i="20"/>
  <c r="BX948" i="20"/>
  <c r="A947" i="20"/>
  <c r="DB945" i="20"/>
  <c r="BX945" i="20"/>
  <c r="DB944" i="20"/>
  <c r="BX944" i="20"/>
  <c r="DB943" i="20"/>
  <c r="BX943" i="20"/>
  <c r="DB942" i="20"/>
  <c r="BX942" i="20"/>
  <c r="DB941" i="20"/>
  <c r="BX941" i="20"/>
  <c r="A940" i="20"/>
  <c r="DB938" i="20"/>
  <c r="BX938" i="20"/>
  <c r="DB937" i="20"/>
  <c r="BX937" i="20"/>
  <c r="DB936" i="20"/>
  <c r="BX936" i="20"/>
  <c r="A935" i="20"/>
  <c r="DB934" i="20"/>
  <c r="BX934" i="20"/>
  <c r="A933" i="20"/>
  <c r="DB932" i="20"/>
  <c r="BX932" i="20"/>
  <c r="A931" i="20"/>
  <c r="DB930" i="20"/>
  <c r="BX930" i="20"/>
  <c r="A929" i="20"/>
  <c r="DB928" i="20"/>
  <c r="BX928" i="20"/>
  <c r="DB927" i="20"/>
  <c r="BX927" i="20"/>
  <c r="DB926" i="20"/>
  <c r="BX926" i="20"/>
  <c r="DB925" i="20"/>
  <c r="BX925" i="20"/>
  <c r="DB924" i="20"/>
  <c r="BX924" i="20"/>
  <c r="A923" i="20"/>
  <c r="DB922" i="20"/>
  <c r="BX922" i="20"/>
  <c r="DB921" i="20"/>
  <c r="BX921" i="20"/>
  <c r="DB920" i="20"/>
  <c r="BX920" i="20"/>
  <c r="A919" i="20"/>
  <c r="DB918" i="20"/>
  <c r="BX918" i="20"/>
  <c r="A917" i="20"/>
  <c r="DB915" i="20"/>
  <c r="BX915" i="20"/>
  <c r="DB914" i="20"/>
  <c r="BX914" i="20"/>
  <c r="DB913" i="20"/>
  <c r="BX913" i="20"/>
  <c r="DB912" i="20"/>
  <c r="BX912" i="20"/>
  <c r="DB911" i="20"/>
  <c r="BX911" i="20"/>
  <c r="A910" i="20"/>
  <c r="DB908" i="20"/>
  <c r="BX908" i="20"/>
  <c r="DB907" i="20"/>
  <c r="BX907" i="20"/>
  <c r="DB906" i="20"/>
  <c r="BX906" i="20"/>
  <c r="A905" i="20"/>
  <c r="A900" i="20"/>
  <c r="DB899" i="20"/>
  <c r="BX899" i="20"/>
  <c r="A898" i="20"/>
  <c r="DB897" i="20"/>
  <c r="BX897" i="20"/>
  <c r="A896" i="20"/>
  <c r="DB895" i="20"/>
  <c r="BX895" i="20"/>
  <c r="A894" i="20"/>
  <c r="DB893" i="20"/>
  <c r="BX893" i="20"/>
  <c r="A892" i="20"/>
  <c r="DB891" i="20"/>
  <c r="BX891" i="20"/>
  <c r="A890" i="20"/>
  <c r="DB889" i="20"/>
  <c r="BX889" i="20"/>
  <c r="A888" i="20"/>
  <c r="DB887" i="20"/>
  <c r="BX887" i="20"/>
  <c r="A886" i="20"/>
  <c r="DB885" i="20"/>
  <c r="BX885" i="20"/>
  <c r="A884" i="20"/>
  <c r="DB883" i="20"/>
  <c r="BX883" i="20"/>
  <c r="A882" i="20"/>
  <c r="DB881" i="20"/>
  <c r="BX881" i="20"/>
  <c r="DB879" i="20"/>
  <c r="BX879" i="20"/>
  <c r="DB878" i="20"/>
  <c r="BX878" i="20"/>
  <c r="DB877" i="20"/>
  <c r="BX877" i="20"/>
  <c r="DB876" i="20"/>
  <c r="BX876" i="20"/>
  <c r="DB875" i="20"/>
  <c r="BX875" i="20"/>
  <c r="DB874" i="20"/>
  <c r="BX874" i="20"/>
  <c r="DB873" i="20"/>
  <c r="BX873" i="20"/>
  <c r="DB872" i="20"/>
  <c r="BX872" i="20"/>
  <c r="DB871" i="20"/>
  <c r="BX871" i="20"/>
  <c r="DB870" i="20"/>
  <c r="BX870" i="20"/>
  <c r="DB869" i="20"/>
  <c r="BX869" i="20"/>
  <c r="DB868" i="20"/>
  <c r="BX868" i="20"/>
  <c r="DB867" i="20"/>
  <c r="BX867" i="20"/>
  <c r="DB866" i="20"/>
  <c r="BX866" i="20"/>
  <c r="DB865" i="20"/>
  <c r="BX865" i="20"/>
  <c r="DB864" i="20"/>
  <c r="BX864" i="20"/>
  <c r="DB863" i="20"/>
  <c r="BX863" i="20"/>
  <c r="DB862" i="20"/>
  <c r="BX862" i="20"/>
  <c r="A861" i="20"/>
  <c r="DB860" i="20"/>
  <c r="BX860" i="20"/>
  <c r="DB858" i="20"/>
  <c r="BX858" i="20"/>
  <c r="DB857" i="20"/>
  <c r="BX857" i="20"/>
  <c r="DB856" i="20"/>
  <c r="BX856" i="20"/>
  <c r="DB855" i="20"/>
  <c r="BX855" i="20"/>
  <c r="DB854" i="20"/>
  <c r="BX854" i="20"/>
  <c r="DB853" i="20"/>
  <c r="BX853" i="20"/>
  <c r="DB852" i="20"/>
  <c r="BX852" i="20"/>
  <c r="DB851" i="20"/>
  <c r="BX851" i="20"/>
  <c r="DB850" i="20"/>
  <c r="BX850" i="20"/>
  <c r="DB849" i="20"/>
  <c r="BX849" i="20"/>
  <c r="DB848" i="20"/>
  <c r="BX848" i="20"/>
  <c r="A847" i="20"/>
  <c r="DB846" i="20"/>
  <c r="BX846" i="20"/>
  <c r="DB844" i="20"/>
  <c r="BX844" i="20"/>
  <c r="DB843" i="20"/>
  <c r="BX843" i="20"/>
  <c r="DB842" i="20"/>
  <c r="BX842" i="20"/>
  <c r="DB841" i="20"/>
  <c r="BX841" i="20"/>
  <c r="DB840" i="20"/>
  <c r="BX840" i="20"/>
  <c r="DB839" i="20"/>
  <c r="BX839" i="20"/>
  <c r="DB838" i="20"/>
  <c r="BX838" i="20"/>
  <c r="DB837" i="20"/>
  <c r="BX837" i="20"/>
  <c r="DB836" i="20"/>
  <c r="BX836" i="20"/>
  <c r="DB835" i="20"/>
  <c r="BX835" i="20"/>
  <c r="DB834" i="20"/>
  <c r="BX834" i="20"/>
  <c r="DB833" i="20"/>
  <c r="BX833" i="20"/>
  <c r="DB832" i="20"/>
  <c r="BX832" i="20"/>
  <c r="DB831" i="20"/>
  <c r="BX831" i="20"/>
  <c r="DB830" i="20"/>
  <c r="BX830" i="20"/>
  <c r="DB829" i="20"/>
  <c r="BX829" i="20"/>
  <c r="DB828" i="20"/>
  <c r="BX828" i="20"/>
  <c r="DB827" i="20"/>
  <c r="BX827" i="20"/>
  <c r="A826" i="20"/>
  <c r="DB825" i="20"/>
  <c r="BX825" i="20"/>
  <c r="DB823" i="20"/>
  <c r="BX823" i="20"/>
  <c r="DB822" i="20"/>
  <c r="BX822" i="20"/>
  <c r="DB821" i="20"/>
  <c r="BX821" i="20"/>
  <c r="DB820" i="20"/>
  <c r="BX820" i="20"/>
  <c r="DB819" i="20"/>
  <c r="BX819" i="20"/>
  <c r="DB818" i="20"/>
  <c r="BX818" i="20"/>
  <c r="DB817" i="20"/>
  <c r="BX817" i="20"/>
  <c r="DB816" i="20"/>
  <c r="BX816" i="20"/>
  <c r="DB815" i="20"/>
  <c r="BX815" i="20"/>
  <c r="DB814" i="20"/>
  <c r="BX814" i="20"/>
  <c r="DB813" i="20"/>
  <c r="BX813" i="20"/>
  <c r="DB812" i="20"/>
  <c r="BX812" i="20"/>
  <c r="DB811" i="20"/>
  <c r="BX811" i="20"/>
  <c r="DB810" i="20"/>
  <c r="BX810" i="20"/>
  <c r="DB809" i="20"/>
  <c r="BX809" i="20"/>
  <c r="DB808" i="20"/>
  <c r="BX808" i="20"/>
  <c r="DB807" i="20"/>
  <c r="BX807" i="20"/>
  <c r="A806" i="20"/>
  <c r="DB805" i="20"/>
  <c r="BX805" i="20"/>
  <c r="DB803" i="20"/>
  <c r="BX803" i="20"/>
  <c r="DB802" i="20"/>
  <c r="BX802" i="20"/>
  <c r="DB801" i="20"/>
  <c r="BX801" i="20"/>
  <c r="DB800" i="20"/>
  <c r="BX800" i="20"/>
  <c r="DB799" i="20"/>
  <c r="BX799" i="20"/>
  <c r="DB798" i="20"/>
  <c r="BX798" i="20"/>
  <c r="DB797" i="20"/>
  <c r="BX797" i="20"/>
  <c r="DB796" i="20"/>
  <c r="BX796" i="20"/>
  <c r="DB795" i="20"/>
  <c r="BX795" i="20"/>
  <c r="DB794" i="20"/>
  <c r="BX794" i="20"/>
  <c r="DB793" i="20"/>
  <c r="BX793" i="20"/>
  <c r="DB792" i="20"/>
  <c r="BX792" i="20"/>
  <c r="A791" i="20"/>
  <c r="DB790" i="20"/>
  <c r="BX790" i="20"/>
  <c r="DB788" i="20"/>
  <c r="BX788" i="20"/>
  <c r="DB787" i="20"/>
  <c r="BX787" i="20"/>
  <c r="DB786" i="20"/>
  <c r="BX786" i="20"/>
  <c r="DB785" i="20"/>
  <c r="BX785" i="20"/>
  <c r="DB784" i="20"/>
  <c r="BX784" i="20"/>
  <c r="DB783" i="20"/>
  <c r="BX783" i="20"/>
  <c r="DB782" i="20"/>
  <c r="BX782" i="20"/>
  <c r="DB781" i="20"/>
  <c r="BX781" i="20"/>
  <c r="DB780" i="20"/>
  <c r="BX780" i="20"/>
  <c r="DB779" i="20"/>
  <c r="BX779" i="20"/>
  <c r="DB778" i="20"/>
  <c r="BX778" i="20"/>
  <c r="DB777" i="20"/>
  <c r="BX777" i="20"/>
  <c r="DB776" i="20"/>
  <c r="BX776" i="20"/>
  <c r="DB775" i="20"/>
  <c r="BX775" i="20"/>
  <c r="DB774" i="20"/>
  <c r="BX774" i="20"/>
  <c r="DB773" i="20"/>
  <c r="BX773" i="20"/>
  <c r="DB772" i="20"/>
  <c r="BX772" i="20"/>
  <c r="A771" i="20"/>
  <c r="DB770" i="20"/>
  <c r="BX770" i="20"/>
  <c r="DB769" i="20"/>
  <c r="BX769" i="20"/>
  <c r="DB768" i="20"/>
  <c r="BX768" i="20"/>
  <c r="A767" i="20"/>
  <c r="DB766" i="20"/>
  <c r="BX766" i="20"/>
  <c r="DB765" i="20"/>
  <c r="BX765" i="20"/>
  <c r="DB764" i="20"/>
  <c r="BX764" i="20"/>
  <c r="A763" i="20"/>
  <c r="DB762" i="20"/>
  <c r="BX762" i="20"/>
  <c r="A761" i="20"/>
  <c r="DB760" i="20"/>
  <c r="BX760" i="20"/>
  <c r="A759" i="20"/>
  <c r="DB758" i="20"/>
  <c r="BX758" i="20"/>
  <c r="A757" i="20"/>
  <c r="DB756" i="20"/>
  <c r="BX756" i="20"/>
  <c r="A755" i="20"/>
  <c r="DB754" i="20"/>
  <c r="BX754" i="20"/>
  <c r="A753" i="20"/>
  <c r="DB752" i="20"/>
  <c r="BX752" i="20"/>
  <c r="A751" i="20"/>
  <c r="DB750" i="20"/>
  <c r="BX750" i="20"/>
  <c r="A749" i="20"/>
  <c r="DB748" i="20"/>
  <c r="BX748" i="20"/>
  <c r="A747" i="20"/>
  <c r="DB746" i="20"/>
  <c r="BX746" i="20"/>
  <c r="A745" i="20"/>
  <c r="DB744" i="20"/>
  <c r="BX744" i="20"/>
  <c r="A743" i="20"/>
  <c r="DB742" i="20"/>
  <c r="BX742" i="20"/>
  <c r="A741" i="20"/>
  <c r="DB740" i="20"/>
  <c r="BX740" i="20"/>
  <c r="A739" i="20"/>
  <c r="DB738" i="20"/>
  <c r="BX738" i="20"/>
  <c r="A737" i="20"/>
  <c r="DB736" i="20"/>
  <c r="BX736" i="20"/>
  <c r="A735" i="20"/>
  <c r="DB734" i="20"/>
  <c r="BX734" i="20"/>
  <c r="A733" i="20"/>
  <c r="DB732" i="20"/>
  <c r="BX732" i="20"/>
  <c r="A731" i="20"/>
  <c r="DB729" i="20"/>
  <c r="BX729" i="20"/>
  <c r="DB728" i="20"/>
  <c r="BX728" i="20"/>
  <c r="DB724" i="20"/>
  <c r="BX724" i="20"/>
  <c r="DB723" i="20"/>
  <c r="BX723" i="20"/>
  <c r="DB722" i="20"/>
  <c r="BX722" i="20"/>
  <c r="DB721" i="20"/>
  <c r="BX721" i="20"/>
  <c r="DB720" i="20"/>
  <c r="BX720" i="20"/>
  <c r="DB719" i="20"/>
  <c r="BX719" i="20"/>
  <c r="DB718" i="20"/>
  <c r="BX718" i="20"/>
  <c r="DB717" i="20"/>
  <c r="BX717" i="20"/>
  <c r="DB716" i="20"/>
  <c r="BX716" i="20"/>
  <c r="A715" i="20"/>
  <c r="DB710" i="20"/>
  <c r="BX710" i="20"/>
  <c r="DB709" i="20"/>
  <c r="BX709" i="20"/>
  <c r="DB708" i="20"/>
  <c r="BX708" i="20"/>
  <c r="DB707" i="20"/>
  <c r="BX707" i="20"/>
  <c r="DB706" i="20"/>
  <c r="BX706" i="20"/>
  <c r="DB705" i="20"/>
  <c r="BX705" i="20"/>
  <c r="A704" i="20"/>
  <c r="DB701" i="20"/>
  <c r="BX701" i="20"/>
  <c r="DB698" i="20"/>
  <c r="BX698" i="20"/>
  <c r="DB697" i="20"/>
  <c r="BX697" i="20"/>
  <c r="DB696" i="20"/>
  <c r="BX696" i="20"/>
  <c r="DB695" i="20"/>
  <c r="BX695" i="20"/>
  <c r="A694" i="20"/>
  <c r="DB690" i="20"/>
  <c r="BX690" i="20"/>
  <c r="DB689" i="20"/>
  <c r="BX689" i="20"/>
  <c r="DB688" i="20"/>
  <c r="BX688" i="20"/>
  <c r="DB687" i="20"/>
  <c r="BX687" i="20"/>
  <c r="DB686" i="20"/>
  <c r="BX686" i="20"/>
  <c r="DB685" i="20"/>
  <c r="BX685" i="20"/>
  <c r="DB684" i="20"/>
  <c r="BX684" i="20"/>
  <c r="A683" i="20"/>
  <c r="DB680" i="20"/>
  <c r="BX680" i="20"/>
  <c r="DB678" i="20"/>
  <c r="BX678" i="20"/>
  <c r="DB677" i="20"/>
  <c r="BX677" i="20"/>
  <c r="DB676" i="20"/>
  <c r="BX676" i="20"/>
  <c r="DB675" i="20"/>
  <c r="BX675" i="20"/>
  <c r="DB674" i="20"/>
  <c r="BX674" i="20"/>
  <c r="DB673" i="20"/>
  <c r="BX673" i="20"/>
  <c r="DB672" i="20"/>
  <c r="BX672" i="20"/>
  <c r="DB671" i="20"/>
  <c r="BX671" i="20"/>
  <c r="DB670" i="20"/>
  <c r="BX670" i="20"/>
  <c r="DB669" i="20"/>
  <c r="BX669" i="20"/>
  <c r="DB668" i="20"/>
  <c r="BX668" i="20"/>
  <c r="DB667" i="20"/>
  <c r="BX667" i="20"/>
  <c r="DB666" i="20"/>
  <c r="BX666" i="20"/>
  <c r="DB665" i="20"/>
  <c r="BX665" i="20"/>
  <c r="DB664" i="20"/>
  <c r="BX664" i="20"/>
  <c r="DB663" i="20"/>
  <c r="BX663" i="20"/>
  <c r="DB662" i="20"/>
  <c r="BX662" i="20"/>
  <c r="A661" i="20"/>
  <c r="DB656" i="20"/>
  <c r="BX656" i="20"/>
  <c r="DB655" i="20"/>
  <c r="BX655" i="20"/>
  <c r="DB654" i="20"/>
  <c r="BX654" i="20"/>
  <c r="DB653" i="20"/>
  <c r="BX653" i="20"/>
  <c r="DB649" i="20"/>
  <c r="BX649" i="20"/>
  <c r="DB648" i="20"/>
  <c r="BX648" i="20"/>
  <c r="DB647" i="20"/>
  <c r="BX647" i="20"/>
  <c r="DB646" i="20"/>
  <c r="BX646" i="20"/>
  <c r="DB645" i="20"/>
  <c r="BX645" i="20"/>
  <c r="DB644" i="20"/>
  <c r="BX644" i="20"/>
  <c r="DB643" i="20"/>
  <c r="BX643" i="20"/>
  <c r="DB642" i="20"/>
  <c r="BX642" i="20"/>
  <c r="DB641" i="20"/>
  <c r="BX641" i="20"/>
  <c r="DB640" i="20"/>
  <c r="BX640" i="20"/>
  <c r="DB639" i="20"/>
  <c r="BX639" i="20"/>
  <c r="DB638" i="20"/>
  <c r="BX638" i="20"/>
  <c r="DB637" i="20"/>
  <c r="BX637" i="20"/>
  <c r="DB636" i="20"/>
  <c r="BX636" i="20"/>
  <c r="A635" i="20"/>
  <c r="DB630" i="20"/>
  <c r="BX630" i="20"/>
  <c r="DB629" i="20"/>
  <c r="BX629" i="20"/>
  <c r="DB628" i="20"/>
  <c r="BX628" i="20"/>
  <c r="DB627" i="20"/>
  <c r="BX627" i="20"/>
  <c r="DB622" i="20"/>
  <c r="BX622" i="20"/>
  <c r="DB621" i="20"/>
  <c r="BX621" i="20"/>
  <c r="DB620" i="20"/>
  <c r="BX620" i="20"/>
  <c r="DB619" i="20"/>
  <c r="BX619" i="20"/>
  <c r="DB618" i="20"/>
  <c r="BX618" i="20"/>
  <c r="DB617" i="20"/>
  <c r="BX617" i="20"/>
  <c r="DB616" i="20"/>
  <c r="BX616" i="20"/>
  <c r="DB615" i="20"/>
  <c r="BX615" i="20"/>
  <c r="DB614" i="20"/>
  <c r="BX614" i="20"/>
  <c r="DB613" i="20"/>
  <c r="BX613" i="20"/>
  <c r="DB612" i="20"/>
  <c r="BX612" i="20"/>
  <c r="DB611" i="20"/>
  <c r="BX611" i="20"/>
  <c r="DB610" i="20"/>
  <c r="BX610" i="20"/>
  <c r="A609" i="20"/>
  <c r="N608" i="20"/>
  <c r="DB607" i="20"/>
  <c r="BX607" i="20"/>
  <c r="N607" i="20"/>
  <c r="DB606" i="20"/>
  <c r="BX606" i="20"/>
  <c r="N606" i="20"/>
  <c r="DB605" i="20"/>
  <c r="BX605" i="20"/>
  <c r="N605" i="20"/>
  <c r="N604" i="20"/>
  <c r="N603" i="20"/>
  <c r="N602" i="20"/>
  <c r="N601" i="20"/>
  <c r="DB600" i="20"/>
  <c r="BX600" i="20"/>
  <c r="N600" i="20"/>
  <c r="DB599" i="20"/>
  <c r="BX599" i="20"/>
  <c r="N599" i="20"/>
  <c r="DB598" i="20"/>
  <c r="BX598" i="20"/>
  <c r="N598" i="20"/>
  <c r="DB597" i="20"/>
  <c r="BX597" i="20"/>
  <c r="N597" i="20"/>
  <c r="DB596" i="20"/>
  <c r="BX596" i="20"/>
  <c r="N596" i="20"/>
  <c r="DB595" i="20"/>
  <c r="BX595" i="20"/>
  <c r="N595" i="20"/>
  <c r="DB594" i="20"/>
  <c r="BX594" i="20"/>
  <c r="N594" i="20"/>
  <c r="DB593" i="20"/>
  <c r="BX593" i="20"/>
  <c r="N593" i="20"/>
  <c r="DB592" i="20"/>
  <c r="BX592" i="20"/>
  <c r="N592" i="20"/>
  <c r="DB591" i="20"/>
  <c r="BX591" i="20"/>
  <c r="N591" i="20"/>
  <c r="A590" i="20"/>
  <c r="DB589" i="20"/>
  <c r="BX589" i="20"/>
  <c r="N589" i="20"/>
  <c r="DB588" i="20"/>
  <c r="BX588" i="20"/>
  <c r="N588" i="20"/>
  <c r="N587" i="20"/>
  <c r="N586" i="20"/>
  <c r="N585" i="20"/>
  <c r="N584" i="20"/>
  <c r="N583" i="20"/>
  <c r="DB582" i="20"/>
  <c r="BX582" i="20"/>
  <c r="N582" i="20"/>
  <c r="DB581" i="20"/>
  <c r="BX581" i="20"/>
  <c r="N581" i="20"/>
  <c r="DB580" i="20"/>
  <c r="BX580" i="20"/>
  <c r="N580" i="20"/>
  <c r="DB579" i="20"/>
  <c r="BX579" i="20"/>
  <c r="N579" i="20"/>
  <c r="N578" i="20"/>
  <c r="N577" i="20"/>
  <c r="N576" i="20"/>
  <c r="DB575" i="20"/>
  <c r="BX575" i="20"/>
  <c r="N575" i="20"/>
  <c r="DB574" i="20"/>
  <c r="BX574" i="20"/>
  <c r="N574" i="20"/>
  <c r="DB573" i="20"/>
  <c r="BX573" i="20"/>
  <c r="N573" i="20"/>
  <c r="DB572" i="20"/>
  <c r="BX572" i="20"/>
  <c r="N572" i="20"/>
  <c r="A571" i="20"/>
  <c r="DB567" i="20"/>
  <c r="BX567" i="20"/>
  <c r="DB566" i="20"/>
  <c r="BX566" i="20"/>
  <c r="DB565" i="20"/>
  <c r="BX565" i="20"/>
  <c r="DB564" i="20"/>
  <c r="BX564" i="20"/>
  <c r="DB555" i="20"/>
  <c r="BX555" i="20"/>
  <c r="DB554" i="20"/>
  <c r="BX554" i="20"/>
  <c r="DB553" i="20"/>
  <c r="BX553" i="20"/>
  <c r="DB552" i="20"/>
  <c r="BX552" i="20"/>
  <c r="DB551" i="20"/>
  <c r="BX551" i="20"/>
  <c r="DB550" i="20"/>
  <c r="BX550" i="20"/>
  <c r="DB549" i="20"/>
  <c r="BX549" i="20"/>
  <c r="DB548" i="20"/>
  <c r="BX548" i="20"/>
  <c r="DB547" i="20"/>
  <c r="BX547" i="20"/>
  <c r="DB546" i="20"/>
  <c r="BX546" i="20"/>
  <c r="DB545" i="20"/>
  <c r="BX545" i="20"/>
  <c r="DB544" i="20"/>
  <c r="BX544" i="20"/>
  <c r="DB543" i="20"/>
  <c r="BX543" i="20"/>
  <c r="DB542" i="20"/>
  <c r="BX542" i="20"/>
  <c r="N541" i="20"/>
  <c r="A541" i="20"/>
  <c r="N540" i="20"/>
  <c r="DB539" i="20"/>
  <c r="BX539" i="20"/>
  <c r="N539" i="20"/>
  <c r="DB538" i="20"/>
  <c r="BX538" i="20"/>
  <c r="N538" i="20"/>
  <c r="DB537" i="20"/>
  <c r="BX537" i="20"/>
  <c r="N537" i="20"/>
  <c r="N536" i="20"/>
  <c r="N535" i="20"/>
  <c r="N534" i="20"/>
  <c r="N533" i="20"/>
  <c r="DB532" i="20"/>
  <c r="BX532" i="20"/>
  <c r="N532" i="20"/>
  <c r="DB531" i="20"/>
  <c r="BX531" i="20"/>
  <c r="N531" i="20"/>
  <c r="DB530" i="20"/>
  <c r="BX530" i="20"/>
  <c r="N530" i="20"/>
  <c r="DB529" i="20"/>
  <c r="BX529" i="20"/>
  <c r="N529" i="20"/>
  <c r="DB528" i="20"/>
  <c r="BX528" i="20"/>
  <c r="N528" i="20"/>
  <c r="DB527" i="20"/>
  <c r="BX527" i="20"/>
  <c r="N527" i="20"/>
  <c r="DB526" i="20"/>
  <c r="BX526" i="20"/>
  <c r="N526" i="20"/>
  <c r="DB525" i="20"/>
  <c r="BX525" i="20"/>
  <c r="N525" i="20"/>
  <c r="DB524" i="20"/>
  <c r="BX524" i="20"/>
  <c r="N524" i="20"/>
  <c r="DB523" i="20"/>
  <c r="BX523" i="20"/>
  <c r="N523" i="20"/>
  <c r="A522" i="20"/>
  <c r="DB521" i="20"/>
  <c r="BX521" i="20"/>
  <c r="N521" i="20"/>
  <c r="DB520" i="20"/>
  <c r="BX520" i="20"/>
  <c r="N520" i="20"/>
  <c r="N519" i="20"/>
  <c r="N518" i="20"/>
  <c r="N517" i="20"/>
  <c r="N516" i="20"/>
  <c r="N515" i="20"/>
  <c r="DB514" i="20"/>
  <c r="BX514" i="20"/>
  <c r="N514" i="20"/>
  <c r="DB513" i="20"/>
  <c r="BX513" i="20"/>
  <c r="N513" i="20"/>
  <c r="DB512" i="20"/>
  <c r="BX512" i="20"/>
  <c r="N512" i="20"/>
  <c r="DB511" i="20"/>
  <c r="BX511" i="20"/>
  <c r="N511" i="20"/>
  <c r="N510" i="20"/>
  <c r="N509" i="20"/>
  <c r="N508" i="20"/>
  <c r="DB507" i="20"/>
  <c r="BX507" i="20"/>
  <c r="N507" i="20"/>
  <c r="DB506" i="20"/>
  <c r="BX506" i="20"/>
  <c r="N506" i="20"/>
  <c r="DB505" i="20"/>
  <c r="BX505" i="20"/>
  <c r="N505" i="20"/>
  <c r="DB504" i="20"/>
  <c r="BX504" i="20"/>
  <c r="N504" i="20"/>
  <c r="A503" i="20"/>
  <c r="DB499" i="20"/>
  <c r="BX499" i="20"/>
  <c r="DB498" i="20"/>
  <c r="BX498" i="20"/>
  <c r="DB497" i="20"/>
  <c r="BX497" i="20"/>
  <c r="DB496" i="20"/>
  <c r="BX496" i="20"/>
  <c r="DB495" i="20"/>
  <c r="BX495" i="20"/>
  <c r="DB494" i="20"/>
  <c r="BX494" i="20"/>
  <c r="DB493" i="20"/>
  <c r="BX493" i="20"/>
  <c r="DB492" i="20"/>
  <c r="BX492" i="20"/>
  <c r="DB491" i="20"/>
  <c r="BX491" i="20"/>
  <c r="DB490" i="20"/>
  <c r="BX490" i="20"/>
  <c r="DB489" i="20"/>
  <c r="BX489" i="20"/>
  <c r="DB487" i="20"/>
  <c r="BX487" i="20"/>
  <c r="DB486" i="20"/>
  <c r="BX486" i="20"/>
  <c r="DB485" i="20"/>
  <c r="BX485" i="20"/>
  <c r="DB484" i="20"/>
  <c r="BX484" i="20"/>
  <c r="DB483" i="20"/>
  <c r="BX483" i="20"/>
  <c r="DB482" i="20"/>
  <c r="BX482" i="20"/>
  <c r="DB481" i="20"/>
  <c r="BX481" i="20"/>
  <c r="DB480" i="20"/>
  <c r="BX480" i="20"/>
  <c r="DB479" i="20"/>
  <c r="BX479" i="20"/>
  <c r="DB478" i="20"/>
  <c r="BX478" i="20"/>
  <c r="DB477" i="20"/>
  <c r="BX477" i="20"/>
  <c r="DB476" i="20"/>
  <c r="BX476" i="20"/>
  <c r="DB475" i="20"/>
  <c r="BX475" i="20"/>
  <c r="DB474" i="20"/>
  <c r="BX474" i="20"/>
  <c r="DB473" i="20"/>
  <c r="BX473" i="20"/>
  <c r="DB472" i="20"/>
  <c r="BX472" i="20"/>
  <c r="DB471" i="20"/>
  <c r="BX471" i="20"/>
  <c r="N470" i="20"/>
  <c r="A470" i="20"/>
  <c r="DB466" i="20"/>
  <c r="BX466" i="20"/>
  <c r="DB465" i="20"/>
  <c r="BX465" i="20"/>
  <c r="DB464" i="20"/>
  <c r="BX464" i="20"/>
  <c r="DB463" i="20"/>
  <c r="BX463" i="20"/>
  <c r="DB453" i="20"/>
  <c r="BX453" i="20"/>
  <c r="DB452" i="20"/>
  <c r="BX452" i="20"/>
  <c r="DB451" i="20"/>
  <c r="BX451" i="20"/>
  <c r="DB450" i="20"/>
  <c r="BX450" i="20"/>
  <c r="DB449" i="20"/>
  <c r="BX449" i="20"/>
  <c r="DB448" i="20"/>
  <c r="BX448" i="20"/>
  <c r="DB447" i="20"/>
  <c r="BX447" i="20"/>
  <c r="DB446" i="20"/>
  <c r="BX446" i="20"/>
  <c r="DB445" i="20"/>
  <c r="BX445" i="20"/>
  <c r="DB444" i="20"/>
  <c r="BX444" i="20"/>
  <c r="DB443" i="20"/>
  <c r="BX443" i="20"/>
  <c r="DB442" i="20"/>
  <c r="BX442" i="20"/>
  <c r="DB441" i="20"/>
  <c r="BX441" i="20"/>
  <c r="DB440" i="20"/>
  <c r="BX440" i="20"/>
  <c r="DB439" i="20"/>
  <c r="BX439" i="20"/>
  <c r="DB438" i="20"/>
  <c r="BX438" i="20"/>
  <c r="DB437" i="20"/>
  <c r="BX437" i="20"/>
  <c r="DB436" i="20"/>
  <c r="BX436" i="20"/>
  <c r="DB435" i="20"/>
  <c r="BX435" i="20"/>
  <c r="DB434" i="20"/>
  <c r="BX434" i="20"/>
  <c r="DB433" i="20"/>
  <c r="BX433" i="20"/>
  <c r="DB432" i="20"/>
  <c r="BX432" i="20"/>
  <c r="A431" i="20"/>
  <c r="N430" i="20"/>
  <c r="DB429" i="20"/>
  <c r="BX429" i="20"/>
  <c r="N429" i="20"/>
  <c r="DB428" i="20"/>
  <c r="BX428" i="20"/>
  <c r="N428" i="20"/>
  <c r="DB427" i="20"/>
  <c r="BX427" i="20"/>
  <c r="N427" i="20"/>
  <c r="N426" i="20"/>
  <c r="N425" i="20"/>
  <c r="N424" i="20"/>
  <c r="N423" i="20"/>
  <c r="DB422" i="20"/>
  <c r="BX422" i="20"/>
  <c r="N422" i="20"/>
  <c r="DB421" i="20"/>
  <c r="BX421" i="20"/>
  <c r="N421" i="20"/>
  <c r="DB420" i="20"/>
  <c r="BX420" i="20"/>
  <c r="N420" i="20"/>
  <c r="DB419" i="20"/>
  <c r="BX419" i="20"/>
  <c r="N419" i="20"/>
  <c r="DB418" i="20"/>
  <c r="BX418" i="20"/>
  <c r="N418" i="20"/>
  <c r="DB417" i="20"/>
  <c r="BX417" i="20"/>
  <c r="N417" i="20"/>
  <c r="DB416" i="20"/>
  <c r="BX416" i="20"/>
  <c r="N416" i="20"/>
  <c r="DB415" i="20"/>
  <c r="BX415" i="20"/>
  <c r="N415" i="20"/>
  <c r="DB414" i="20"/>
  <c r="BX414" i="20"/>
  <c r="N414" i="20"/>
  <c r="DB413" i="20"/>
  <c r="BX413" i="20"/>
  <c r="N413" i="20"/>
  <c r="A412" i="20"/>
  <c r="DB411" i="20"/>
  <c r="BX411" i="20"/>
  <c r="N411" i="20"/>
  <c r="DB410" i="20"/>
  <c r="BX410" i="20"/>
  <c r="N410" i="20"/>
  <c r="N409" i="20"/>
  <c r="N408" i="20"/>
  <c r="N407" i="20"/>
  <c r="N406" i="20"/>
  <c r="N405" i="20"/>
  <c r="DB404" i="20"/>
  <c r="BX404" i="20"/>
  <c r="N404" i="20"/>
  <c r="DB403" i="20"/>
  <c r="BX403" i="20"/>
  <c r="N403" i="20"/>
  <c r="DB402" i="20"/>
  <c r="BX402" i="20"/>
  <c r="N402" i="20"/>
  <c r="DB401" i="20"/>
  <c r="BX401" i="20"/>
  <c r="N401" i="20"/>
  <c r="N400" i="20"/>
  <c r="N399" i="20"/>
  <c r="N398" i="20"/>
  <c r="DB397" i="20"/>
  <c r="BX397" i="20"/>
  <c r="N397" i="20"/>
  <c r="DB396" i="20"/>
  <c r="BX396" i="20"/>
  <c r="N396" i="20"/>
  <c r="DB395" i="20"/>
  <c r="BX395" i="20"/>
  <c r="N395" i="20"/>
  <c r="DB394" i="20"/>
  <c r="BX394" i="20"/>
  <c r="N394" i="20"/>
  <c r="A393" i="20"/>
  <c r="DB389" i="20"/>
  <c r="BX389" i="20"/>
  <c r="DB388" i="20"/>
  <c r="BX388" i="20"/>
  <c r="DB387" i="20"/>
  <c r="BX387" i="20"/>
  <c r="DB386" i="20"/>
  <c r="BX386" i="20"/>
  <c r="DB377" i="20"/>
  <c r="BX377" i="20"/>
  <c r="DB376" i="20"/>
  <c r="BX376" i="20"/>
  <c r="DB375" i="20"/>
  <c r="BX375" i="20"/>
  <c r="DB374" i="20"/>
  <c r="BX374" i="20"/>
  <c r="DB373" i="20"/>
  <c r="BX373" i="20"/>
  <c r="DB372" i="20"/>
  <c r="BX372" i="20"/>
  <c r="DB371" i="20"/>
  <c r="BX371" i="20"/>
  <c r="DB370" i="20"/>
  <c r="BX370" i="20"/>
  <c r="DB369" i="20"/>
  <c r="BX369" i="20"/>
  <c r="DB368" i="20"/>
  <c r="BX368" i="20"/>
  <c r="DB367" i="20"/>
  <c r="BX367" i="20"/>
  <c r="DB366" i="20"/>
  <c r="BX366" i="20"/>
  <c r="DB365" i="20"/>
  <c r="BX365" i="20"/>
  <c r="DB364" i="20"/>
  <c r="BX364" i="20"/>
  <c r="DB363" i="20"/>
  <c r="BX363" i="20"/>
  <c r="DB362" i="20"/>
  <c r="BX362" i="20"/>
  <c r="DB361" i="20"/>
  <c r="BX361" i="20"/>
  <c r="DB360" i="20"/>
  <c r="BX360" i="20"/>
  <c r="DB359" i="20"/>
  <c r="BX359" i="20"/>
  <c r="DB358" i="20"/>
  <c r="BX358" i="20"/>
  <c r="N357" i="20"/>
  <c r="A357" i="20"/>
  <c r="DB353" i="20"/>
  <c r="BX353" i="20"/>
  <c r="DB352" i="20"/>
  <c r="BX352" i="20"/>
  <c r="DB351" i="20"/>
  <c r="BX351" i="20"/>
  <c r="DB350" i="20"/>
  <c r="BX350" i="20"/>
  <c r="DB347" i="20"/>
  <c r="BX347" i="20"/>
  <c r="DB346" i="20"/>
  <c r="BX346" i="20"/>
  <c r="DB345" i="20"/>
  <c r="BX345" i="20"/>
  <c r="DB344" i="20"/>
  <c r="BX344" i="20"/>
  <c r="DB343" i="20"/>
  <c r="BX343" i="20"/>
  <c r="DB342" i="20"/>
  <c r="BX342" i="20"/>
  <c r="DB341" i="20"/>
  <c r="BX341" i="20"/>
  <c r="DB340" i="20"/>
  <c r="BX340" i="20"/>
  <c r="DB339" i="20"/>
  <c r="BX339" i="20"/>
  <c r="DB338" i="20"/>
  <c r="BX338" i="20"/>
  <c r="DB337" i="20"/>
  <c r="BX337" i="20"/>
  <c r="A336" i="20"/>
  <c r="N335" i="20"/>
  <c r="DB334" i="20"/>
  <c r="BX334" i="20"/>
  <c r="N334" i="20"/>
  <c r="DB333" i="20"/>
  <c r="BX333" i="20"/>
  <c r="N333" i="20"/>
  <c r="DB332" i="20"/>
  <c r="BX332" i="20"/>
  <c r="N332" i="20"/>
  <c r="N331" i="20"/>
  <c r="N330" i="20"/>
  <c r="N329" i="20"/>
  <c r="N328" i="20"/>
  <c r="DB327" i="20"/>
  <c r="BX327" i="20"/>
  <c r="N327" i="20"/>
  <c r="DB326" i="20"/>
  <c r="BX326" i="20"/>
  <c r="N326" i="20"/>
  <c r="DB325" i="20"/>
  <c r="BX325" i="20"/>
  <c r="N325" i="20"/>
  <c r="DB324" i="20"/>
  <c r="BX324" i="20"/>
  <c r="N324" i="20"/>
  <c r="DB323" i="20"/>
  <c r="BX323" i="20"/>
  <c r="N323" i="20"/>
  <c r="DB322" i="20"/>
  <c r="BX322" i="20"/>
  <c r="N322" i="20"/>
  <c r="DB321" i="20"/>
  <c r="BX321" i="20"/>
  <c r="N321" i="20"/>
  <c r="DB320" i="20"/>
  <c r="BX320" i="20"/>
  <c r="N320" i="20"/>
  <c r="DB319" i="20"/>
  <c r="BX319" i="20"/>
  <c r="N319" i="20"/>
  <c r="DB318" i="20"/>
  <c r="BX318" i="20"/>
  <c r="N318" i="20"/>
  <c r="A317" i="20"/>
  <c r="DB316" i="20"/>
  <c r="BX316" i="20"/>
  <c r="N316" i="20"/>
  <c r="DB315" i="20"/>
  <c r="BX315" i="20"/>
  <c r="N315" i="20"/>
  <c r="N314" i="20"/>
  <c r="N313" i="20"/>
  <c r="N312" i="20"/>
  <c r="N311" i="20"/>
  <c r="N310" i="20"/>
  <c r="DB309" i="20"/>
  <c r="BX309" i="20"/>
  <c r="N309" i="20"/>
  <c r="DB308" i="20"/>
  <c r="BX308" i="20"/>
  <c r="N308" i="20"/>
  <c r="DB307" i="20"/>
  <c r="BX307" i="20"/>
  <c r="N307" i="20"/>
  <c r="DB306" i="20"/>
  <c r="BX306" i="20"/>
  <c r="N306" i="20"/>
  <c r="N305" i="20"/>
  <c r="N304" i="20"/>
  <c r="N303" i="20"/>
  <c r="DB302" i="20"/>
  <c r="BX302" i="20"/>
  <c r="N302" i="20"/>
  <c r="DB301" i="20"/>
  <c r="BX301" i="20"/>
  <c r="N301" i="20"/>
  <c r="DB300" i="20"/>
  <c r="BX300" i="20"/>
  <c r="N300" i="20"/>
  <c r="DB299" i="20"/>
  <c r="BX299" i="20"/>
  <c r="N299" i="20"/>
  <c r="A298" i="20"/>
  <c r="DB294" i="20"/>
  <c r="BX294" i="20"/>
  <c r="DB293" i="20"/>
  <c r="BX293" i="20"/>
  <c r="DB292" i="20"/>
  <c r="BX292" i="20"/>
  <c r="DB291" i="20"/>
  <c r="BX291" i="20"/>
  <c r="DB283" i="20"/>
  <c r="BX283" i="20"/>
  <c r="DB282" i="20"/>
  <c r="BX282" i="20"/>
  <c r="DB281" i="20"/>
  <c r="BX281" i="20"/>
  <c r="DB280" i="20"/>
  <c r="BX280" i="20"/>
  <c r="DB279" i="20"/>
  <c r="BX279" i="20"/>
  <c r="DB278" i="20"/>
  <c r="BX278" i="20"/>
  <c r="DB277" i="20"/>
  <c r="BX277" i="20"/>
  <c r="DB276" i="20"/>
  <c r="BX276" i="20"/>
  <c r="DB275" i="20"/>
  <c r="BX275" i="20"/>
  <c r="DB274" i="20"/>
  <c r="BX274" i="20"/>
  <c r="DB273" i="20"/>
  <c r="BX273" i="20"/>
  <c r="DB272" i="20"/>
  <c r="BX272" i="20"/>
  <c r="DB271" i="20"/>
  <c r="BX271" i="20"/>
  <c r="DB270" i="20"/>
  <c r="BX270" i="20"/>
  <c r="N269" i="20"/>
  <c r="A269" i="20"/>
  <c r="N268" i="20"/>
  <c r="DB267" i="20"/>
  <c r="BX267" i="20"/>
  <c r="N267" i="20"/>
  <c r="DB266" i="20"/>
  <c r="BX266" i="20"/>
  <c r="N266" i="20"/>
  <c r="DB265" i="20"/>
  <c r="BX265" i="20"/>
  <c r="N265" i="20"/>
  <c r="N264" i="20"/>
  <c r="N263" i="20"/>
  <c r="N262" i="20"/>
  <c r="N261" i="20"/>
  <c r="DB260" i="20"/>
  <c r="BX260" i="20"/>
  <c r="N260" i="20"/>
  <c r="DB259" i="20"/>
  <c r="BX259" i="20"/>
  <c r="N259" i="20"/>
  <c r="DB258" i="20"/>
  <c r="BX258" i="20"/>
  <c r="N258" i="20"/>
  <c r="DB257" i="20"/>
  <c r="BX257" i="20"/>
  <c r="N257" i="20"/>
  <c r="DB256" i="20"/>
  <c r="BX256" i="20"/>
  <c r="N256" i="20"/>
  <c r="DB255" i="20"/>
  <c r="BX255" i="20"/>
  <c r="N255" i="20"/>
  <c r="DB254" i="20"/>
  <c r="BX254" i="20"/>
  <c r="N254" i="20"/>
  <c r="DB253" i="20"/>
  <c r="BX253" i="20"/>
  <c r="N253" i="20"/>
  <c r="DB252" i="20"/>
  <c r="BX252" i="20"/>
  <c r="N252" i="20"/>
  <c r="DB251" i="20"/>
  <c r="BX251" i="20"/>
  <c r="N251" i="20"/>
  <c r="A250" i="20"/>
  <c r="DB249" i="20"/>
  <c r="BX249" i="20"/>
  <c r="N249" i="20"/>
  <c r="DB248" i="20"/>
  <c r="BX248" i="20"/>
  <c r="N248" i="20"/>
  <c r="N247" i="20"/>
  <c r="N246" i="20"/>
  <c r="N245" i="20"/>
  <c r="N244" i="20"/>
  <c r="N243" i="20"/>
  <c r="DB242" i="20"/>
  <c r="BX242" i="20"/>
  <c r="N242" i="20"/>
  <c r="DB241" i="20"/>
  <c r="BX241" i="20"/>
  <c r="N241" i="20"/>
  <c r="DB240" i="20"/>
  <c r="BX240" i="20"/>
  <c r="N240" i="20"/>
  <c r="DB239" i="20"/>
  <c r="BX239" i="20"/>
  <c r="N239" i="20"/>
  <c r="N238" i="20"/>
  <c r="N237" i="20"/>
  <c r="N236" i="20"/>
  <c r="DB235" i="20"/>
  <c r="BX235" i="20"/>
  <c r="N235" i="20"/>
  <c r="DB234" i="20"/>
  <c r="BX234" i="20"/>
  <c r="N234" i="20"/>
  <c r="DB233" i="20"/>
  <c r="BX233" i="20"/>
  <c r="N233" i="20"/>
  <c r="DB232" i="20"/>
  <c r="BX232" i="20"/>
  <c r="N232" i="20"/>
  <c r="A231" i="20"/>
  <c r="DB227" i="20"/>
  <c r="BX227" i="20"/>
  <c r="DB226" i="20"/>
  <c r="BX226" i="20"/>
  <c r="DB225" i="20"/>
  <c r="BX225" i="20"/>
  <c r="DB224" i="20"/>
  <c r="BX224" i="20"/>
  <c r="DB223" i="20"/>
  <c r="BX223" i="20"/>
  <c r="DB222" i="20"/>
  <c r="BX222" i="20"/>
  <c r="DB221" i="20"/>
  <c r="BX221" i="20"/>
  <c r="DB220" i="20"/>
  <c r="BX220" i="20"/>
  <c r="DB219" i="20"/>
  <c r="BX219" i="20"/>
  <c r="DB218" i="20"/>
  <c r="BX218" i="20"/>
  <c r="DB217" i="20"/>
  <c r="BX217" i="20"/>
  <c r="DB216" i="20"/>
  <c r="BX216" i="20"/>
  <c r="DB215" i="20"/>
  <c r="BX215" i="20"/>
  <c r="DB214" i="20"/>
  <c r="BX214" i="20"/>
  <c r="DB213" i="20"/>
  <c r="BX213" i="20"/>
  <c r="DB212" i="20"/>
  <c r="BX212" i="20"/>
  <c r="DB211" i="20"/>
  <c r="BX211" i="20"/>
  <c r="DB210" i="20"/>
  <c r="BX210" i="20"/>
  <c r="DB209" i="20"/>
  <c r="BX209" i="20"/>
  <c r="DB208" i="20"/>
  <c r="BX208" i="20"/>
  <c r="DB207" i="20"/>
  <c r="BX207" i="20"/>
  <c r="DB206" i="20"/>
  <c r="BX206" i="20"/>
  <c r="DB205" i="20"/>
  <c r="BX205" i="20"/>
  <c r="DB204" i="20"/>
  <c r="BX204" i="20"/>
  <c r="DB203" i="20"/>
  <c r="BX203" i="20"/>
  <c r="DB202" i="20"/>
  <c r="BX202" i="20"/>
  <c r="N201" i="20"/>
  <c r="A201" i="20"/>
  <c r="DB197" i="20"/>
  <c r="BX197" i="20"/>
  <c r="DB196" i="20"/>
  <c r="BX196" i="20"/>
  <c r="DB195" i="20"/>
  <c r="BX195" i="20"/>
  <c r="DB194" i="20"/>
  <c r="BX194" i="20"/>
  <c r="DB185" i="20"/>
  <c r="BX185" i="20"/>
  <c r="DB184" i="20"/>
  <c r="BX184" i="20"/>
  <c r="DB183" i="20"/>
  <c r="BX183" i="20"/>
  <c r="DB182" i="20"/>
  <c r="BX182" i="20"/>
  <c r="DB181" i="20"/>
  <c r="BX181" i="20"/>
  <c r="DB180" i="20"/>
  <c r="BX180" i="20"/>
  <c r="DB179" i="20"/>
  <c r="BX179" i="20"/>
  <c r="DB178" i="20"/>
  <c r="BX178" i="20"/>
  <c r="DB177" i="20"/>
  <c r="BX177" i="20"/>
  <c r="DB176" i="20"/>
  <c r="BX176" i="20"/>
  <c r="DB175" i="20"/>
  <c r="BX175" i="20"/>
  <c r="DB174" i="20"/>
  <c r="BX174" i="20"/>
  <c r="DB173" i="20"/>
  <c r="BX173" i="20"/>
  <c r="DB172" i="20"/>
  <c r="BX172" i="20"/>
  <c r="DB171" i="20"/>
  <c r="BX171" i="20"/>
  <c r="DB170" i="20"/>
  <c r="BX170" i="20"/>
  <c r="DB169" i="20"/>
  <c r="BX169" i="20"/>
  <c r="DB168" i="20"/>
  <c r="BX168" i="20"/>
  <c r="DB167" i="20"/>
  <c r="BX167" i="20"/>
  <c r="DB166" i="20"/>
  <c r="BX166" i="20"/>
  <c r="A165" i="20"/>
  <c r="N164" i="20"/>
  <c r="DB163" i="20"/>
  <c r="BX163" i="20"/>
  <c r="N163" i="20"/>
  <c r="DB162" i="20"/>
  <c r="BX162" i="20"/>
  <c r="N162" i="20"/>
  <c r="DB161" i="20"/>
  <c r="BX161" i="20"/>
  <c r="N161" i="20"/>
  <c r="N160" i="20"/>
  <c r="N159" i="20"/>
  <c r="N158" i="20"/>
  <c r="N157" i="20"/>
  <c r="DB156" i="20"/>
  <c r="BX156" i="20"/>
  <c r="N156" i="20"/>
  <c r="DB155" i="20"/>
  <c r="BX155" i="20"/>
  <c r="N155" i="20"/>
  <c r="DB154" i="20"/>
  <c r="BX154" i="20"/>
  <c r="N154" i="20"/>
  <c r="DB153" i="20"/>
  <c r="BX153" i="20"/>
  <c r="N153" i="20"/>
  <c r="DB152" i="20"/>
  <c r="BX152" i="20"/>
  <c r="N152" i="20"/>
  <c r="DB151" i="20"/>
  <c r="BX151" i="20"/>
  <c r="N151" i="20"/>
  <c r="DB150" i="20"/>
  <c r="BX150" i="20"/>
  <c r="N150" i="20"/>
  <c r="DB149" i="20"/>
  <c r="BX149" i="20"/>
  <c r="N149" i="20"/>
  <c r="DB148" i="20"/>
  <c r="BX148" i="20"/>
  <c r="N148" i="20"/>
  <c r="DB147" i="20"/>
  <c r="BX147" i="20"/>
  <c r="N147" i="20"/>
  <c r="A146" i="20"/>
  <c r="DB145" i="20"/>
  <c r="BX145" i="20"/>
  <c r="N145" i="20"/>
  <c r="DB144" i="20"/>
  <c r="BX144" i="20"/>
  <c r="N144" i="20"/>
  <c r="N143" i="20"/>
  <c r="N142" i="20"/>
  <c r="N141" i="20"/>
  <c r="N140" i="20"/>
  <c r="N139" i="20"/>
  <c r="DB138" i="20"/>
  <c r="BX138" i="20"/>
  <c r="N138" i="20"/>
  <c r="DB137" i="20"/>
  <c r="BX137" i="20"/>
  <c r="N137" i="20"/>
  <c r="DB136" i="20"/>
  <c r="BX136" i="20"/>
  <c r="N136" i="20"/>
  <c r="DB135" i="20"/>
  <c r="BX135" i="20"/>
  <c r="N135" i="20"/>
  <c r="N134" i="20"/>
  <c r="N133" i="20"/>
  <c r="N132" i="20"/>
  <c r="DB131" i="20"/>
  <c r="BX131" i="20"/>
  <c r="N131" i="20"/>
  <c r="DB130" i="20"/>
  <c r="BX130" i="20"/>
  <c r="N130" i="20"/>
  <c r="DB129" i="20"/>
  <c r="BX129" i="20"/>
  <c r="N129" i="20"/>
  <c r="DB128" i="20"/>
  <c r="BX128" i="20"/>
  <c r="N128" i="20"/>
  <c r="A127" i="20"/>
  <c r="DB123" i="20"/>
  <c r="BX123" i="20"/>
  <c r="DB122" i="20"/>
  <c r="BX122" i="20"/>
  <c r="DB121" i="20"/>
  <c r="BX121" i="20"/>
  <c r="DB120" i="20"/>
  <c r="BX120" i="20"/>
  <c r="DB111" i="20"/>
  <c r="BX111" i="20"/>
  <c r="DB110" i="20"/>
  <c r="BX110" i="20"/>
  <c r="DB109" i="20"/>
  <c r="BX109" i="20"/>
  <c r="DB108" i="20"/>
  <c r="BX108" i="20"/>
  <c r="DB107" i="20"/>
  <c r="BX107" i="20"/>
  <c r="DB106" i="20"/>
  <c r="BX106" i="20"/>
  <c r="DB105" i="20"/>
  <c r="BX105" i="20"/>
  <c r="DB104" i="20"/>
  <c r="BX104" i="20"/>
  <c r="DB103" i="20"/>
  <c r="BX103" i="20"/>
  <c r="DB102" i="20"/>
  <c r="BX102" i="20"/>
  <c r="DB101" i="20"/>
  <c r="BX101" i="20"/>
  <c r="DB100" i="20"/>
  <c r="BX100" i="20"/>
  <c r="DB99" i="20"/>
  <c r="BX99" i="20"/>
  <c r="DB98" i="20"/>
  <c r="BX98" i="20"/>
  <c r="DB97" i="20"/>
  <c r="BX97" i="20"/>
  <c r="DB96" i="20"/>
  <c r="BX96" i="20"/>
  <c r="DB95" i="20"/>
  <c r="BX95" i="20"/>
  <c r="DB94" i="20"/>
  <c r="BX94" i="20"/>
  <c r="DB93" i="20"/>
  <c r="BX93" i="20"/>
  <c r="DB92" i="20"/>
  <c r="BX92" i="20"/>
  <c r="N91" i="20"/>
  <c r="A91" i="20"/>
  <c r="DB88" i="20"/>
  <c r="BX88" i="20"/>
  <c r="DB87" i="20"/>
  <c r="BX87" i="20"/>
  <c r="DB86" i="20"/>
  <c r="BX86" i="20"/>
  <c r="DB85" i="20"/>
  <c r="BX85" i="20"/>
  <c r="DB84" i="20"/>
  <c r="BX84" i="20"/>
  <c r="DB83" i="20"/>
  <c r="BX83" i="20"/>
  <c r="DB82" i="20"/>
  <c r="BX82" i="20"/>
  <c r="DB81" i="20"/>
  <c r="BX81" i="20"/>
  <c r="DB80" i="20"/>
  <c r="BX80" i="20"/>
  <c r="DB79" i="20"/>
  <c r="BX79" i="20"/>
  <c r="DB78" i="20"/>
  <c r="BX78" i="20"/>
  <c r="DB77" i="20"/>
  <c r="BX77" i="20"/>
  <c r="DB76" i="20"/>
  <c r="BX76" i="20"/>
  <c r="DB75" i="20"/>
  <c r="BX75" i="20"/>
  <c r="DB74" i="20"/>
  <c r="BX74" i="20"/>
  <c r="A73" i="20"/>
  <c r="DB70" i="20"/>
  <c r="BX70" i="20"/>
  <c r="DB69" i="20"/>
  <c r="BX69" i="20"/>
  <c r="DB68" i="20"/>
  <c r="BX68" i="20"/>
  <c r="DB67" i="20"/>
  <c r="BX67" i="20"/>
  <c r="DB66" i="20"/>
  <c r="BX66" i="20"/>
  <c r="DB65" i="20"/>
  <c r="BX65" i="20"/>
  <c r="DB64" i="20"/>
  <c r="BX64" i="20"/>
  <c r="DB63" i="20"/>
  <c r="BX63" i="20"/>
  <c r="DB62" i="20"/>
  <c r="BX62" i="20"/>
  <c r="DB61" i="20"/>
  <c r="BX61" i="20"/>
  <c r="DB60" i="20"/>
  <c r="BX60" i="20"/>
  <c r="DB59" i="20"/>
  <c r="BX59" i="20"/>
  <c r="DB58" i="20"/>
  <c r="BX58" i="20"/>
  <c r="DB57" i="20"/>
  <c r="BX57" i="20"/>
  <c r="DB56" i="20"/>
  <c r="BX56" i="20"/>
  <c r="DB55" i="20"/>
  <c r="BX55" i="20"/>
  <c r="DB54" i="20"/>
  <c r="BX54" i="20"/>
  <c r="DB53" i="20"/>
  <c r="BX53" i="20"/>
  <c r="DB52" i="20"/>
  <c r="BX52" i="20"/>
  <c r="DB51" i="20"/>
  <c r="BX51" i="20"/>
  <c r="DB50" i="20"/>
  <c r="BX50" i="20"/>
  <c r="DB49" i="20"/>
  <c r="BX49" i="20"/>
  <c r="DB48" i="20"/>
  <c r="BX48" i="20"/>
  <c r="DB47" i="20"/>
  <c r="BX47" i="20"/>
  <c r="DB46" i="20"/>
  <c r="BX46" i="20"/>
  <c r="DB45" i="20"/>
  <c r="BX45" i="20"/>
  <c r="DB44" i="20"/>
  <c r="BX44" i="20"/>
  <c r="DB43" i="20"/>
  <c r="BX43" i="20"/>
  <c r="DB42" i="20"/>
  <c r="BX42" i="20"/>
  <c r="DB41" i="20"/>
  <c r="BX41" i="20"/>
  <c r="DB40" i="20"/>
  <c r="BX40" i="20"/>
  <c r="A39" i="20"/>
  <c r="DB36" i="20"/>
  <c r="BX36" i="20"/>
  <c r="DB35" i="20"/>
  <c r="BX35" i="20"/>
  <c r="DB34" i="20"/>
  <c r="BX34" i="20"/>
  <c r="DB33" i="20"/>
  <c r="BX33" i="20"/>
  <c r="DB32" i="20"/>
  <c r="BX32" i="20"/>
  <c r="DB31" i="20"/>
  <c r="BX31" i="20"/>
  <c r="DB30" i="20"/>
  <c r="BX30" i="20"/>
  <c r="DB29" i="20"/>
  <c r="BX29" i="20"/>
  <c r="DB28" i="20"/>
  <c r="BX28" i="20"/>
  <c r="DB27" i="20"/>
  <c r="BX27" i="20"/>
  <c r="DB26" i="20"/>
  <c r="BX26" i="20"/>
  <c r="DB25" i="20"/>
  <c r="BX25" i="20"/>
  <c r="A24" i="20"/>
  <c r="DB23" i="20"/>
  <c r="BX23" i="20"/>
  <c r="A22" i="20"/>
  <c r="DB21" i="20"/>
  <c r="BX21" i="20"/>
  <c r="A20" i="20"/>
  <c r="DB19" i="20"/>
  <c r="BX19" i="20"/>
  <c r="A18" i="20"/>
  <c r="DB17" i="20"/>
  <c r="BX17" i="20"/>
  <c r="A16" i="20"/>
  <c r="DB15" i="20"/>
  <c r="BX15" i="20"/>
  <c r="A14" i="20"/>
  <c r="DB13" i="20"/>
  <c r="BX13" i="20"/>
  <c r="A12" i="20"/>
  <c r="DB11" i="20"/>
  <c r="BX11" i="20"/>
  <c r="A10" i="20"/>
  <c r="AN27" i="1" l="1" a="1"/>
  <c r="AN27" i="1" s="1"/>
  <c r="AO28" i="1"/>
  <c r="AN28" i="1"/>
  <c r="BZ766" i="2"/>
  <c r="BY766" i="2"/>
  <c r="L766" i="2"/>
  <c r="BZ625" i="2"/>
  <c r="BY625" i="2"/>
  <c r="L625" i="2"/>
  <c r="BZ624" i="2"/>
  <c r="BY624" i="2"/>
  <c r="L624" i="2"/>
  <c r="BZ607" i="2"/>
  <c r="BY607" i="2"/>
  <c r="L607" i="2"/>
  <c r="BZ601" i="2"/>
  <c r="BY601" i="2"/>
  <c r="L601" i="2"/>
  <c r="BZ150" i="2"/>
  <c r="BY150" i="2"/>
  <c r="L150" i="2"/>
  <c r="BZ134" i="2"/>
  <c r="BY134" i="2"/>
  <c r="L134" i="2"/>
  <c r="BZ127" i="2"/>
  <c r="BY127" i="2"/>
  <c r="L127" i="2"/>
  <c r="M127" i="2" s="1"/>
  <c r="BZ114" i="2"/>
  <c r="BY114" i="2"/>
  <c r="L114" i="2"/>
  <c r="BZ108" i="2"/>
  <c r="BY108" i="2"/>
  <c r="L108" i="2"/>
  <c r="BZ102" i="2"/>
  <c r="BY102" i="2"/>
  <c r="L102" i="2"/>
  <c r="BZ85" i="2"/>
  <c r="BY85" i="2"/>
  <c r="L85" i="2"/>
  <c r="BG766" i="1"/>
  <c r="BF766" i="1"/>
  <c r="L766" i="1"/>
  <c r="M766" i="1" s="1"/>
  <c r="BG625" i="1"/>
  <c r="BF625" i="1"/>
  <c r="L625" i="1"/>
  <c r="M625" i="1" s="1"/>
  <c r="BG624" i="1"/>
  <c r="BF624" i="1"/>
  <c r="L624" i="1"/>
  <c r="M624" i="1" s="1"/>
  <c r="BG607" i="1"/>
  <c r="BF607" i="1"/>
  <c r="L607" i="1"/>
  <c r="M607" i="1" s="1"/>
  <c r="BG601" i="1"/>
  <c r="BF601" i="1"/>
  <c r="L601" i="1"/>
  <c r="M601" i="1" s="1"/>
  <c r="BG150" i="1"/>
  <c r="BF150" i="1"/>
  <c r="L150" i="1"/>
  <c r="M150" i="1" s="1"/>
  <c r="BG134" i="1"/>
  <c r="BF134" i="1"/>
  <c r="L134" i="1"/>
  <c r="M134" i="1" s="1"/>
  <c r="BG127" i="1"/>
  <c r="BF127" i="1"/>
  <c r="L127" i="1"/>
  <c r="M127" i="1" s="1"/>
  <c r="BG114" i="1"/>
  <c r="BF114" i="1"/>
  <c r="L114" i="1"/>
  <c r="M114" i="1" s="1"/>
  <c r="BG108" i="1"/>
  <c r="BF108" i="1"/>
  <c r="L108" i="1"/>
  <c r="M108" i="1" s="1"/>
  <c r="BG102" i="1"/>
  <c r="BF102" i="1"/>
  <c r="L102" i="1"/>
  <c r="M102" i="1" s="1"/>
  <c r="BG85" i="1"/>
  <c r="BF85" i="1"/>
  <c r="L85" i="1"/>
  <c r="M85" i="1" s="1"/>
  <c r="DB1124" i="16"/>
  <c r="BX1124" i="16"/>
  <c r="A1123" i="16"/>
  <c r="DB1122" i="16"/>
  <c r="BX1122" i="16"/>
  <c r="A1121" i="16"/>
  <c r="DB1120" i="16"/>
  <c r="BX1120" i="16"/>
  <c r="A1119" i="16"/>
  <c r="DB1118" i="16"/>
  <c r="BX1118" i="16"/>
  <c r="A1117" i="16"/>
  <c r="DB1116" i="16"/>
  <c r="BX1116" i="16"/>
  <c r="A1115" i="16"/>
  <c r="DB1114" i="16"/>
  <c r="BX1114" i="16"/>
  <c r="A1113" i="16"/>
  <c r="DB1112" i="16"/>
  <c r="BX1112" i="16"/>
  <c r="A1111" i="16"/>
  <c r="DB1110" i="16"/>
  <c r="BX1110" i="16"/>
  <c r="A1109" i="16"/>
  <c r="DB1108" i="16"/>
  <c r="BX1108" i="16"/>
  <c r="A1107" i="16"/>
  <c r="DB1106" i="16"/>
  <c r="BX1106" i="16"/>
  <c r="A1105" i="16"/>
  <c r="DB1104" i="16"/>
  <c r="BX1104" i="16"/>
  <c r="A1103" i="16"/>
  <c r="DB1102" i="16"/>
  <c r="BX1102" i="16"/>
  <c r="A1101" i="16"/>
  <c r="DB1100" i="16"/>
  <c r="BX1100" i="16"/>
  <c r="A1099" i="16"/>
  <c r="DB1098" i="16"/>
  <c r="BX1098" i="16"/>
  <c r="A1097" i="16"/>
  <c r="DB1096" i="16"/>
  <c r="BX1096" i="16"/>
  <c r="A1095" i="16"/>
  <c r="DB1094" i="16"/>
  <c r="BX1094" i="16"/>
  <c r="A1093" i="16"/>
  <c r="DB1092" i="16"/>
  <c r="BX1092" i="16"/>
  <c r="A1091" i="16"/>
  <c r="DB1090" i="16"/>
  <c r="BX1090" i="16"/>
  <c r="A1089" i="16"/>
  <c r="DB1088" i="16"/>
  <c r="BX1088" i="16"/>
  <c r="A1087" i="16"/>
  <c r="DB1086" i="16"/>
  <c r="BX1086" i="16"/>
  <c r="A1085" i="16"/>
  <c r="DB1084" i="16"/>
  <c r="BX1084" i="16"/>
  <c r="A1083" i="16"/>
  <c r="DB1082" i="16"/>
  <c r="BX1082" i="16"/>
  <c r="A1081" i="16"/>
  <c r="DB1080" i="16"/>
  <c r="BX1080" i="16"/>
  <c r="A1079" i="16"/>
  <c r="DB1078" i="16"/>
  <c r="BX1078" i="16"/>
  <c r="A1077" i="16"/>
  <c r="DB1076" i="16"/>
  <c r="BX1076" i="16"/>
  <c r="A1075" i="16"/>
  <c r="DB1074" i="16"/>
  <c r="BX1074" i="16"/>
  <c r="A1073" i="16"/>
  <c r="DB1072" i="16"/>
  <c r="BX1072" i="16"/>
  <c r="A1071" i="16"/>
  <c r="DB1070" i="16"/>
  <c r="BX1070" i="16"/>
  <c r="A1069" i="16"/>
  <c r="DB1068" i="16"/>
  <c r="BX1068" i="16"/>
  <c r="A1067" i="16"/>
  <c r="DB1066" i="16"/>
  <c r="BX1066" i="16"/>
  <c r="A1065" i="16"/>
  <c r="DB1064" i="16"/>
  <c r="BX1064" i="16"/>
  <c r="A1063" i="16"/>
  <c r="DB1062" i="16"/>
  <c r="BX1062" i="16"/>
  <c r="A1061" i="16"/>
  <c r="DB1060" i="16"/>
  <c r="BX1060" i="16"/>
  <c r="A1059" i="16"/>
  <c r="DB1058" i="16"/>
  <c r="BX1058" i="16"/>
  <c r="A1057" i="16"/>
  <c r="DB1056" i="16"/>
  <c r="BX1056" i="16"/>
  <c r="A1055" i="16"/>
  <c r="DB1054" i="16"/>
  <c r="BX1054" i="16"/>
  <c r="A1053" i="16"/>
  <c r="DB1052" i="16"/>
  <c r="BX1052" i="16"/>
  <c r="A1051" i="16"/>
  <c r="DB1050" i="16"/>
  <c r="BX1050" i="16"/>
  <c r="A1049" i="16"/>
  <c r="DB1048" i="16"/>
  <c r="BX1048" i="16"/>
  <c r="A1047" i="16"/>
  <c r="DB1046" i="16"/>
  <c r="BX1046" i="16"/>
  <c r="A1045" i="16"/>
  <c r="DB1044" i="16"/>
  <c r="BX1044" i="16"/>
  <c r="A1043" i="16"/>
  <c r="DB1042" i="16"/>
  <c r="BX1042" i="16"/>
  <c r="A1041" i="16"/>
  <c r="DB1040" i="16"/>
  <c r="BX1040" i="16"/>
  <c r="A1039" i="16"/>
  <c r="DB1038" i="16"/>
  <c r="BX1038" i="16"/>
  <c r="A1037" i="16"/>
  <c r="DB1036" i="16"/>
  <c r="BX1036" i="16"/>
  <c r="A1035" i="16"/>
  <c r="DB1034" i="16"/>
  <c r="BX1034" i="16"/>
  <c r="A1033" i="16"/>
  <c r="DB1032" i="16"/>
  <c r="BX1032" i="16"/>
  <c r="A1031" i="16"/>
  <c r="DB1030" i="16"/>
  <c r="BX1030" i="16"/>
  <c r="A1029" i="16"/>
  <c r="DB1028" i="16"/>
  <c r="BX1028" i="16"/>
  <c r="A1027" i="16"/>
  <c r="DB1026" i="16"/>
  <c r="BX1026" i="16"/>
  <c r="A1025" i="16"/>
  <c r="DB1024" i="16"/>
  <c r="BX1024" i="16"/>
  <c r="A1023" i="16"/>
  <c r="DB1022" i="16"/>
  <c r="BX1022" i="16"/>
  <c r="A1021" i="16"/>
  <c r="DB1020" i="16"/>
  <c r="BX1020" i="16"/>
  <c r="A1019" i="16"/>
  <c r="DB1018" i="16"/>
  <c r="BX1018" i="16"/>
  <c r="A1017" i="16"/>
  <c r="DB1016" i="16"/>
  <c r="BX1016" i="16"/>
  <c r="A1015" i="16"/>
  <c r="DB1014" i="16"/>
  <c r="BX1014" i="16"/>
  <c r="A1013" i="16"/>
  <c r="DB1012" i="16"/>
  <c r="BX1012" i="16"/>
  <c r="A1011" i="16"/>
  <c r="DB1010" i="16"/>
  <c r="BX1010" i="16"/>
  <c r="A1009" i="16"/>
  <c r="DB1008" i="16"/>
  <c r="BX1008" i="16"/>
  <c r="A1007" i="16"/>
  <c r="DB1006" i="16"/>
  <c r="BX1006" i="16"/>
  <c r="A1005" i="16"/>
  <c r="DB1004" i="16"/>
  <c r="BX1004" i="16"/>
  <c r="A1003" i="16"/>
  <c r="DB1002" i="16"/>
  <c r="BX1002" i="16"/>
  <c r="A1001" i="16"/>
  <c r="DB1000" i="16"/>
  <c r="BX1000" i="16"/>
  <c r="A999" i="16"/>
  <c r="DB998" i="16"/>
  <c r="BX998" i="16"/>
  <c r="A997" i="16"/>
  <c r="DB996" i="16"/>
  <c r="BX996" i="16"/>
  <c r="A995" i="16"/>
  <c r="DB994" i="16"/>
  <c r="BX994" i="16"/>
  <c r="A993" i="16"/>
  <c r="DB992" i="16"/>
  <c r="BX992" i="16"/>
  <c r="A991" i="16"/>
  <c r="DB990" i="16"/>
  <c r="BX990" i="16"/>
  <c r="A989" i="16"/>
  <c r="DB988" i="16"/>
  <c r="BX988" i="16"/>
  <c r="A987" i="16"/>
  <c r="DB986" i="16"/>
  <c r="BX986" i="16"/>
  <c r="A985" i="16"/>
  <c r="DB984" i="16"/>
  <c r="BX984" i="16"/>
  <c r="A983" i="16"/>
  <c r="DB982" i="16"/>
  <c r="BX982" i="16"/>
  <c r="A981" i="16"/>
  <c r="DB980" i="16"/>
  <c r="BX980" i="16"/>
  <c r="A979" i="16"/>
  <c r="DB978" i="16"/>
  <c r="BX978" i="16"/>
  <c r="A977" i="16"/>
  <c r="DB976" i="16"/>
  <c r="BX976" i="16"/>
  <c r="A975" i="16"/>
  <c r="DB974" i="16"/>
  <c r="BX974" i="16"/>
  <c r="A973" i="16"/>
  <c r="DB972" i="16"/>
  <c r="BX972" i="16"/>
  <c r="A971" i="16"/>
  <c r="DB970" i="16"/>
  <c r="BX970" i="16"/>
  <c r="DB968" i="16"/>
  <c r="BX968" i="16"/>
  <c r="A967" i="16"/>
  <c r="DB966" i="16"/>
  <c r="BX966" i="16"/>
  <c r="DB965" i="16"/>
  <c r="BX965" i="16"/>
  <c r="DB964" i="16"/>
  <c r="BX964" i="16"/>
  <c r="DB963" i="16"/>
  <c r="BX963" i="16"/>
  <c r="DB962" i="16"/>
  <c r="BX962" i="16"/>
  <c r="A961" i="16"/>
  <c r="DB960" i="16"/>
  <c r="BX960" i="16"/>
  <c r="A959" i="16"/>
  <c r="DB958" i="16"/>
  <c r="BX958" i="16"/>
  <c r="DB957" i="16"/>
  <c r="BX957" i="16"/>
  <c r="A956" i="16"/>
  <c r="DB955" i="16"/>
  <c r="BX955" i="16"/>
  <c r="DB954" i="16"/>
  <c r="BX954" i="16"/>
  <c r="A953" i="16"/>
  <c r="DB952" i="16"/>
  <c r="BX952" i="16"/>
  <c r="DB951" i="16"/>
  <c r="BX951" i="16"/>
  <c r="A950" i="16"/>
  <c r="DB949" i="16"/>
  <c r="BX949" i="16"/>
  <c r="DB948" i="16"/>
  <c r="BX948" i="16"/>
  <c r="A947" i="16"/>
  <c r="DB945" i="16"/>
  <c r="BX945" i="16"/>
  <c r="DB944" i="16"/>
  <c r="BX944" i="16"/>
  <c r="DB943" i="16"/>
  <c r="BX943" i="16"/>
  <c r="DB942" i="16"/>
  <c r="BX942" i="16"/>
  <c r="DB941" i="16"/>
  <c r="BX941" i="16"/>
  <c r="A940" i="16"/>
  <c r="DB938" i="16"/>
  <c r="BX938" i="16"/>
  <c r="DB937" i="16"/>
  <c r="BX937" i="16"/>
  <c r="DB936" i="16"/>
  <c r="BX936" i="16"/>
  <c r="A935" i="16"/>
  <c r="DB934" i="16"/>
  <c r="BX934" i="16"/>
  <c r="A933" i="16"/>
  <c r="DB932" i="16"/>
  <c r="BX932" i="16"/>
  <c r="A931" i="16"/>
  <c r="DB930" i="16"/>
  <c r="BX930" i="16"/>
  <c r="A929" i="16"/>
  <c r="DB928" i="16"/>
  <c r="BX928" i="16"/>
  <c r="DB927" i="16"/>
  <c r="BX927" i="16"/>
  <c r="DB926" i="16"/>
  <c r="BX926" i="16"/>
  <c r="DB925" i="16"/>
  <c r="BX925" i="16"/>
  <c r="DB924" i="16"/>
  <c r="BX924" i="16"/>
  <c r="A923" i="16"/>
  <c r="DB922" i="16"/>
  <c r="BX922" i="16"/>
  <c r="DB921" i="16"/>
  <c r="BX921" i="16"/>
  <c r="DB920" i="16"/>
  <c r="BX920" i="16"/>
  <c r="A919" i="16"/>
  <c r="DB918" i="16"/>
  <c r="BX918" i="16"/>
  <c r="A917" i="16"/>
  <c r="DB915" i="16"/>
  <c r="BX915" i="16"/>
  <c r="DB914" i="16"/>
  <c r="BX914" i="16"/>
  <c r="DB913" i="16"/>
  <c r="BX913" i="16"/>
  <c r="DB912" i="16"/>
  <c r="BX912" i="16"/>
  <c r="DB911" i="16"/>
  <c r="BX911" i="16"/>
  <c r="A910" i="16"/>
  <c r="DB908" i="16"/>
  <c r="BX908" i="16"/>
  <c r="DB907" i="16"/>
  <c r="BX907" i="16"/>
  <c r="DB906" i="16"/>
  <c r="BX906" i="16"/>
  <c r="A905" i="16"/>
  <c r="A900" i="16"/>
  <c r="DB899" i="16"/>
  <c r="BX899" i="16"/>
  <c r="A898" i="16"/>
  <c r="DB897" i="16"/>
  <c r="BX897" i="16"/>
  <c r="A896" i="16"/>
  <c r="DB895" i="16"/>
  <c r="BX895" i="16"/>
  <c r="A894" i="16"/>
  <c r="DB893" i="16"/>
  <c r="BX893" i="16"/>
  <c r="A892" i="16"/>
  <c r="DB891" i="16"/>
  <c r="BX891" i="16"/>
  <c r="A890" i="16"/>
  <c r="DB889" i="16"/>
  <c r="BX889" i="16"/>
  <c r="A888" i="16"/>
  <c r="DB887" i="16"/>
  <c r="BX887" i="16"/>
  <c r="A886" i="16"/>
  <c r="DB885" i="16"/>
  <c r="BX885" i="16"/>
  <c r="A884" i="16"/>
  <c r="DB883" i="16"/>
  <c r="BX883" i="16"/>
  <c r="A882" i="16"/>
  <c r="DB881" i="16"/>
  <c r="BX881" i="16"/>
  <c r="DB879" i="16"/>
  <c r="BX879" i="16"/>
  <c r="DB878" i="16"/>
  <c r="BX878" i="16"/>
  <c r="DB877" i="16"/>
  <c r="BX877" i="16"/>
  <c r="DB876" i="16"/>
  <c r="BX876" i="16"/>
  <c r="DB875" i="16"/>
  <c r="BX875" i="16"/>
  <c r="DB874" i="16"/>
  <c r="BX874" i="16"/>
  <c r="DB873" i="16"/>
  <c r="BX873" i="16"/>
  <c r="DB872" i="16"/>
  <c r="BX872" i="16"/>
  <c r="DB871" i="16"/>
  <c r="BX871" i="16"/>
  <c r="DB870" i="16"/>
  <c r="BX870" i="16"/>
  <c r="DB869" i="16"/>
  <c r="BX869" i="16"/>
  <c r="DB868" i="16"/>
  <c r="BX868" i="16"/>
  <c r="DB867" i="16"/>
  <c r="BX867" i="16"/>
  <c r="DB866" i="16"/>
  <c r="BX866" i="16"/>
  <c r="DB865" i="16"/>
  <c r="BX865" i="16"/>
  <c r="DB864" i="16"/>
  <c r="BX864" i="16"/>
  <c r="DB863" i="16"/>
  <c r="BX863" i="16"/>
  <c r="DB862" i="16"/>
  <c r="BX862" i="16"/>
  <c r="A861" i="16"/>
  <c r="DB860" i="16"/>
  <c r="BX860" i="16"/>
  <c r="DB858" i="16"/>
  <c r="BX858" i="16"/>
  <c r="DB857" i="16"/>
  <c r="BX857" i="16"/>
  <c r="DB856" i="16"/>
  <c r="BX856" i="16"/>
  <c r="DB855" i="16"/>
  <c r="BX855" i="16"/>
  <c r="DB854" i="16"/>
  <c r="BX854" i="16"/>
  <c r="DB853" i="16"/>
  <c r="BX853" i="16"/>
  <c r="DB852" i="16"/>
  <c r="BX852" i="16"/>
  <c r="DB851" i="16"/>
  <c r="BX851" i="16"/>
  <c r="DB850" i="16"/>
  <c r="BX850" i="16"/>
  <c r="DB849" i="16"/>
  <c r="BX849" i="16"/>
  <c r="DB848" i="16"/>
  <c r="BX848" i="16"/>
  <c r="A847" i="16"/>
  <c r="DB846" i="16"/>
  <c r="BX846" i="16"/>
  <c r="DB844" i="16"/>
  <c r="BX844" i="16"/>
  <c r="DB843" i="16"/>
  <c r="BX843" i="16"/>
  <c r="DB842" i="16"/>
  <c r="BX842" i="16"/>
  <c r="DB841" i="16"/>
  <c r="BX841" i="16"/>
  <c r="DB840" i="16"/>
  <c r="BX840" i="16"/>
  <c r="DB839" i="16"/>
  <c r="BX839" i="16"/>
  <c r="DB838" i="16"/>
  <c r="BX838" i="16"/>
  <c r="DB837" i="16"/>
  <c r="BX837" i="16"/>
  <c r="DB836" i="16"/>
  <c r="BX836" i="16"/>
  <c r="DB835" i="16"/>
  <c r="BX835" i="16"/>
  <c r="DB834" i="16"/>
  <c r="BX834" i="16"/>
  <c r="DB833" i="16"/>
  <c r="BX833" i="16"/>
  <c r="DB832" i="16"/>
  <c r="BX832" i="16"/>
  <c r="DB831" i="16"/>
  <c r="BX831" i="16"/>
  <c r="DB830" i="16"/>
  <c r="BX830" i="16"/>
  <c r="DB829" i="16"/>
  <c r="BX829" i="16"/>
  <c r="DB828" i="16"/>
  <c r="BX828" i="16"/>
  <c r="DB827" i="16"/>
  <c r="BX827" i="16"/>
  <c r="A826" i="16"/>
  <c r="DB825" i="16"/>
  <c r="BX825" i="16"/>
  <c r="DB823" i="16"/>
  <c r="BX823" i="16"/>
  <c r="DB822" i="16"/>
  <c r="BX822" i="16"/>
  <c r="DB821" i="16"/>
  <c r="BX821" i="16"/>
  <c r="DB820" i="16"/>
  <c r="BX820" i="16"/>
  <c r="DB819" i="16"/>
  <c r="BX819" i="16"/>
  <c r="DB818" i="16"/>
  <c r="BX818" i="16"/>
  <c r="DB817" i="16"/>
  <c r="BX817" i="16"/>
  <c r="DB816" i="16"/>
  <c r="BX816" i="16"/>
  <c r="DB815" i="16"/>
  <c r="BX815" i="16"/>
  <c r="DB814" i="16"/>
  <c r="BX814" i="16"/>
  <c r="DB813" i="16"/>
  <c r="BX813" i="16"/>
  <c r="DB812" i="16"/>
  <c r="BX812" i="16"/>
  <c r="DB811" i="16"/>
  <c r="BX811" i="16"/>
  <c r="DB810" i="16"/>
  <c r="BX810" i="16"/>
  <c r="DB809" i="16"/>
  <c r="BX809" i="16"/>
  <c r="DB808" i="16"/>
  <c r="BX808" i="16"/>
  <c r="DB807" i="16"/>
  <c r="BX807" i="16"/>
  <c r="A806" i="16"/>
  <c r="DB805" i="16"/>
  <c r="BX805" i="16"/>
  <c r="DB803" i="16"/>
  <c r="BX803" i="16"/>
  <c r="DB802" i="16"/>
  <c r="BX802" i="16"/>
  <c r="DB801" i="16"/>
  <c r="BX801" i="16"/>
  <c r="DB800" i="16"/>
  <c r="BX800" i="16"/>
  <c r="DB799" i="16"/>
  <c r="BX799" i="16"/>
  <c r="DB798" i="16"/>
  <c r="BX798" i="16"/>
  <c r="DB797" i="16"/>
  <c r="BX797" i="16"/>
  <c r="DB796" i="16"/>
  <c r="BX796" i="16"/>
  <c r="DB795" i="16"/>
  <c r="BX795" i="16"/>
  <c r="DB794" i="16"/>
  <c r="BX794" i="16"/>
  <c r="DB793" i="16"/>
  <c r="BX793" i="16"/>
  <c r="DB792" i="16"/>
  <c r="BX792" i="16"/>
  <c r="A791" i="16"/>
  <c r="DB790" i="16"/>
  <c r="BX790" i="16"/>
  <c r="DB788" i="16"/>
  <c r="BX788" i="16"/>
  <c r="DB787" i="16"/>
  <c r="BX787" i="16"/>
  <c r="DB786" i="16"/>
  <c r="BX786" i="16"/>
  <c r="DB785" i="16"/>
  <c r="BX785" i="16"/>
  <c r="DB784" i="16"/>
  <c r="BX784" i="16"/>
  <c r="DB783" i="16"/>
  <c r="BX783" i="16"/>
  <c r="DB782" i="16"/>
  <c r="BX782" i="16"/>
  <c r="DB781" i="16"/>
  <c r="BX781" i="16"/>
  <c r="DB780" i="16"/>
  <c r="BX780" i="16"/>
  <c r="DB779" i="16"/>
  <c r="BX779" i="16"/>
  <c r="DB778" i="16"/>
  <c r="BX778" i="16"/>
  <c r="DB777" i="16"/>
  <c r="BX777" i="16"/>
  <c r="DB776" i="16"/>
  <c r="BX776" i="16"/>
  <c r="DB775" i="16"/>
  <c r="BX775" i="16"/>
  <c r="DB774" i="16"/>
  <c r="BX774" i="16"/>
  <c r="DB773" i="16"/>
  <c r="BX773" i="16"/>
  <c r="DB772" i="16"/>
  <c r="BX772" i="16"/>
  <c r="A771" i="16"/>
  <c r="DB770" i="16"/>
  <c r="BX770" i="16"/>
  <c r="DB769" i="16"/>
  <c r="BX769" i="16"/>
  <c r="DB768" i="16"/>
  <c r="BX768" i="16"/>
  <c r="A767" i="16"/>
  <c r="DB766" i="16"/>
  <c r="BX766" i="16"/>
  <c r="DB765" i="16"/>
  <c r="BX765" i="16"/>
  <c r="DB764" i="16"/>
  <c r="BX764" i="16"/>
  <c r="A763" i="16"/>
  <c r="DB762" i="16"/>
  <c r="BX762" i="16"/>
  <c r="A761" i="16"/>
  <c r="DB760" i="16"/>
  <c r="BX760" i="16"/>
  <c r="A759" i="16"/>
  <c r="DB758" i="16"/>
  <c r="BX758" i="16"/>
  <c r="A757" i="16"/>
  <c r="DB756" i="16"/>
  <c r="BX756" i="16"/>
  <c r="A755" i="16"/>
  <c r="DB754" i="16"/>
  <c r="BX754" i="16"/>
  <c r="A753" i="16"/>
  <c r="DB752" i="16"/>
  <c r="BX752" i="16"/>
  <c r="A751" i="16"/>
  <c r="DB750" i="16"/>
  <c r="BX750" i="16"/>
  <c r="A749" i="16"/>
  <c r="DB748" i="16"/>
  <c r="BX748" i="16"/>
  <c r="A747" i="16"/>
  <c r="DB746" i="16"/>
  <c r="BX746" i="16"/>
  <c r="A745" i="16"/>
  <c r="DB744" i="16"/>
  <c r="BX744" i="16"/>
  <c r="A743" i="16"/>
  <c r="DB742" i="16"/>
  <c r="BX742" i="16"/>
  <c r="A741" i="16"/>
  <c r="DB740" i="16"/>
  <c r="BX740" i="16"/>
  <c r="A739" i="16"/>
  <c r="DB738" i="16"/>
  <c r="BX738" i="16"/>
  <c r="A737" i="16"/>
  <c r="DB736" i="16"/>
  <c r="BX736" i="16"/>
  <c r="A735" i="16"/>
  <c r="DB734" i="16"/>
  <c r="BX734" i="16"/>
  <c r="A733" i="16"/>
  <c r="DB732" i="16"/>
  <c r="BX732" i="16"/>
  <c r="A731" i="16"/>
  <c r="DB729" i="16"/>
  <c r="BX729" i="16"/>
  <c r="DB728" i="16"/>
  <c r="BX728" i="16"/>
  <c r="DB724" i="16"/>
  <c r="BX724" i="16"/>
  <c r="DB723" i="16"/>
  <c r="BX723" i="16"/>
  <c r="DB722" i="16"/>
  <c r="BX722" i="16"/>
  <c r="DB721" i="16"/>
  <c r="BX721" i="16"/>
  <c r="DB720" i="16"/>
  <c r="BX720" i="16"/>
  <c r="DB719" i="16"/>
  <c r="BX719" i="16"/>
  <c r="DB718" i="16"/>
  <c r="BX718" i="16"/>
  <c r="DB717" i="16"/>
  <c r="BX717" i="16"/>
  <c r="DB716" i="16"/>
  <c r="BX716" i="16"/>
  <c r="A715" i="16"/>
  <c r="DB710" i="16"/>
  <c r="BX710" i="16"/>
  <c r="DB709" i="16"/>
  <c r="BX709" i="16"/>
  <c r="DB708" i="16"/>
  <c r="BX708" i="16"/>
  <c r="DB707" i="16"/>
  <c r="BX707" i="16"/>
  <c r="DB706" i="16"/>
  <c r="BX706" i="16"/>
  <c r="DB705" i="16"/>
  <c r="BX705" i="16"/>
  <c r="A704" i="16"/>
  <c r="DB701" i="16"/>
  <c r="BX701" i="16"/>
  <c r="DB698" i="16"/>
  <c r="BX698" i="16"/>
  <c r="DB697" i="16"/>
  <c r="BX697" i="16"/>
  <c r="DB696" i="16"/>
  <c r="BX696" i="16"/>
  <c r="DB695" i="16"/>
  <c r="BX695" i="16"/>
  <c r="A694" i="16"/>
  <c r="DB690" i="16"/>
  <c r="BX690" i="16"/>
  <c r="DB689" i="16"/>
  <c r="BX689" i="16"/>
  <c r="DB688" i="16"/>
  <c r="BX688" i="16"/>
  <c r="DB687" i="16"/>
  <c r="BX687" i="16"/>
  <c r="DB686" i="16"/>
  <c r="BX686" i="16"/>
  <c r="DB685" i="16"/>
  <c r="BX685" i="16"/>
  <c r="DB684" i="16"/>
  <c r="BX684" i="16"/>
  <c r="A683" i="16"/>
  <c r="DB680" i="16"/>
  <c r="BX680" i="16"/>
  <c r="DB678" i="16"/>
  <c r="BX678" i="16"/>
  <c r="DB677" i="16"/>
  <c r="BX677" i="16"/>
  <c r="DB676" i="16"/>
  <c r="BX676" i="16"/>
  <c r="DB675" i="16"/>
  <c r="BX675" i="16"/>
  <c r="DB674" i="16"/>
  <c r="BX674" i="16"/>
  <c r="DB673" i="16"/>
  <c r="BX673" i="16"/>
  <c r="DB672" i="16"/>
  <c r="BX672" i="16"/>
  <c r="DB671" i="16"/>
  <c r="BX671" i="16"/>
  <c r="DB670" i="16"/>
  <c r="BX670" i="16"/>
  <c r="DB669" i="16"/>
  <c r="BX669" i="16"/>
  <c r="DB668" i="16"/>
  <c r="BX668" i="16"/>
  <c r="DB667" i="16"/>
  <c r="BX667" i="16"/>
  <c r="DB666" i="16"/>
  <c r="BX666" i="16"/>
  <c r="DB665" i="16"/>
  <c r="BX665" i="16"/>
  <c r="DB664" i="16"/>
  <c r="BX664" i="16"/>
  <c r="DB663" i="16"/>
  <c r="BX663" i="16"/>
  <c r="DB662" i="16"/>
  <c r="BX662" i="16"/>
  <c r="A661" i="16"/>
  <c r="DB656" i="16"/>
  <c r="BX656" i="16"/>
  <c r="DB655" i="16"/>
  <c r="BX655" i="16"/>
  <c r="DB654" i="16"/>
  <c r="BX654" i="16"/>
  <c r="DB653" i="16"/>
  <c r="BX653" i="16"/>
  <c r="DB649" i="16"/>
  <c r="BX649" i="16"/>
  <c r="DB648" i="16"/>
  <c r="BX648" i="16"/>
  <c r="DB647" i="16"/>
  <c r="BX647" i="16"/>
  <c r="DB646" i="16"/>
  <c r="BX646" i="16"/>
  <c r="DB645" i="16"/>
  <c r="BX645" i="16"/>
  <c r="DB644" i="16"/>
  <c r="BX644" i="16"/>
  <c r="DB643" i="16"/>
  <c r="BX643" i="16"/>
  <c r="DB642" i="16"/>
  <c r="BX642" i="16"/>
  <c r="DB641" i="16"/>
  <c r="BX641" i="16"/>
  <c r="DB640" i="16"/>
  <c r="BX640" i="16"/>
  <c r="DB639" i="16"/>
  <c r="BX639" i="16"/>
  <c r="DB638" i="16"/>
  <c r="BX638" i="16"/>
  <c r="DB637" i="16"/>
  <c r="BX637" i="16"/>
  <c r="DB636" i="16"/>
  <c r="BX636" i="16"/>
  <c r="A635" i="16"/>
  <c r="DB630" i="16"/>
  <c r="BX630" i="16"/>
  <c r="DB629" i="16"/>
  <c r="BX629" i="16"/>
  <c r="DB628" i="16"/>
  <c r="BX628" i="16"/>
  <c r="DB627" i="16"/>
  <c r="BX627" i="16"/>
  <c r="DB622" i="16"/>
  <c r="BX622" i="16"/>
  <c r="DB621" i="16"/>
  <c r="BX621" i="16"/>
  <c r="DB620" i="16"/>
  <c r="BX620" i="16"/>
  <c r="DB619" i="16"/>
  <c r="BX619" i="16"/>
  <c r="DB618" i="16"/>
  <c r="BX618" i="16"/>
  <c r="DB617" i="16"/>
  <c r="BX617" i="16"/>
  <c r="DB616" i="16"/>
  <c r="BX616" i="16"/>
  <c r="DB615" i="16"/>
  <c r="BX615" i="16"/>
  <c r="DB614" i="16"/>
  <c r="BX614" i="16"/>
  <c r="DB613" i="16"/>
  <c r="BX613" i="16"/>
  <c r="DB612" i="16"/>
  <c r="BX612" i="16"/>
  <c r="DB611" i="16"/>
  <c r="BX611" i="16"/>
  <c r="DB610" i="16"/>
  <c r="BX610" i="16"/>
  <c r="A609" i="16"/>
  <c r="N608" i="16"/>
  <c r="DB607" i="16"/>
  <c r="BX607" i="16"/>
  <c r="N607" i="16"/>
  <c r="DB606" i="16"/>
  <c r="BX606" i="16"/>
  <c r="N606" i="16"/>
  <c r="DB605" i="16"/>
  <c r="BX605" i="16"/>
  <c r="N605" i="16"/>
  <c r="N604" i="16"/>
  <c r="N603" i="16"/>
  <c r="N602" i="16"/>
  <c r="N601" i="16"/>
  <c r="DB600" i="16"/>
  <c r="BX600" i="16"/>
  <c r="N600" i="16"/>
  <c r="DB599" i="16"/>
  <c r="BX599" i="16"/>
  <c r="N599" i="16"/>
  <c r="DB598" i="16"/>
  <c r="BX598" i="16"/>
  <c r="N598" i="16"/>
  <c r="DB597" i="16"/>
  <c r="BX597" i="16"/>
  <c r="N597" i="16"/>
  <c r="DB596" i="16"/>
  <c r="BX596" i="16"/>
  <c r="N596" i="16"/>
  <c r="DB595" i="16"/>
  <c r="BX595" i="16"/>
  <c r="N595" i="16"/>
  <c r="DB594" i="16"/>
  <c r="BX594" i="16"/>
  <c r="N594" i="16"/>
  <c r="DB593" i="16"/>
  <c r="BX593" i="16"/>
  <c r="N593" i="16"/>
  <c r="DB592" i="16"/>
  <c r="BX592" i="16"/>
  <c r="N592" i="16"/>
  <c r="DB591" i="16"/>
  <c r="BX591" i="16"/>
  <c r="N591" i="16"/>
  <c r="A590" i="16"/>
  <c r="DB589" i="16"/>
  <c r="BX589" i="16"/>
  <c r="N589" i="16"/>
  <c r="DB588" i="16"/>
  <c r="BX588" i="16"/>
  <c r="N588" i="16"/>
  <c r="N587" i="16"/>
  <c r="N586" i="16"/>
  <c r="N585" i="16"/>
  <c r="N584" i="16"/>
  <c r="N583" i="16"/>
  <c r="DB582" i="16"/>
  <c r="BX582" i="16"/>
  <c r="N582" i="16"/>
  <c r="DB581" i="16"/>
  <c r="BX581" i="16"/>
  <c r="N581" i="16"/>
  <c r="DB580" i="16"/>
  <c r="BX580" i="16"/>
  <c r="N580" i="16"/>
  <c r="DB579" i="16"/>
  <c r="BX579" i="16"/>
  <c r="N579" i="16"/>
  <c r="N578" i="16"/>
  <c r="N577" i="16"/>
  <c r="N576" i="16"/>
  <c r="DB575" i="16"/>
  <c r="BX575" i="16"/>
  <c r="N575" i="16"/>
  <c r="DB574" i="16"/>
  <c r="BX574" i="16"/>
  <c r="N574" i="16"/>
  <c r="DB573" i="16"/>
  <c r="BX573" i="16"/>
  <c r="N573" i="16"/>
  <c r="DB572" i="16"/>
  <c r="BX572" i="16"/>
  <c r="N572" i="16"/>
  <c r="A571" i="16"/>
  <c r="DB567" i="16"/>
  <c r="BX567" i="16"/>
  <c r="DB566" i="16"/>
  <c r="BX566" i="16"/>
  <c r="DB565" i="16"/>
  <c r="BX565" i="16"/>
  <c r="DB564" i="16"/>
  <c r="BX564" i="16"/>
  <c r="DB555" i="16"/>
  <c r="BX555" i="16"/>
  <c r="DB554" i="16"/>
  <c r="BX554" i="16"/>
  <c r="DB553" i="16"/>
  <c r="BX553" i="16"/>
  <c r="DB552" i="16"/>
  <c r="BX552" i="16"/>
  <c r="DB551" i="16"/>
  <c r="BX551" i="16"/>
  <c r="DB550" i="16"/>
  <c r="BX550" i="16"/>
  <c r="DB549" i="16"/>
  <c r="BX549" i="16"/>
  <c r="DB548" i="16"/>
  <c r="BX548" i="16"/>
  <c r="DB547" i="16"/>
  <c r="BX547" i="16"/>
  <c r="DB546" i="16"/>
  <c r="BX546" i="16"/>
  <c r="DB545" i="16"/>
  <c r="BX545" i="16"/>
  <c r="DB544" i="16"/>
  <c r="BX544" i="16"/>
  <c r="DB543" i="16"/>
  <c r="BX543" i="16"/>
  <c r="DB542" i="16"/>
  <c r="BX542" i="16"/>
  <c r="N541" i="16"/>
  <c r="A541" i="16"/>
  <c r="N540" i="16"/>
  <c r="DB539" i="16"/>
  <c r="BX539" i="16"/>
  <c r="N539" i="16"/>
  <c r="DB538" i="16"/>
  <c r="BX538" i="16"/>
  <c r="N538" i="16"/>
  <c r="DB537" i="16"/>
  <c r="BX537" i="16"/>
  <c r="N537" i="16"/>
  <c r="N536" i="16"/>
  <c r="N535" i="16"/>
  <c r="N534" i="16"/>
  <c r="N533" i="16"/>
  <c r="DB532" i="16"/>
  <c r="BX532" i="16"/>
  <c r="N532" i="16"/>
  <c r="DB531" i="16"/>
  <c r="BX531" i="16"/>
  <c r="N531" i="16"/>
  <c r="DB530" i="16"/>
  <c r="BX530" i="16"/>
  <c r="N530" i="16"/>
  <c r="DB529" i="16"/>
  <c r="BX529" i="16"/>
  <c r="N529" i="16"/>
  <c r="DB528" i="16"/>
  <c r="BX528" i="16"/>
  <c r="N528" i="16"/>
  <c r="DB527" i="16"/>
  <c r="BX527" i="16"/>
  <c r="N527" i="16"/>
  <c r="DB526" i="16"/>
  <c r="BX526" i="16"/>
  <c r="N526" i="16"/>
  <c r="DB525" i="16"/>
  <c r="BX525" i="16"/>
  <c r="N525" i="16"/>
  <c r="DB524" i="16"/>
  <c r="BX524" i="16"/>
  <c r="N524" i="16"/>
  <c r="DB523" i="16"/>
  <c r="BX523" i="16"/>
  <c r="N523" i="16"/>
  <c r="A522" i="16"/>
  <c r="DB521" i="16"/>
  <c r="BX521" i="16"/>
  <c r="N521" i="16"/>
  <c r="DB520" i="16"/>
  <c r="BX520" i="16"/>
  <c r="N520" i="16"/>
  <c r="N519" i="16"/>
  <c r="N518" i="16"/>
  <c r="N517" i="16"/>
  <c r="N516" i="16"/>
  <c r="N515" i="16"/>
  <c r="DB514" i="16"/>
  <c r="BX514" i="16"/>
  <c r="N514" i="16"/>
  <c r="DB513" i="16"/>
  <c r="BX513" i="16"/>
  <c r="N513" i="16"/>
  <c r="DB512" i="16"/>
  <c r="BX512" i="16"/>
  <c r="N512" i="16"/>
  <c r="DB511" i="16"/>
  <c r="BX511" i="16"/>
  <c r="N511" i="16"/>
  <c r="N510" i="16"/>
  <c r="N509" i="16"/>
  <c r="N508" i="16"/>
  <c r="DB507" i="16"/>
  <c r="BX507" i="16"/>
  <c r="N507" i="16"/>
  <c r="DB506" i="16"/>
  <c r="BX506" i="16"/>
  <c r="N506" i="16"/>
  <c r="DB505" i="16"/>
  <c r="BX505" i="16"/>
  <c r="N505" i="16"/>
  <c r="DB504" i="16"/>
  <c r="BX504" i="16"/>
  <c r="N504" i="16"/>
  <c r="A503" i="16"/>
  <c r="DB499" i="16"/>
  <c r="BX499" i="16"/>
  <c r="DB498" i="16"/>
  <c r="BX498" i="16"/>
  <c r="DB497" i="16"/>
  <c r="BX497" i="16"/>
  <c r="DB496" i="16"/>
  <c r="BX496" i="16"/>
  <c r="DB495" i="16"/>
  <c r="BX495" i="16"/>
  <c r="DB494" i="16"/>
  <c r="BX494" i="16"/>
  <c r="DB493" i="16"/>
  <c r="BX493" i="16"/>
  <c r="DB492" i="16"/>
  <c r="BX492" i="16"/>
  <c r="DB491" i="16"/>
  <c r="BX491" i="16"/>
  <c r="DB490" i="16"/>
  <c r="BX490" i="16"/>
  <c r="DB489" i="16"/>
  <c r="BX489" i="16"/>
  <c r="DB487" i="16"/>
  <c r="BX487" i="16"/>
  <c r="DB486" i="16"/>
  <c r="BX486" i="16"/>
  <c r="DB485" i="16"/>
  <c r="BX485" i="16"/>
  <c r="DB484" i="16"/>
  <c r="BX484" i="16"/>
  <c r="DB483" i="16"/>
  <c r="BX483" i="16"/>
  <c r="DB482" i="16"/>
  <c r="BX482" i="16"/>
  <c r="DB481" i="16"/>
  <c r="BX481" i="16"/>
  <c r="DB480" i="16"/>
  <c r="BX480" i="16"/>
  <c r="DB479" i="16"/>
  <c r="BX479" i="16"/>
  <c r="DB478" i="16"/>
  <c r="BX478" i="16"/>
  <c r="DB477" i="16"/>
  <c r="BX477" i="16"/>
  <c r="DB476" i="16"/>
  <c r="BX476" i="16"/>
  <c r="DB475" i="16"/>
  <c r="BX475" i="16"/>
  <c r="DB474" i="16"/>
  <c r="BX474" i="16"/>
  <c r="DB473" i="16"/>
  <c r="BX473" i="16"/>
  <c r="DB472" i="16"/>
  <c r="BX472" i="16"/>
  <c r="DB471" i="16"/>
  <c r="BX471" i="16"/>
  <c r="N470" i="16"/>
  <c r="A470" i="16"/>
  <c r="DB466" i="16"/>
  <c r="BX466" i="16"/>
  <c r="DB465" i="16"/>
  <c r="BX465" i="16"/>
  <c r="DB464" i="16"/>
  <c r="BX464" i="16"/>
  <c r="DB463" i="16"/>
  <c r="BX463" i="16"/>
  <c r="DB453" i="16"/>
  <c r="BX453" i="16"/>
  <c r="DB452" i="16"/>
  <c r="BX452" i="16"/>
  <c r="DB451" i="16"/>
  <c r="BX451" i="16"/>
  <c r="DB450" i="16"/>
  <c r="BX450" i="16"/>
  <c r="DB449" i="16"/>
  <c r="BX449" i="16"/>
  <c r="DB448" i="16"/>
  <c r="BX448" i="16"/>
  <c r="DB447" i="16"/>
  <c r="BX447" i="16"/>
  <c r="DB446" i="16"/>
  <c r="BX446" i="16"/>
  <c r="DB445" i="16"/>
  <c r="BX445" i="16"/>
  <c r="DB444" i="16"/>
  <c r="BX444" i="16"/>
  <c r="DB443" i="16"/>
  <c r="BX443" i="16"/>
  <c r="DB442" i="16"/>
  <c r="BX442" i="16"/>
  <c r="DB441" i="16"/>
  <c r="BX441" i="16"/>
  <c r="DB440" i="16"/>
  <c r="BX440" i="16"/>
  <c r="DB439" i="16"/>
  <c r="BX439" i="16"/>
  <c r="DB438" i="16"/>
  <c r="BX438" i="16"/>
  <c r="DB437" i="16"/>
  <c r="BX437" i="16"/>
  <c r="DB436" i="16"/>
  <c r="BX436" i="16"/>
  <c r="DB435" i="16"/>
  <c r="BX435" i="16"/>
  <c r="DB434" i="16"/>
  <c r="BX434" i="16"/>
  <c r="DB433" i="16"/>
  <c r="BX433" i="16"/>
  <c r="DB432" i="16"/>
  <c r="BX432" i="16"/>
  <c r="A431" i="16"/>
  <c r="N430" i="16"/>
  <c r="DB429" i="16"/>
  <c r="BX429" i="16"/>
  <c r="N429" i="16"/>
  <c r="DB428" i="16"/>
  <c r="BX428" i="16"/>
  <c r="N428" i="16"/>
  <c r="DB427" i="16"/>
  <c r="BX427" i="16"/>
  <c r="N427" i="16"/>
  <c r="N426" i="16"/>
  <c r="N425" i="16"/>
  <c r="N424" i="16"/>
  <c r="N423" i="16"/>
  <c r="DB422" i="16"/>
  <c r="BX422" i="16"/>
  <c r="N422" i="16"/>
  <c r="DB421" i="16"/>
  <c r="BX421" i="16"/>
  <c r="N421" i="16"/>
  <c r="DB420" i="16"/>
  <c r="BX420" i="16"/>
  <c r="N420" i="16"/>
  <c r="DB419" i="16"/>
  <c r="BX419" i="16"/>
  <c r="N419" i="16"/>
  <c r="DB418" i="16"/>
  <c r="BX418" i="16"/>
  <c r="N418" i="16"/>
  <c r="DB417" i="16"/>
  <c r="BX417" i="16"/>
  <c r="N417" i="16"/>
  <c r="DB416" i="16"/>
  <c r="BX416" i="16"/>
  <c r="N416" i="16"/>
  <c r="DB415" i="16"/>
  <c r="BX415" i="16"/>
  <c r="N415" i="16"/>
  <c r="DB414" i="16"/>
  <c r="BX414" i="16"/>
  <c r="N414" i="16"/>
  <c r="DB413" i="16"/>
  <c r="BX413" i="16"/>
  <c r="N413" i="16"/>
  <c r="A412" i="16"/>
  <c r="DB411" i="16"/>
  <c r="BX411" i="16"/>
  <c r="N411" i="16"/>
  <c r="DB410" i="16"/>
  <c r="BX410" i="16"/>
  <c r="N410" i="16"/>
  <c r="N409" i="16"/>
  <c r="N408" i="16"/>
  <c r="N407" i="16"/>
  <c r="N406" i="16"/>
  <c r="N405" i="16"/>
  <c r="DB404" i="16"/>
  <c r="BX404" i="16"/>
  <c r="N404" i="16"/>
  <c r="DB403" i="16"/>
  <c r="BX403" i="16"/>
  <c r="N403" i="16"/>
  <c r="DB402" i="16"/>
  <c r="BX402" i="16"/>
  <c r="N402" i="16"/>
  <c r="DB401" i="16"/>
  <c r="BX401" i="16"/>
  <c r="N401" i="16"/>
  <c r="N400" i="16"/>
  <c r="N399" i="16"/>
  <c r="N398" i="16"/>
  <c r="DB397" i="16"/>
  <c r="BX397" i="16"/>
  <c r="N397" i="16"/>
  <c r="DB396" i="16"/>
  <c r="BX396" i="16"/>
  <c r="N396" i="16"/>
  <c r="DB395" i="16"/>
  <c r="BX395" i="16"/>
  <c r="N395" i="16"/>
  <c r="DB394" i="16"/>
  <c r="BX394" i="16"/>
  <c r="N394" i="16"/>
  <c r="A393" i="16"/>
  <c r="DB389" i="16"/>
  <c r="BX389" i="16"/>
  <c r="DB388" i="16"/>
  <c r="BX388" i="16"/>
  <c r="DB387" i="16"/>
  <c r="BX387" i="16"/>
  <c r="DB386" i="16"/>
  <c r="BX386" i="16"/>
  <c r="DB377" i="16"/>
  <c r="BX377" i="16"/>
  <c r="DB376" i="16"/>
  <c r="BX376" i="16"/>
  <c r="DB375" i="16"/>
  <c r="BX375" i="16"/>
  <c r="DB374" i="16"/>
  <c r="BX374" i="16"/>
  <c r="DB373" i="16"/>
  <c r="BX373" i="16"/>
  <c r="DB372" i="16"/>
  <c r="BX372" i="16"/>
  <c r="DB371" i="16"/>
  <c r="BX371" i="16"/>
  <c r="DB370" i="16"/>
  <c r="BX370" i="16"/>
  <c r="DB369" i="16"/>
  <c r="BX369" i="16"/>
  <c r="DB368" i="16"/>
  <c r="BX368" i="16"/>
  <c r="DB367" i="16"/>
  <c r="BX367" i="16"/>
  <c r="DB366" i="16"/>
  <c r="BX366" i="16"/>
  <c r="DB365" i="16"/>
  <c r="BX365" i="16"/>
  <c r="DB364" i="16"/>
  <c r="BX364" i="16"/>
  <c r="DB363" i="16"/>
  <c r="BX363" i="16"/>
  <c r="DB362" i="16"/>
  <c r="BX362" i="16"/>
  <c r="DB361" i="16"/>
  <c r="BX361" i="16"/>
  <c r="DB360" i="16"/>
  <c r="BX360" i="16"/>
  <c r="DB359" i="16"/>
  <c r="BX359" i="16"/>
  <c r="DB358" i="16"/>
  <c r="BX358" i="16"/>
  <c r="N357" i="16"/>
  <c r="A357" i="16"/>
  <c r="DB353" i="16"/>
  <c r="BX353" i="16"/>
  <c r="DB352" i="16"/>
  <c r="BX352" i="16"/>
  <c r="DB351" i="16"/>
  <c r="BX351" i="16"/>
  <c r="DB350" i="16"/>
  <c r="BX350" i="16"/>
  <c r="DB347" i="16"/>
  <c r="BX347" i="16"/>
  <c r="DB346" i="16"/>
  <c r="BX346" i="16"/>
  <c r="DB345" i="16"/>
  <c r="BX345" i="16"/>
  <c r="DB344" i="16"/>
  <c r="BX344" i="16"/>
  <c r="DB343" i="16"/>
  <c r="BX343" i="16"/>
  <c r="DB342" i="16"/>
  <c r="BX342" i="16"/>
  <c r="DB341" i="16"/>
  <c r="BX341" i="16"/>
  <c r="DB340" i="16"/>
  <c r="BX340" i="16"/>
  <c r="DB339" i="16"/>
  <c r="BX339" i="16"/>
  <c r="DB338" i="16"/>
  <c r="BX338" i="16"/>
  <c r="DB337" i="16"/>
  <c r="BX337" i="16"/>
  <c r="A336" i="16"/>
  <c r="N335" i="16"/>
  <c r="DB334" i="16"/>
  <c r="BX334" i="16"/>
  <c r="N334" i="16"/>
  <c r="DB333" i="16"/>
  <c r="BX333" i="16"/>
  <c r="N333" i="16"/>
  <c r="DB332" i="16"/>
  <c r="BX332" i="16"/>
  <c r="N332" i="16"/>
  <c r="N331" i="16"/>
  <c r="N330" i="16"/>
  <c r="N329" i="16"/>
  <c r="N328" i="16"/>
  <c r="DB327" i="16"/>
  <c r="BX327" i="16"/>
  <c r="N327" i="16"/>
  <c r="DB326" i="16"/>
  <c r="BX326" i="16"/>
  <c r="N326" i="16"/>
  <c r="DB325" i="16"/>
  <c r="BX325" i="16"/>
  <c r="N325" i="16"/>
  <c r="DB324" i="16"/>
  <c r="BX324" i="16"/>
  <c r="N324" i="16"/>
  <c r="DB323" i="16"/>
  <c r="BX323" i="16"/>
  <c r="N323" i="16"/>
  <c r="DB322" i="16"/>
  <c r="BX322" i="16"/>
  <c r="N322" i="16"/>
  <c r="DB321" i="16"/>
  <c r="BX321" i="16"/>
  <c r="N321" i="16"/>
  <c r="DB320" i="16"/>
  <c r="BX320" i="16"/>
  <c r="N320" i="16"/>
  <c r="DB319" i="16"/>
  <c r="BX319" i="16"/>
  <c r="N319" i="16"/>
  <c r="DB318" i="16"/>
  <c r="BX318" i="16"/>
  <c r="N318" i="16"/>
  <c r="A317" i="16"/>
  <c r="DB316" i="16"/>
  <c r="BX316" i="16"/>
  <c r="N316" i="16"/>
  <c r="DB315" i="16"/>
  <c r="BX315" i="16"/>
  <c r="N315" i="16"/>
  <c r="N314" i="16"/>
  <c r="N313" i="16"/>
  <c r="N312" i="16"/>
  <c r="N311" i="16"/>
  <c r="N310" i="16"/>
  <c r="DB309" i="16"/>
  <c r="BX309" i="16"/>
  <c r="N309" i="16"/>
  <c r="DB308" i="16"/>
  <c r="BX308" i="16"/>
  <c r="N308" i="16"/>
  <c r="DB307" i="16"/>
  <c r="BX307" i="16"/>
  <c r="N307" i="16"/>
  <c r="DB306" i="16"/>
  <c r="BX306" i="16"/>
  <c r="N306" i="16"/>
  <c r="N305" i="16"/>
  <c r="N304" i="16"/>
  <c r="N303" i="16"/>
  <c r="DB302" i="16"/>
  <c r="BX302" i="16"/>
  <c r="N302" i="16"/>
  <c r="DB301" i="16"/>
  <c r="BX301" i="16"/>
  <c r="N301" i="16"/>
  <c r="DB300" i="16"/>
  <c r="BX300" i="16"/>
  <c r="N300" i="16"/>
  <c r="DB299" i="16"/>
  <c r="BX299" i="16"/>
  <c r="N299" i="16"/>
  <c r="A298" i="16"/>
  <c r="DB294" i="16"/>
  <c r="BX294" i="16"/>
  <c r="DB293" i="16"/>
  <c r="BX293" i="16"/>
  <c r="DB292" i="16"/>
  <c r="BX292" i="16"/>
  <c r="DB291" i="16"/>
  <c r="BX291" i="16"/>
  <c r="DB283" i="16"/>
  <c r="BX283" i="16"/>
  <c r="DB282" i="16"/>
  <c r="BX282" i="16"/>
  <c r="DB281" i="16"/>
  <c r="BX281" i="16"/>
  <c r="DB280" i="16"/>
  <c r="BX280" i="16"/>
  <c r="DB279" i="16"/>
  <c r="BX279" i="16"/>
  <c r="DB278" i="16"/>
  <c r="BX278" i="16"/>
  <c r="DB277" i="16"/>
  <c r="BX277" i="16"/>
  <c r="DB276" i="16"/>
  <c r="BX276" i="16"/>
  <c r="DB275" i="16"/>
  <c r="BX275" i="16"/>
  <c r="DB274" i="16"/>
  <c r="BX274" i="16"/>
  <c r="DB273" i="16"/>
  <c r="BX273" i="16"/>
  <c r="DB272" i="16"/>
  <c r="BX272" i="16"/>
  <c r="DB271" i="16"/>
  <c r="BX271" i="16"/>
  <c r="DB270" i="16"/>
  <c r="BX270" i="16"/>
  <c r="N269" i="16"/>
  <c r="A269" i="16"/>
  <c r="N268" i="16"/>
  <c r="DB267" i="16"/>
  <c r="BX267" i="16"/>
  <c r="N267" i="16"/>
  <c r="DB266" i="16"/>
  <c r="BX266" i="16"/>
  <c r="N266" i="16"/>
  <c r="DB265" i="16"/>
  <c r="BX265" i="16"/>
  <c r="N265" i="16"/>
  <c r="N264" i="16"/>
  <c r="N263" i="16"/>
  <c r="N262" i="16"/>
  <c r="N261" i="16"/>
  <c r="DB260" i="16"/>
  <c r="BX260" i="16"/>
  <c r="N260" i="16"/>
  <c r="DB259" i="16"/>
  <c r="BX259" i="16"/>
  <c r="N259" i="16"/>
  <c r="DB258" i="16"/>
  <c r="BX258" i="16"/>
  <c r="N258" i="16"/>
  <c r="DB257" i="16"/>
  <c r="BX257" i="16"/>
  <c r="N257" i="16"/>
  <c r="DB256" i="16"/>
  <c r="BX256" i="16"/>
  <c r="N256" i="16"/>
  <c r="DB255" i="16"/>
  <c r="BX255" i="16"/>
  <c r="N255" i="16"/>
  <c r="DB254" i="16"/>
  <c r="BX254" i="16"/>
  <c r="N254" i="16"/>
  <c r="DB253" i="16"/>
  <c r="BX253" i="16"/>
  <c r="N253" i="16"/>
  <c r="DB252" i="16"/>
  <c r="BX252" i="16"/>
  <c r="N252" i="16"/>
  <c r="DB251" i="16"/>
  <c r="BX251" i="16"/>
  <c r="N251" i="16"/>
  <c r="A250" i="16"/>
  <c r="DB249" i="16"/>
  <c r="BX249" i="16"/>
  <c r="N249" i="16"/>
  <c r="DB248" i="16"/>
  <c r="BX248" i="16"/>
  <c r="N248" i="16"/>
  <c r="N247" i="16"/>
  <c r="N246" i="16"/>
  <c r="N245" i="16"/>
  <c r="N244" i="16"/>
  <c r="N243" i="16"/>
  <c r="DB242" i="16"/>
  <c r="BX242" i="16"/>
  <c r="N242" i="16"/>
  <c r="DB241" i="16"/>
  <c r="BX241" i="16"/>
  <c r="N241" i="16"/>
  <c r="DB240" i="16"/>
  <c r="BX240" i="16"/>
  <c r="N240" i="16"/>
  <c r="DB239" i="16"/>
  <c r="BX239" i="16"/>
  <c r="N239" i="16"/>
  <c r="N238" i="16"/>
  <c r="N237" i="16"/>
  <c r="N236" i="16"/>
  <c r="DB235" i="16"/>
  <c r="BX235" i="16"/>
  <c r="N235" i="16"/>
  <c r="DB234" i="16"/>
  <c r="BX234" i="16"/>
  <c r="N234" i="16"/>
  <c r="DB233" i="16"/>
  <c r="BX233" i="16"/>
  <c r="N233" i="16"/>
  <c r="DB232" i="16"/>
  <c r="BX232" i="16"/>
  <c r="N232" i="16"/>
  <c r="A231" i="16"/>
  <c r="DB227" i="16"/>
  <c r="BX227" i="16"/>
  <c r="DB226" i="16"/>
  <c r="BX226" i="16"/>
  <c r="DB225" i="16"/>
  <c r="BX225" i="16"/>
  <c r="DB224" i="16"/>
  <c r="BX224" i="16"/>
  <c r="DB223" i="16"/>
  <c r="BX223" i="16"/>
  <c r="DB222" i="16"/>
  <c r="BX222" i="16"/>
  <c r="DB221" i="16"/>
  <c r="BX221" i="16"/>
  <c r="DB220" i="16"/>
  <c r="BX220" i="16"/>
  <c r="DB219" i="16"/>
  <c r="BX219" i="16"/>
  <c r="DB218" i="16"/>
  <c r="BX218" i="16"/>
  <c r="DB217" i="16"/>
  <c r="BX217" i="16"/>
  <c r="DB216" i="16"/>
  <c r="BX216" i="16"/>
  <c r="DB215" i="16"/>
  <c r="BX215" i="16"/>
  <c r="DB214" i="16"/>
  <c r="BX214" i="16"/>
  <c r="DB213" i="16"/>
  <c r="BX213" i="16"/>
  <c r="DB212" i="16"/>
  <c r="BX212" i="16"/>
  <c r="DB211" i="16"/>
  <c r="BX211" i="16"/>
  <c r="DB210" i="16"/>
  <c r="BX210" i="16"/>
  <c r="DB209" i="16"/>
  <c r="BX209" i="16"/>
  <c r="DB208" i="16"/>
  <c r="BX208" i="16"/>
  <c r="DB207" i="16"/>
  <c r="BX207" i="16"/>
  <c r="DB206" i="16"/>
  <c r="BX206" i="16"/>
  <c r="DB205" i="16"/>
  <c r="BX205" i="16"/>
  <c r="DB204" i="16"/>
  <c r="BX204" i="16"/>
  <c r="DB203" i="16"/>
  <c r="BX203" i="16"/>
  <c r="DB202" i="16"/>
  <c r="BX202" i="16"/>
  <c r="N201" i="16"/>
  <c r="A201" i="16"/>
  <c r="DB197" i="16"/>
  <c r="BX197" i="16"/>
  <c r="DB196" i="16"/>
  <c r="BX196" i="16"/>
  <c r="DB195" i="16"/>
  <c r="BX195" i="16"/>
  <c r="DB194" i="16"/>
  <c r="BX194" i="16"/>
  <c r="DB185" i="16"/>
  <c r="BX185" i="16"/>
  <c r="DB184" i="16"/>
  <c r="BX184" i="16"/>
  <c r="DB183" i="16"/>
  <c r="BX183" i="16"/>
  <c r="DB182" i="16"/>
  <c r="BX182" i="16"/>
  <c r="DB181" i="16"/>
  <c r="BX181" i="16"/>
  <c r="DB180" i="16"/>
  <c r="BX180" i="16"/>
  <c r="DB179" i="16"/>
  <c r="BX179" i="16"/>
  <c r="DB178" i="16"/>
  <c r="BX178" i="16"/>
  <c r="DB177" i="16"/>
  <c r="BX177" i="16"/>
  <c r="DB176" i="16"/>
  <c r="BX176" i="16"/>
  <c r="DB175" i="16"/>
  <c r="BX175" i="16"/>
  <c r="DB174" i="16"/>
  <c r="BX174" i="16"/>
  <c r="DB173" i="16"/>
  <c r="BX173" i="16"/>
  <c r="DB172" i="16"/>
  <c r="BX172" i="16"/>
  <c r="DB171" i="16"/>
  <c r="BX171" i="16"/>
  <c r="DB170" i="16"/>
  <c r="BX170" i="16"/>
  <c r="DB169" i="16"/>
  <c r="BX169" i="16"/>
  <c r="DB168" i="16"/>
  <c r="BX168" i="16"/>
  <c r="DB167" i="16"/>
  <c r="BX167" i="16"/>
  <c r="DB166" i="16"/>
  <c r="BX166" i="16"/>
  <c r="A165" i="16"/>
  <c r="N164" i="16"/>
  <c r="DB163" i="16"/>
  <c r="BX163" i="16"/>
  <c r="N163" i="16"/>
  <c r="DB162" i="16"/>
  <c r="BX162" i="16"/>
  <c r="N162" i="16"/>
  <c r="DB161" i="16"/>
  <c r="BX161" i="16"/>
  <c r="N161" i="16"/>
  <c r="N160" i="16"/>
  <c r="N159" i="16"/>
  <c r="N158" i="16"/>
  <c r="N157" i="16"/>
  <c r="DB156" i="16"/>
  <c r="BX156" i="16"/>
  <c r="N156" i="16"/>
  <c r="DB155" i="16"/>
  <c r="BX155" i="16"/>
  <c r="N155" i="16"/>
  <c r="DB154" i="16"/>
  <c r="BX154" i="16"/>
  <c r="N154" i="16"/>
  <c r="DB153" i="16"/>
  <c r="BX153" i="16"/>
  <c r="N153" i="16"/>
  <c r="DB152" i="16"/>
  <c r="BX152" i="16"/>
  <c r="N152" i="16"/>
  <c r="DB151" i="16"/>
  <c r="BX151" i="16"/>
  <c r="N151" i="16"/>
  <c r="DB150" i="16"/>
  <c r="BX150" i="16"/>
  <c r="N150" i="16"/>
  <c r="DB149" i="16"/>
  <c r="BX149" i="16"/>
  <c r="N149" i="16"/>
  <c r="DB148" i="16"/>
  <c r="BX148" i="16"/>
  <c r="N148" i="16"/>
  <c r="DB147" i="16"/>
  <c r="BX147" i="16"/>
  <c r="N147" i="16"/>
  <c r="A146" i="16"/>
  <c r="DB145" i="16"/>
  <c r="BX145" i="16"/>
  <c r="N145" i="16"/>
  <c r="DB144" i="16"/>
  <c r="BX144" i="16"/>
  <c r="N144" i="16"/>
  <c r="N143" i="16"/>
  <c r="N142" i="16"/>
  <c r="N141" i="16"/>
  <c r="N140" i="16"/>
  <c r="N139" i="16"/>
  <c r="DB138" i="16"/>
  <c r="BX138" i="16"/>
  <c r="N138" i="16"/>
  <c r="DB137" i="16"/>
  <c r="BX137" i="16"/>
  <c r="N137" i="16"/>
  <c r="DB136" i="16"/>
  <c r="BX136" i="16"/>
  <c r="N136" i="16"/>
  <c r="DB135" i="16"/>
  <c r="BX135" i="16"/>
  <c r="N135" i="16"/>
  <c r="N134" i="16"/>
  <c r="N133" i="16"/>
  <c r="N132" i="16"/>
  <c r="DB131" i="16"/>
  <c r="BX131" i="16"/>
  <c r="N131" i="16"/>
  <c r="DB130" i="16"/>
  <c r="BX130" i="16"/>
  <c r="N130" i="16"/>
  <c r="DB129" i="16"/>
  <c r="BX129" i="16"/>
  <c r="N129" i="16"/>
  <c r="DB128" i="16"/>
  <c r="BX128" i="16"/>
  <c r="N128" i="16"/>
  <c r="A127" i="16"/>
  <c r="DB123" i="16"/>
  <c r="BX123" i="16"/>
  <c r="DB122" i="16"/>
  <c r="BX122" i="16"/>
  <c r="DB121" i="16"/>
  <c r="BX121" i="16"/>
  <c r="DB120" i="16"/>
  <c r="BX120" i="16"/>
  <c r="DB111" i="16"/>
  <c r="BX111" i="16"/>
  <c r="DB110" i="16"/>
  <c r="BX110" i="16"/>
  <c r="DB109" i="16"/>
  <c r="BX109" i="16"/>
  <c r="DB108" i="16"/>
  <c r="BX108" i="16"/>
  <c r="DB107" i="16"/>
  <c r="BX107" i="16"/>
  <c r="DB106" i="16"/>
  <c r="BX106" i="16"/>
  <c r="DB105" i="16"/>
  <c r="BX105" i="16"/>
  <c r="DB104" i="16"/>
  <c r="BX104" i="16"/>
  <c r="DB103" i="16"/>
  <c r="BX103" i="16"/>
  <c r="DB102" i="16"/>
  <c r="BX102" i="16"/>
  <c r="DB101" i="16"/>
  <c r="BX101" i="16"/>
  <c r="DB100" i="16"/>
  <c r="BX100" i="16"/>
  <c r="DB99" i="16"/>
  <c r="BX99" i="16"/>
  <c r="DB98" i="16"/>
  <c r="BX98" i="16"/>
  <c r="DB97" i="16"/>
  <c r="BX97" i="16"/>
  <c r="DB96" i="16"/>
  <c r="BX96" i="16"/>
  <c r="DB95" i="16"/>
  <c r="BX95" i="16"/>
  <c r="DB94" i="16"/>
  <c r="BX94" i="16"/>
  <c r="DB93" i="16"/>
  <c r="BX93" i="16"/>
  <c r="DB92" i="16"/>
  <c r="BX92" i="16"/>
  <c r="N91" i="16"/>
  <c r="A91" i="16"/>
  <c r="DB88" i="16"/>
  <c r="BX88" i="16"/>
  <c r="DB87" i="16"/>
  <c r="BX87" i="16"/>
  <c r="DB86" i="16"/>
  <c r="BX86" i="16"/>
  <c r="DB85" i="16"/>
  <c r="BX85" i="16"/>
  <c r="DB84" i="16"/>
  <c r="BX84" i="16"/>
  <c r="DB83" i="16"/>
  <c r="BX83" i="16"/>
  <c r="DB82" i="16"/>
  <c r="BX82" i="16"/>
  <c r="DB81" i="16"/>
  <c r="BX81" i="16"/>
  <c r="DB80" i="16"/>
  <c r="BX80" i="16"/>
  <c r="DB79" i="16"/>
  <c r="BX79" i="16"/>
  <c r="DB78" i="16"/>
  <c r="BX78" i="16"/>
  <c r="DB77" i="16"/>
  <c r="BX77" i="16"/>
  <c r="DB76" i="16"/>
  <c r="BX76" i="16"/>
  <c r="DB75" i="16"/>
  <c r="BX75" i="16"/>
  <c r="DB74" i="16"/>
  <c r="BX74" i="16"/>
  <c r="A73" i="16"/>
  <c r="DB70" i="16"/>
  <c r="BX70" i="16"/>
  <c r="DB69" i="16"/>
  <c r="BX69" i="16"/>
  <c r="DB68" i="16"/>
  <c r="BX68" i="16"/>
  <c r="DB67" i="16"/>
  <c r="BX67" i="16"/>
  <c r="DB66" i="16"/>
  <c r="BX66" i="16"/>
  <c r="DB65" i="16"/>
  <c r="BX65" i="16"/>
  <c r="DB64" i="16"/>
  <c r="BX64" i="16"/>
  <c r="DB63" i="16"/>
  <c r="BX63" i="16"/>
  <c r="DB62" i="16"/>
  <c r="BX62" i="16"/>
  <c r="DB61" i="16"/>
  <c r="BX61" i="16"/>
  <c r="DB60" i="16"/>
  <c r="BX60" i="16"/>
  <c r="DB59" i="16"/>
  <c r="BX59" i="16"/>
  <c r="DB58" i="16"/>
  <c r="BX58" i="16"/>
  <c r="DB57" i="16"/>
  <c r="BX57" i="16"/>
  <c r="DB56" i="16"/>
  <c r="BX56" i="16"/>
  <c r="DB55" i="16"/>
  <c r="BX55" i="16"/>
  <c r="DB54" i="16"/>
  <c r="BX54" i="16"/>
  <c r="DB53" i="16"/>
  <c r="BX53" i="16"/>
  <c r="DB52" i="16"/>
  <c r="BX52" i="16"/>
  <c r="DB51" i="16"/>
  <c r="BX51" i="16"/>
  <c r="DB50" i="16"/>
  <c r="BX50" i="16"/>
  <c r="DB49" i="16"/>
  <c r="BX49" i="16"/>
  <c r="DB48" i="16"/>
  <c r="BX48" i="16"/>
  <c r="DB47" i="16"/>
  <c r="BX47" i="16"/>
  <c r="DB46" i="16"/>
  <c r="BX46" i="16"/>
  <c r="DB45" i="16"/>
  <c r="BX45" i="16"/>
  <c r="DB44" i="16"/>
  <c r="BX44" i="16"/>
  <c r="DB43" i="16"/>
  <c r="BX43" i="16"/>
  <c r="DB42" i="16"/>
  <c r="BX42" i="16"/>
  <c r="DB41" i="16"/>
  <c r="BX41" i="16"/>
  <c r="DB40" i="16"/>
  <c r="BX40" i="16"/>
  <c r="A39" i="16"/>
  <c r="DB36" i="16"/>
  <c r="BX36" i="16"/>
  <c r="DB35" i="16"/>
  <c r="BX35" i="16"/>
  <c r="DB34" i="16"/>
  <c r="BX34" i="16"/>
  <c r="DB33" i="16"/>
  <c r="BX33" i="16"/>
  <c r="DB32" i="16"/>
  <c r="BX32" i="16"/>
  <c r="DB31" i="16"/>
  <c r="BX31" i="16"/>
  <c r="DB30" i="16"/>
  <c r="BX30" i="16"/>
  <c r="DB29" i="16"/>
  <c r="BX29" i="16"/>
  <c r="DB28" i="16"/>
  <c r="BX28" i="16"/>
  <c r="DB27" i="16"/>
  <c r="BX27" i="16"/>
  <c r="DB26" i="16"/>
  <c r="BX26" i="16"/>
  <c r="DB25" i="16"/>
  <c r="BX25" i="16"/>
  <c r="A24" i="16"/>
  <c r="DB23" i="16"/>
  <c r="BX23" i="16"/>
  <c r="A22" i="16"/>
  <c r="DB21" i="16"/>
  <c r="BX21" i="16"/>
  <c r="A20" i="16"/>
  <c r="DB19" i="16"/>
  <c r="BX19" i="16"/>
  <c r="A18" i="16"/>
  <c r="DB17" i="16"/>
  <c r="BX17" i="16"/>
  <c r="A16" i="16"/>
  <c r="DB15" i="16"/>
  <c r="BX15" i="16"/>
  <c r="A14" i="16"/>
  <c r="DB13" i="16"/>
  <c r="BX13" i="16"/>
  <c r="A12" i="16"/>
  <c r="DB11" i="16"/>
  <c r="BX11" i="16"/>
  <c r="A10" i="16"/>
  <c r="AL27" i="1" a="1"/>
  <c r="AL27" i="1" s="1"/>
  <c r="AL764" i="1"/>
  <c r="AL28" i="1" s="1"/>
  <c r="AK27" i="1" a="1"/>
  <c r="AK27" i="1" s="1"/>
  <c r="AK28" i="1"/>
  <c r="BY4" i="2"/>
  <c r="AG27" i="2" a="1"/>
  <c r="AG27" i="2" s="1"/>
  <c r="AG28" i="2"/>
  <c r="AF598" i="2"/>
  <c r="T939" i="20"/>
  <c r="T924" i="16"/>
  <c r="T679" i="16"/>
  <c r="T712" i="20"/>
  <c r="T969" i="20"/>
  <c r="T909" i="20"/>
  <c r="T679" i="20"/>
  <c r="T946" i="16"/>
  <c r="T711" i="16"/>
  <c r="T712" i="16"/>
  <c r="T916" i="16"/>
  <c r="T969" i="16"/>
  <c r="T762" i="20"/>
  <c r="T81" i="16"/>
  <c r="T946" i="20"/>
  <c r="T916" i="20"/>
  <c r="T762" i="16"/>
  <c r="T81" i="20"/>
  <c r="T909" i="16"/>
  <c r="T691" i="16"/>
  <c r="T939" i="16"/>
  <c r="T924" i="20"/>
  <c r="T711" i="20"/>
  <c r="T691" i="20"/>
  <c r="V924" i="20" l="1"/>
  <c r="U924" i="20"/>
  <c r="V969" i="20"/>
  <c r="U969" i="20"/>
  <c r="U711" i="20"/>
  <c r="V711" i="20"/>
  <c r="V939" i="20"/>
  <c r="U939" i="20"/>
  <c r="U916" i="20"/>
  <c r="V916" i="20"/>
  <c r="U909" i="20"/>
  <c r="V909" i="20"/>
  <c r="U679" i="20"/>
  <c r="V679" i="20"/>
  <c r="V712" i="20"/>
  <c r="U712" i="20"/>
  <c r="V946" i="20"/>
  <c r="U946" i="20"/>
  <c r="V691" i="20"/>
  <c r="U691" i="20"/>
  <c r="V762" i="20"/>
  <c r="W761" i="20" s="1"/>
  <c r="U762" i="20"/>
  <c r="X761" i="20"/>
  <c r="V81" i="20"/>
  <c r="U81" i="20"/>
  <c r="M114" i="2"/>
  <c r="M150" i="2"/>
  <c r="M624" i="2"/>
  <c r="M102" i="2"/>
  <c r="M601" i="2"/>
  <c r="M625" i="2"/>
  <c r="M108" i="2"/>
  <c r="M134" i="2"/>
  <c r="M607" i="2"/>
  <c r="M766" i="2"/>
  <c r="M85" i="2"/>
  <c r="X761" i="16"/>
  <c r="V81" i="16"/>
  <c r="U81" i="16"/>
  <c r="V762" i="16"/>
  <c r="W761" i="16" s="1"/>
  <c r="U762" i="16"/>
  <c r="V679" i="16"/>
  <c r="U679" i="16"/>
  <c r="V691" i="16"/>
  <c r="U691" i="16"/>
  <c r="V711" i="16"/>
  <c r="U711" i="16"/>
  <c r="V909" i="16"/>
  <c r="U909" i="16"/>
  <c r="V712" i="16"/>
  <c r="U712" i="16"/>
  <c r="V946" i="16"/>
  <c r="U946" i="16"/>
  <c r="V924" i="16"/>
  <c r="U924" i="16"/>
  <c r="V969" i="16"/>
  <c r="U969" i="16"/>
  <c r="V916" i="16"/>
  <c r="U916" i="16"/>
  <c r="V939" i="16"/>
  <c r="U939" i="16"/>
  <c r="AF27" i="2" a="1"/>
  <c r="AF27" i="2" s="1"/>
  <c r="AF28" i="2"/>
  <c r="AJ27" i="1" a="1"/>
  <c r="AJ27" i="1" s="1"/>
  <c r="AJ28" i="1"/>
  <c r="AI27" i="1" a="1"/>
  <c r="AI27" i="1" s="1"/>
  <c r="AI28" i="1"/>
  <c r="AE27" i="2" a="1"/>
  <c r="AE27" i="2" s="1"/>
  <c r="AE28" i="2"/>
  <c r="AD27" i="2" a="1"/>
  <c r="AD27" i="2" s="1"/>
  <c r="AD28" i="2"/>
  <c r="AH27" i="1" a="1"/>
  <c r="AH27" i="1" s="1"/>
  <c r="AH28" i="1"/>
  <c r="AC162" i="6"/>
  <c r="AC28" i="6" s="1"/>
  <c r="AC27" i="6" a="1"/>
  <c r="AC27" i="6" s="1"/>
  <c r="AA208" i="5"/>
  <c r="AB7" i="6"/>
  <c r="AA206" i="5"/>
  <c r="Y27" i="5" a="1"/>
  <c r="Y27" i="5" s="1"/>
  <c r="Y28" i="5"/>
  <c r="AB27" i="6" a="1"/>
  <c r="AB27" i="6" s="1"/>
  <c r="AB28" i="6"/>
  <c r="Z66" i="5"/>
  <c r="Z137" i="5"/>
  <c r="Z68" i="5"/>
  <c r="Z114" i="5"/>
  <c r="Z116" i="5"/>
  <c r="X7" i="5"/>
  <c r="AA27" i="6" a="1"/>
  <c r="AA27" i="6" s="1"/>
  <c r="AA28" i="6"/>
  <c r="AC37" i="2"/>
  <c r="AC35" i="2"/>
  <c r="AC38" i="2"/>
  <c r="AC36" i="2"/>
  <c r="AG27" i="1" a="1"/>
  <c r="AG27" i="1" s="1"/>
  <c r="AG28" i="1"/>
  <c r="AB27" i="2" a="1"/>
  <c r="AB27" i="2" s="1"/>
  <c r="AB28" i="2"/>
  <c r="AF27" i="1" a="1"/>
  <c r="AF27" i="1" s="1"/>
  <c r="AF28" i="1"/>
  <c r="AA27" i="2" a="1"/>
  <c r="AA27" i="2" s="1"/>
  <c r="AA28" i="2"/>
  <c r="Z27" i="2" a="1"/>
  <c r="Z27" i="2" s="1"/>
  <c r="Z28" i="2"/>
  <c r="AE27" i="1" a="1"/>
  <c r="AE27" i="1" s="1"/>
  <c r="AE28" i="1"/>
  <c r="Z27" i="6" a="1"/>
  <c r="Z27" i="6" s="1"/>
  <c r="Z28" i="6"/>
  <c r="J7" i="9"/>
  <c r="J5" i="9"/>
  <c r="AA28" i="5" l="1"/>
  <c r="Z27" i="5" a="1"/>
  <c r="Z27" i="5" s="1"/>
  <c r="AA27" i="5" a="1"/>
  <c r="AA27" i="5" s="1"/>
  <c r="Z28" i="5"/>
  <c r="AC27" i="2" a="1"/>
  <c r="AC27" i="2" s="1"/>
  <c r="AC28" i="2"/>
  <c r="AD27" i="1" a="1"/>
  <c r="AD27" i="1" s="1"/>
  <c r="AD28" i="1"/>
  <c r="AC27" i="1" a="1"/>
  <c r="AC27" i="1" s="1"/>
  <c r="AC28" i="1"/>
  <c r="AB27" i="1" a="1"/>
  <c r="AB27" i="1" s="1"/>
  <c r="AB28" i="1"/>
  <c r="AA473" i="1"/>
  <c r="AA472" i="1"/>
  <c r="AA307" i="1"/>
  <c r="AA306" i="1"/>
  <c r="Z473" i="1"/>
  <c r="Z472" i="1"/>
  <c r="Z307" i="1"/>
  <c r="Z306" i="1"/>
  <c r="U535" i="2" l="1"/>
  <c r="U534" i="2"/>
  <c r="U436" i="2"/>
  <c r="U435" i="2"/>
  <c r="U366" i="2"/>
  <c r="U365" i="2"/>
  <c r="U272" i="2"/>
  <c r="U271" i="2"/>
  <c r="Y27" i="6" a="1"/>
  <c r="Y27" i="6" s="1"/>
  <c r="Y28" i="6"/>
  <c r="AA7" i="1"/>
  <c r="AA27" i="1" a="1"/>
  <c r="AA27" i="1" s="1"/>
  <c r="AA28" i="1"/>
  <c r="BZ509" i="2"/>
  <c r="BY509" i="2"/>
  <c r="L509" i="2"/>
  <c r="BZ482" i="2"/>
  <c r="BY482" i="2"/>
  <c r="L482" i="2"/>
  <c r="BZ481" i="2"/>
  <c r="BY481" i="2"/>
  <c r="L481" i="2"/>
  <c r="BZ480" i="2"/>
  <c r="BY480" i="2"/>
  <c r="L480" i="2"/>
  <c r="BZ473" i="2"/>
  <c r="BY473" i="2"/>
  <c r="L473" i="2"/>
  <c r="BZ472" i="2"/>
  <c r="BY472" i="2"/>
  <c r="L472" i="2"/>
  <c r="BZ392" i="2"/>
  <c r="BY392" i="2"/>
  <c r="L392" i="2"/>
  <c r="BZ364" i="2"/>
  <c r="BY364" i="2"/>
  <c r="L364" i="2"/>
  <c r="BZ341" i="2"/>
  <c r="BY341" i="2"/>
  <c r="L341" i="2"/>
  <c r="BZ314" i="2"/>
  <c r="BY314" i="2"/>
  <c r="L314" i="2"/>
  <c r="BZ313" i="2"/>
  <c r="BY313" i="2"/>
  <c r="L313" i="2"/>
  <c r="BZ312" i="2"/>
  <c r="BY312" i="2"/>
  <c r="L312" i="2"/>
  <c r="BZ307" i="2"/>
  <c r="BY307" i="2"/>
  <c r="L307" i="2"/>
  <c r="BZ306" i="2"/>
  <c r="BY306" i="2"/>
  <c r="L306" i="2"/>
  <c r="BG509" i="1"/>
  <c r="L509" i="1"/>
  <c r="BG482" i="1"/>
  <c r="L482" i="1"/>
  <c r="BG481" i="1"/>
  <c r="L481" i="1"/>
  <c r="BG480" i="1"/>
  <c r="L480" i="1"/>
  <c r="BG473" i="1"/>
  <c r="L473" i="1"/>
  <c r="BG472" i="1"/>
  <c r="L472" i="1"/>
  <c r="BG392" i="1"/>
  <c r="L392" i="1"/>
  <c r="BG364" i="1"/>
  <c r="L364" i="1"/>
  <c r="BG341" i="1"/>
  <c r="L341" i="1"/>
  <c r="BG314" i="1"/>
  <c r="L314" i="1"/>
  <c r="BG313" i="1"/>
  <c r="L313" i="1"/>
  <c r="BG312" i="1"/>
  <c r="L312" i="1"/>
  <c r="BG307" i="1"/>
  <c r="L307" i="1"/>
  <c r="BG306" i="1"/>
  <c r="L306" i="1"/>
  <c r="Z27" i="1" a="1"/>
  <c r="Z27" i="1" s="1"/>
  <c r="Z28" i="1"/>
  <c r="Y27" i="1" a="1"/>
  <c r="Y27" i="1" s="1"/>
  <c r="Y28" i="1"/>
  <c r="BZ449" i="2"/>
  <c r="BY449" i="2"/>
  <c r="L449" i="2"/>
  <c r="BZ479" i="2"/>
  <c r="BY479" i="2"/>
  <c r="L479" i="2"/>
  <c r="BZ543" i="2"/>
  <c r="BY543" i="2"/>
  <c r="L543" i="2"/>
  <c r="T205" i="16"/>
  <c r="T485" i="16"/>
  <c r="T474" i="20"/>
  <c r="T483" i="16"/>
  <c r="T278" i="20"/>
  <c r="T211" i="16"/>
  <c r="T206" i="16"/>
  <c r="T475" i="20"/>
  <c r="T212" i="20"/>
  <c r="T19" i="20"/>
  <c r="T278" i="16"/>
  <c r="T483" i="20"/>
  <c r="T550" i="16"/>
  <c r="T484" i="20"/>
  <c r="T19" i="16"/>
  <c r="T485" i="20"/>
  <c r="T474" i="16"/>
  <c r="T213" i="16"/>
  <c r="T339" i="16"/>
  <c r="T453" i="20"/>
  <c r="T484" i="16"/>
  <c r="T211" i="20"/>
  <c r="T206" i="20"/>
  <c r="T212" i="16"/>
  <c r="T622" i="20"/>
  <c r="T481" i="20"/>
  <c r="T213" i="20"/>
  <c r="T475" i="16"/>
  <c r="T205" i="20"/>
  <c r="T550" i="20"/>
  <c r="T339" i="20"/>
  <c r="V212" i="20" l="1"/>
  <c r="U212" i="20"/>
  <c r="U19" i="20"/>
  <c r="V19" i="20"/>
  <c r="W18" i="20" s="1"/>
  <c r="X18" i="20"/>
  <c r="V484" i="20"/>
  <c r="U484" i="20"/>
  <c r="V205" i="20"/>
  <c r="U205" i="20"/>
  <c r="U213" i="20"/>
  <c r="V213" i="20"/>
  <c r="U474" i="20"/>
  <c r="V474" i="20"/>
  <c r="U485" i="20"/>
  <c r="V485" i="20"/>
  <c r="U453" i="20"/>
  <c r="V453" i="20"/>
  <c r="V206" i="20"/>
  <c r="U206" i="20"/>
  <c r="V278" i="20"/>
  <c r="U278" i="20"/>
  <c r="U475" i="20"/>
  <c r="V475" i="20"/>
  <c r="V550" i="20"/>
  <c r="U550" i="20"/>
  <c r="V622" i="20"/>
  <c r="U622" i="20"/>
  <c r="U481" i="20"/>
  <c r="V481" i="20"/>
  <c r="V211" i="20"/>
  <c r="U211" i="20"/>
  <c r="U339" i="20"/>
  <c r="V339" i="20"/>
  <c r="U483" i="20"/>
  <c r="V483" i="20"/>
  <c r="M313" i="2"/>
  <c r="M392" i="2"/>
  <c r="M481" i="2"/>
  <c r="M306" i="2"/>
  <c r="M314" i="2"/>
  <c r="M472" i="2"/>
  <c r="M482" i="2"/>
  <c r="M449" i="2"/>
  <c r="M307" i="2"/>
  <c r="M341" i="2"/>
  <c r="M473" i="2"/>
  <c r="M509" i="2"/>
  <c r="M543" i="2"/>
  <c r="M479" i="2"/>
  <c r="M312" i="2"/>
  <c r="M364" i="2"/>
  <c r="M480" i="2"/>
  <c r="V339" i="16"/>
  <c r="U339" i="16"/>
  <c r="V485" i="16"/>
  <c r="U485" i="16"/>
  <c r="V213" i="16"/>
  <c r="U213" i="16"/>
  <c r="U550" i="16"/>
  <c r="V550" i="16"/>
  <c r="U212" i="16"/>
  <c r="V212" i="16"/>
  <c r="V483" i="16"/>
  <c r="U483" i="16"/>
  <c r="X18" i="16"/>
  <c r="U19" i="16"/>
  <c r="V19" i="16"/>
  <c r="W18" i="16" s="1"/>
  <c r="V211" i="16"/>
  <c r="U211" i="16"/>
  <c r="V474" i="16"/>
  <c r="U474" i="16"/>
  <c r="V205" i="16"/>
  <c r="U205" i="16"/>
  <c r="V206" i="16"/>
  <c r="U206" i="16"/>
  <c r="V475" i="16"/>
  <c r="U475" i="16"/>
  <c r="V278" i="16"/>
  <c r="U278" i="16"/>
  <c r="U484" i="16"/>
  <c r="V484" i="16"/>
  <c r="M364" i="1"/>
  <c r="M482" i="1"/>
  <c r="M314" i="1"/>
  <c r="M509" i="1"/>
  <c r="M313" i="1"/>
  <c r="M480" i="1"/>
  <c r="M392" i="1"/>
  <c r="M312" i="1"/>
  <c r="M472" i="1"/>
  <c r="M306" i="1"/>
  <c r="M307" i="1"/>
  <c r="M473" i="1"/>
  <c r="M341" i="1"/>
  <c r="M481" i="1"/>
  <c r="BG449" i="1"/>
  <c r="BF449" i="1"/>
  <c r="L449" i="1"/>
  <c r="BG479" i="1"/>
  <c r="BF479" i="1"/>
  <c r="L479" i="1"/>
  <c r="BG543" i="1"/>
  <c r="BF543" i="1"/>
  <c r="L543" i="1"/>
  <c r="AG6" i="6"/>
  <c r="BG844" i="1"/>
  <c r="BF844" i="1"/>
  <c r="L844" i="1"/>
  <c r="BG843" i="1"/>
  <c r="BF843" i="1"/>
  <c r="L843" i="1"/>
  <c r="BG842" i="1"/>
  <c r="BF842" i="1"/>
  <c r="L842" i="1"/>
  <c r="BG841" i="1"/>
  <c r="BF841" i="1"/>
  <c r="L841" i="1"/>
  <c r="BG840" i="1"/>
  <c r="BF840" i="1"/>
  <c r="L840" i="1"/>
  <c r="BG839" i="1"/>
  <c r="BF839" i="1"/>
  <c r="L839" i="1"/>
  <c r="BG838" i="1"/>
  <c r="BF838" i="1"/>
  <c r="L838" i="1"/>
  <c r="BG837" i="1"/>
  <c r="BF837" i="1"/>
  <c r="L837" i="1"/>
  <c r="BG836" i="1"/>
  <c r="BF836" i="1"/>
  <c r="L836" i="1"/>
  <c r="BG835" i="1"/>
  <c r="BF835" i="1"/>
  <c r="L835" i="1"/>
  <c r="BG834" i="1"/>
  <c r="BF834" i="1"/>
  <c r="L834" i="1"/>
  <c r="BG833" i="1"/>
  <c r="BF833" i="1"/>
  <c r="L833" i="1"/>
  <c r="BG832" i="1"/>
  <c r="BF832" i="1"/>
  <c r="L832" i="1"/>
  <c r="BG831" i="1"/>
  <c r="BF831" i="1"/>
  <c r="L831" i="1"/>
  <c r="BG830" i="1"/>
  <c r="BF830" i="1"/>
  <c r="L830" i="1"/>
  <c r="BG829" i="1"/>
  <c r="BF829" i="1"/>
  <c r="L829" i="1"/>
  <c r="BG828" i="1"/>
  <c r="BF828" i="1"/>
  <c r="L828" i="1"/>
  <c r="BG827" i="1"/>
  <c r="BF827" i="1"/>
  <c r="L827" i="1"/>
  <c r="BG826" i="1"/>
  <c r="BF826" i="1"/>
  <c r="L826" i="1"/>
  <c r="BG825" i="1"/>
  <c r="BF825" i="1"/>
  <c r="L825" i="1"/>
  <c r="BG824" i="1"/>
  <c r="BF824" i="1"/>
  <c r="L824" i="1"/>
  <c r="BG823" i="1"/>
  <c r="BF823" i="1"/>
  <c r="L823" i="1"/>
  <c r="BG822" i="1"/>
  <c r="BF822" i="1"/>
  <c r="L822" i="1"/>
  <c r="BG821" i="1"/>
  <c r="BF821" i="1"/>
  <c r="L821" i="1"/>
  <c r="BG820" i="1"/>
  <c r="BF820" i="1"/>
  <c r="L820" i="1"/>
  <c r="BG819" i="1"/>
  <c r="BF819" i="1"/>
  <c r="L819" i="1"/>
  <c r="BG818" i="1"/>
  <c r="BF818" i="1"/>
  <c r="L818" i="1"/>
  <c r="BG817" i="1"/>
  <c r="BF817" i="1"/>
  <c r="L817" i="1"/>
  <c r="BG816" i="1"/>
  <c r="BF816" i="1"/>
  <c r="L816" i="1"/>
  <c r="BG815" i="1"/>
  <c r="BF815" i="1"/>
  <c r="L815" i="1"/>
  <c r="BG814" i="1"/>
  <c r="BF814" i="1"/>
  <c r="L814" i="1"/>
  <c r="BG813" i="1"/>
  <c r="BF813" i="1"/>
  <c r="L813" i="1"/>
  <c r="BG812" i="1"/>
  <c r="BF812" i="1"/>
  <c r="L812" i="1"/>
  <c r="BG811" i="1"/>
  <c r="BF811" i="1"/>
  <c r="L811" i="1"/>
  <c r="BG810" i="1"/>
  <c r="BF810" i="1"/>
  <c r="L810" i="1"/>
  <c r="BG809" i="1"/>
  <c r="BF809" i="1"/>
  <c r="L809" i="1"/>
  <c r="BG808" i="1"/>
  <c r="BF808" i="1"/>
  <c r="L808" i="1"/>
  <c r="BG807" i="1"/>
  <c r="BF807" i="1"/>
  <c r="L807" i="1"/>
  <c r="BG806" i="1"/>
  <c r="BF806" i="1"/>
  <c r="L806" i="1"/>
  <c r="BG805" i="1"/>
  <c r="BF805" i="1"/>
  <c r="L805" i="1"/>
  <c r="BG804" i="1"/>
  <c r="BF804" i="1"/>
  <c r="L804" i="1"/>
  <c r="BG803" i="1"/>
  <c r="BF803" i="1"/>
  <c r="L803" i="1"/>
  <c r="BG802" i="1"/>
  <c r="BF802" i="1"/>
  <c r="L802" i="1"/>
  <c r="BG801" i="1"/>
  <c r="BF801" i="1"/>
  <c r="L801" i="1"/>
  <c r="BG800" i="1"/>
  <c r="BF800" i="1"/>
  <c r="L800" i="1"/>
  <c r="BG799" i="1"/>
  <c r="BF799" i="1"/>
  <c r="L799" i="1"/>
  <c r="BG798" i="1"/>
  <c r="BF798" i="1"/>
  <c r="L798" i="1"/>
  <c r="BG797" i="1"/>
  <c r="BF797" i="1"/>
  <c r="L797" i="1"/>
  <c r="BG796" i="1"/>
  <c r="BF796" i="1"/>
  <c r="L796" i="1"/>
  <c r="BG795" i="1"/>
  <c r="BF795" i="1"/>
  <c r="L795" i="1"/>
  <c r="BG794" i="1"/>
  <c r="BF794" i="1"/>
  <c r="L794" i="1"/>
  <c r="BG793" i="1"/>
  <c r="BF793" i="1"/>
  <c r="L793" i="1"/>
  <c r="BG792" i="1"/>
  <c r="BF792" i="1"/>
  <c r="L792" i="1"/>
  <c r="BG791" i="1"/>
  <c r="BF791" i="1"/>
  <c r="L791" i="1"/>
  <c r="BG790" i="1"/>
  <c r="BF790" i="1"/>
  <c r="L790" i="1"/>
  <c r="BG789" i="1"/>
  <c r="BF789" i="1"/>
  <c r="L789" i="1"/>
  <c r="BG788" i="1"/>
  <c r="BF788" i="1"/>
  <c r="L788" i="1"/>
  <c r="BG787" i="1"/>
  <c r="BF787" i="1"/>
  <c r="L787" i="1"/>
  <c r="BG786" i="1"/>
  <c r="BF786" i="1"/>
  <c r="L786" i="1"/>
  <c r="BG785" i="1"/>
  <c r="BF785" i="1"/>
  <c r="L785" i="1"/>
  <c r="BG784" i="1"/>
  <c r="BF784" i="1"/>
  <c r="L784" i="1"/>
  <c r="BG783" i="1"/>
  <c r="BF783" i="1"/>
  <c r="L783" i="1"/>
  <c r="BG782" i="1"/>
  <c r="BF782" i="1"/>
  <c r="L782" i="1"/>
  <c r="BG781" i="1"/>
  <c r="BF781" i="1"/>
  <c r="L781" i="1"/>
  <c r="BG780" i="1"/>
  <c r="BF780" i="1"/>
  <c r="L780" i="1"/>
  <c r="BG779" i="1"/>
  <c r="BF779" i="1"/>
  <c r="L779" i="1"/>
  <c r="BG778" i="1"/>
  <c r="BF778" i="1"/>
  <c r="L778" i="1"/>
  <c r="BG777" i="1"/>
  <c r="BF777" i="1"/>
  <c r="L777" i="1"/>
  <c r="BG776" i="1"/>
  <c r="BF776" i="1"/>
  <c r="L776" i="1"/>
  <c r="BG775" i="1"/>
  <c r="BF775" i="1"/>
  <c r="L775" i="1"/>
  <c r="BG774" i="1"/>
  <c r="BF774" i="1"/>
  <c r="L774" i="1"/>
  <c r="BG773" i="1"/>
  <c r="BF773" i="1"/>
  <c r="L773" i="1"/>
  <c r="BG757" i="1"/>
  <c r="BF757" i="1"/>
  <c r="L757" i="1"/>
  <c r="BG743" i="1"/>
  <c r="BF743" i="1"/>
  <c r="L743" i="1"/>
  <c r="BG742" i="1"/>
  <c r="BF742" i="1"/>
  <c r="L742" i="1"/>
  <c r="BG737" i="1"/>
  <c r="BF737" i="1"/>
  <c r="L737" i="1"/>
  <c r="BG726" i="1"/>
  <c r="BF726" i="1"/>
  <c r="L726" i="1"/>
  <c r="BG725" i="1"/>
  <c r="BF725" i="1"/>
  <c r="L725" i="1"/>
  <c r="BG724" i="1"/>
  <c r="BF724" i="1"/>
  <c r="L724" i="1"/>
  <c r="BG710" i="1"/>
  <c r="BF710" i="1"/>
  <c r="L710" i="1"/>
  <c r="BG709" i="1"/>
  <c r="BF709" i="1"/>
  <c r="L709" i="1"/>
  <c r="BG704" i="1"/>
  <c r="BF704" i="1"/>
  <c r="L704" i="1"/>
  <c r="BG689" i="1"/>
  <c r="BF689" i="1"/>
  <c r="L689" i="1"/>
  <c r="BG688" i="1"/>
  <c r="BF688" i="1"/>
  <c r="L688" i="1"/>
  <c r="BG677" i="1"/>
  <c r="BF677" i="1"/>
  <c r="L677" i="1"/>
  <c r="BG665" i="1"/>
  <c r="BF665" i="1"/>
  <c r="L665" i="1"/>
  <c r="BG664" i="1"/>
  <c r="BF664" i="1"/>
  <c r="L664" i="1"/>
  <c r="BG663" i="1"/>
  <c r="BF663" i="1"/>
  <c r="L663" i="1"/>
  <c r="BG648" i="1"/>
  <c r="BF648" i="1"/>
  <c r="L648" i="1"/>
  <c r="BG647" i="1"/>
  <c r="BF647" i="1"/>
  <c r="L647" i="1"/>
  <c r="BG606" i="1"/>
  <c r="BF606" i="1"/>
  <c r="L606" i="1"/>
  <c r="BZ844" i="2"/>
  <c r="BY844" i="2"/>
  <c r="L844" i="2"/>
  <c r="BZ843" i="2"/>
  <c r="BY843" i="2"/>
  <c r="L843" i="2"/>
  <c r="BZ842" i="2"/>
  <c r="BY842" i="2"/>
  <c r="L842" i="2"/>
  <c r="BZ841" i="2"/>
  <c r="BY841" i="2"/>
  <c r="L841" i="2"/>
  <c r="BZ840" i="2"/>
  <c r="BY840" i="2"/>
  <c r="L840" i="2"/>
  <c r="BZ839" i="2"/>
  <c r="BY839" i="2"/>
  <c r="L839" i="2"/>
  <c r="BZ838" i="2"/>
  <c r="BY838" i="2"/>
  <c r="L838" i="2"/>
  <c r="BZ837" i="2"/>
  <c r="BY837" i="2"/>
  <c r="L837" i="2"/>
  <c r="BZ836" i="2"/>
  <c r="BY836" i="2"/>
  <c r="L836" i="2"/>
  <c r="BZ835" i="2"/>
  <c r="BY835" i="2"/>
  <c r="L835" i="2"/>
  <c r="BZ834" i="2"/>
  <c r="BY834" i="2"/>
  <c r="L834" i="2"/>
  <c r="BZ833" i="2"/>
  <c r="BY833" i="2"/>
  <c r="L833" i="2"/>
  <c r="BZ832" i="2"/>
  <c r="BY832" i="2"/>
  <c r="L832" i="2"/>
  <c r="BZ831" i="2"/>
  <c r="BY831" i="2"/>
  <c r="L831" i="2"/>
  <c r="BZ830" i="2"/>
  <c r="BY830" i="2"/>
  <c r="L830" i="2"/>
  <c r="BZ829" i="2"/>
  <c r="BY829" i="2"/>
  <c r="L829" i="2"/>
  <c r="BZ828" i="2"/>
  <c r="BY828" i="2"/>
  <c r="L828" i="2"/>
  <c r="BZ827" i="2"/>
  <c r="BY827" i="2"/>
  <c r="L827" i="2"/>
  <c r="BZ826" i="2"/>
  <c r="BY826" i="2"/>
  <c r="L826" i="2"/>
  <c r="BZ825" i="2"/>
  <c r="BY825" i="2"/>
  <c r="L825" i="2"/>
  <c r="BZ824" i="2"/>
  <c r="BY824" i="2"/>
  <c r="L824" i="2"/>
  <c r="BZ823" i="2"/>
  <c r="BY823" i="2"/>
  <c r="L823" i="2"/>
  <c r="BZ822" i="2"/>
  <c r="BY822" i="2"/>
  <c r="L822" i="2"/>
  <c r="BZ821" i="2"/>
  <c r="BY821" i="2"/>
  <c r="L821" i="2"/>
  <c r="BZ820" i="2"/>
  <c r="BY820" i="2"/>
  <c r="L820" i="2"/>
  <c r="BZ819" i="2"/>
  <c r="BY819" i="2"/>
  <c r="L819" i="2"/>
  <c r="BZ818" i="2"/>
  <c r="BY818" i="2"/>
  <c r="L818" i="2"/>
  <c r="BZ817" i="2"/>
  <c r="BY817" i="2"/>
  <c r="L817" i="2"/>
  <c r="BZ816" i="2"/>
  <c r="BY816" i="2"/>
  <c r="L816" i="2"/>
  <c r="BZ815" i="2"/>
  <c r="BY815" i="2"/>
  <c r="L815" i="2"/>
  <c r="BZ814" i="2"/>
  <c r="BY814" i="2"/>
  <c r="L814" i="2"/>
  <c r="BZ813" i="2"/>
  <c r="BY813" i="2"/>
  <c r="L813" i="2"/>
  <c r="BZ812" i="2"/>
  <c r="BY812" i="2"/>
  <c r="L812" i="2"/>
  <c r="BZ811" i="2"/>
  <c r="BY811" i="2"/>
  <c r="L811" i="2"/>
  <c r="BZ810" i="2"/>
  <c r="BY810" i="2"/>
  <c r="L810" i="2"/>
  <c r="BZ809" i="2"/>
  <c r="BY809" i="2"/>
  <c r="L809" i="2"/>
  <c r="BZ808" i="2"/>
  <c r="BY808" i="2"/>
  <c r="L808" i="2"/>
  <c r="BZ807" i="2"/>
  <c r="BY807" i="2"/>
  <c r="L807" i="2"/>
  <c r="BZ806" i="2"/>
  <c r="BY806" i="2"/>
  <c r="L806" i="2"/>
  <c r="BZ805" i="2"/>
  <c r="BY805" i="2"/>
  <c r="L805" i="2"/>
  <c r="BZ804" i="2"/>
  <c r="BY804" i="2"/>
  <c r="L804" i="2"/>
  <c r="BZ803" i="2"/>
  <c r="BY803" i="2"/>
  <c r="L803" i="2"/>
  <c r="BZ802" i="2"/>
  <c r="BY802" i="2"/>
  <c r="L802" i="2"/>
  <c r="BZ801" i="2"/>
  <c r="BY801" i="2"/>
  <c r="L801" i="2"/>
  <c r="BZ800" i="2"/>
  <c r="BY800" i="2"/>
  <c r="L800" i="2"/>
  <c r="BZ799" i="2"/>
  <c r="BY799" i="2"/>
  <c r="L799" i="2"/>
  <c r="BZ798" i="2"/>
  <c r="BY798" i="2"/>
  <c r="L798" i="2"/>
  <c r="BZ797" i="2"/>
  <c r="BY797" i="2"/>
  <c r="L797" i="2"/>
  <c r="BZ796" i="2"/>
  <c r="BY796" i="2"/>
  <c r="L796" i="2"/>
  <c r="BZ795" i="2"/>
  <c r="BY795" i="2"/>
  <c r="L795" i="2"/>
  <c r="BZ794" i="2"/>
  <c r="BY794" i="2"/>
  <c r="L794" i="2"/>
  <c r="BZ793" i="2"/>
  <c r="BY793" i="2"/>
  <c r="L793" i="2"/>
  <c r="BZ792" i="2"/>
  <c r="BY792" i="2"/>
  <c r="L792" i="2"/>
  <c r="BZ791" i="2"/>
  <c r="BY791" i="2"/>
  <c r="L791" i="2"/>
  <c r="BZ790" i="2"/>
  <c r="BY790" i="2"/>
  <c r="L790" i="2"/>
  <c r="BZ789" i="2"/>
  <c r="BY789" i="2"/>
  <c r="L789" i="2"/>
  <c r="BZ788" i="2"/>
  <c r="BY788" i="2"/>
  <c r="L788" i="2"/>
  <c r="BZ787" i="2"/>
  <c r="BY787" i="2"/>
  <c r="L787" i="2"/>
  <c r="BZ786" i="2"/>
  <c r="BY786" i="2"/>
  <c r="L786" i="2"/>
  <c r="BZ785" i="2"/>
  <c r="BY785" i="2"/>
  <c r="L785" i="2"/>
  <c r="BZ784" i="2"/>
  <c r="BY784" i="2"/>
  <c r="L784" i="2"/>
  <c r="BZ783" i="2"/>
  <c r="BY783" i="2"/>
  <c r="L783" i="2"/>
  <c r="BZ782" i="2"/>
  <c r="BY782" i="2"/>
  <c r="L782" i="2"/>
  <c r="BZ781" i="2"/>
  <c r="BY781" i="2"/>
  <c r="L781" i="2"/>
  <c r="BZ780" i="2"/>
  <c r="BY780" i="2"/>
  <c r="L780" i="2"/>
  <c r="BZ779" i="2"/>
  <c r="BY779" i="2"/>
  <c r="L779" i="2"/>
  <c r="BZ778" i="2"/>
  <c r="BY778" i="2"/>
  <c r="L778" i="2"/>
  <c r="BZ777" i="2"/>
  <c r="BY777" i="2"/>
  <c r="L777" i="2"/>
  <c r="BZ776" i="2"/>
  <c r="BY776" i="2"/>
  <c r="L776" i="2"/>
  <c r="BZ775" i="2"/>
  <c r="BY775" i="2"/>
  <c r="L775" i="2"/>
  <c r="BZ774" i="2"/>
  <c r="BY774" i="2"/>
  <c r="L774" i="2"/>
  <c r="BZ773" i="2"/>
  <c r="BY773" i="2"/>
  <c r="L773" i="2"/>
  <c r="BZ757" i="2"/>
  <c r="BY757" i="2"/>
  <c r="L757" i="2"/>
  <c r="BZ743" i="2"/>
  <c r="BY743" i="2"/>
  <c r="L743" i="2"/>
  <c r="BZ742" i="2"/>
  <c r="BY742" i="2"/>
  <c r="L742" i="2"/>
  <c r="BZ737" i="2"/>
  <c r="BY737" i="2"/>
  <c r="L737" i="2"/>
  <c r="BZ726" i="2"/>
  <c r="BY726" i="2"/>
  <c r="L726" i="2"/>
  <c r="BZ725" i="2"/>
  <c r="BY725" i="2"/>
  <c r="L725" i="2"/>
  <c r="BZ724" i="2"/>
  <c r="BY724" i="2"/>
  <c r="L724" i="2"/>
  <c r="BZ710" i="2"/>
  <c r="BY710" i="2"/>
  <c r="L710" i="2"/>
  <c r="BZ709" i="2"/>
  <c r="BY709" i="2"/>
  <c r="L709" i="2"/>
  <c r="BZ704" i="2"/>
  <c r="BY704" i="2"/>
  <c r="L704" i="2"/>
  <c r="BZ689" i="2"/>
  <c r="BY689" i="2"/>
  <c r="L689" i="2"/>
  <c r="BZ688" i="2"/>
  <c r="BY688" i="2"/>
  <c r="L688" i="2"/>
  <c r="BZ677" i="2"/>
  <c r="BY677" i="2"/>
  <c r="L677" i="2"/>
  <c r="BZ665" i="2"/>
  <c r="BY665" i="2"/>
  <c r="L665" i="2"/>
  <c r="BZ664" i="2"/>
  <c r="BY664" i="2"/>
  <c r="L664" i="2"/>
  <c r="BZ663" i="2"/>
  <c r="BY663" i="2"/>
  <c r="L663" i="2"/>
  <c r="BZ648" i="2"/>
  <c r="BY648" i="2"/>
  <c r="L648" i="2"/>
  <c r="BZ647" i="2"/>
  <c r="BY647" i="2"/>
  <c r="L647" i="2"/>
  <c r="BZ606" i="2"/>
  <c r="BY606" i="2"/>
  <c r="L606" i="2"/>
  <c r="U532" i="1"/>
  <c r="U432" i="1"/>
  <c r="U362" i="1"/>
  <c r="U269" i="1"/>
  <c r="T535" i="1"/>
  <c r="T534" i="1"/>
  <c r="T436" i="1"/>
  <c r="T435" i="1"/>
  <c r="T366" i="1"/>
  <c r="T365" i="1"/>
  <c r="S30" i="1"/>
  <c r="S366" i="1"/>
  <c r="S365" i="1"/>
  <c r="S436" i="1"/>
  <c r="S435" i="1"/>
  <c r="S535" i="1"/>
  <c r="S534" i="1"/>
  <c r="BY385" i="2"/>
  <c r="BZ385" i="2"/>
  <c r="L385" i="2"/>
  <c r="M385" i="2" s="1"/>
  <c r="L386" i="2"/>
  <c r="BF385" i="1"/>
  <c r="BG385" i="1"/>
  <c r="BF386" i="1"/>
  <c r="BG386" i="1"/>
  <c r="L385" i="1"/>
  <c r="M385" i="1" s="1"/>
  <c r="L386" i="1"/>
  <c r="K8" i="9"/>
  <c r="K9" i="9"/>
  <c r="K10" i="9"/>
  <c r="K11" i="9"/>
  <c r="I11" i="9"/>
  <c r="I10" i="9"/>
  <c r="I9" i="9"/>
  <c r="I8" i="9"/>
  <c r="T161" i="20"/>
  <c r="T162" i="16"/>
  <c r="T424" i="20"/>
  <c r="T13" i="20"/>
  <c r="T849" i="20"/>
  <c r="T160" i="16"/>
  <c r="T849" i="16"/>
  <c r="T409" i="16"/>
  <c r="T154" i="16"/>
  <c r="T775" i="16"/>
  <c r="T139" i="16"/>
  <c r="T419" i="16"/>
  <c r="T147" i="20"/>
  <c r="T157" i="20"/>
  <c r="T160" i="20"/>
  <c r="T399" i="20"/>
  <c r="T149" i="20"/>
  <c r="T825" i="16"/>
  <c r="T622" i="16"/>
  <c r="T846" i="20"/>
  <c r="T775" i="20"/>
  <c r="T419" i="20"/>
  <c r="T416" i="20"/>
  <c r="T426" i="20"/>
  <c r="T860" i="16"/>
  <c r="T427" i="16"/>
  <c r="T810" i="16"/>
  <c r="T156" i="16"/>
  <c r="T690" i="20"/>
  <c r="T138" i="16"/>
  <c r="T156" i="20"/>
  <c r="T138" i="20"/>
  <c r="T831" i="20"/>
  <c r="T129" i="20"/>
  <c r="T418" i="16"/>
  <c r="T131" i="16"/>
  <c r="T13" i="16"/>
  <c r="T397" i="16"/>
  <c r="T151" i="20"/>
  <c r="T421" i="20"/>
  <c r="T148" i="16"/>
  <c r="T410" i="20"/>
  <c r="T150" i="16"/>
  <c r="T810" i="20"/>
  <c r="T159" i="16"/>
  <c r="T415" i="20"/>
  <c r="T406" i="20"/>
  <c r="T403" i="20"/>
  <c r="T805" i="16"/>
  <c r="T401" i="16"/>
  <c r="T140" i="20"/>
  <c r="T404" i="16"/>
  <c r="T422" i="16"/>
  <c r="T690" i="16"/>
  <c r="T400" i="16"/>
  <c r="T395" i="16"/>
  <c r="T407" i="20"/>
  <c r="T135" i="16"/>
  <c r="T153" i="16"/>
  <c r="T805" i="20"/>
  <c r="T150" i="20"/>
  <c r="T402" i="20"/>
  <c r="T163" i="20"/>
  <c r="T411" i="20"/>
  <c r="T164" i="16"/>
  <c r="T145" i="20"/>
  <c r="T161" i="16"/>
  <c r="T158" i="16"/>
  <c r="T142" i="16"/>
  <c r="T414" i="20"/>
  <c r="T792" i="16"/>
  <c r="T423" i="16"/>
  <c r="T418" i="20"/>
  <c r="T425" i="16"/>
  <c r="T401" i="20"/>
  <c r="T416" i="16"/>
  <c r="T848" i="16"/>
  <c r="T413" i="16"/>
  <c r="T151" i="16"/>
  <c r="T831" i="16"/>
  <c r="T144" i="16"/>
  <c r="T143" i="20"/>
  <c r="T143" i="16"/>
  <c r="T130" i="20"/>
  <c r="T832" i="16"/>
  <c r="T159" i="20"/>
  <c r="T453" i="16"/>
  <c r="T141" i="16"/>
  <c r="T131" i="20"/>
  <c r="T158" i="20"/>
  <c r="T142" i="20"/>
  <c r="T411" i="16"/>
  <c r="T846" i="16"/>
  <c r="T430" i="20"/>
  <c r="T396" i="20"/>
  <c r="T790" i="16"/>
  <c r="T428" i="16"/>
  <c r="T774" i="16"/>
  <c r="T154" i="20"/>
  <c r="T420" i="20"/>
  <c r="T428" i="20"/>
  <c r="T867" i="16"/>
  <c r="T398" i="20"/>
  <c r="T395" i="20"/>
  <c r="T155" i="20"/>
  <c r="T164" i="20"/>
  <c r="T133" i="20"/>
  <c r="T408" i="16"/>
  <c r="T405" i="16"/>
  <c r="T394" i="16"/>
  <c r="T848" i="20"/>
  <c r="T128" i="20"/>
  <c r="T400" i="20"/>
  <c r="T413" i="20"/>
  <c r="T426" i="16"/>
  <c r="T132" i="16"/>
  <c r="T427" i="20"/>
  <c r="T397" i="20"/>
  <c r="T149" i="16"/>
  <c r="T481" i="16"/>
  <c r="T136" i="16"/>
  <c r="T162" i="20"/>
  <c r="T399" i="16"/>
  <c r="T409" i="20"/>
  <c r="T867" i="20"/>
  <c r="T881" i="20"/>
  <c r="T133" i="16"/>
  <c r="T141" i="20"/>
  <c r="T809" i="16"/>
  <c r="T404" i="20"/>
  <c r="T140" i="16"/>
  <c r="T825" i="20"/>
  <c r="T145" i="16"/>
  <c r="T129" i="16"/>
  <c r="T429" i="16"/>
  <c r="T408" i="20"/>
  <c r="T792" i="20"/>
  <c r="T422" i="20"/>
  <c r="T139" i="20"/>
  <c r="T128" i="16"/>
  <c r="T881" i="16"/>
  <c r="T394" i="20"/>
  <c r="T793" i="20"/>
  <c r="T809" i="20"/>
  <c r="T137" i="16"/>
  <c r="T407" i="16"/>
  <c r="T793" i="16"/>
  <c r="T403" i="16"/>
  <c r="T415" i="16"/>
  <c r="T134" i="16"/>
  <c r="T429" i="20"/>
  <c r="T832" i="20"/>
  <c r="T423" i="20"/>
  <c r="T134" i="20"/>
  <c r="T424" i="16"/>
  <c r="T147" i="16"/>
  <c r="T132" i="20"/>
  <c r="T144" i="20"/>
  <c r="T417" i="20"/>
  <c r="T137" i="20"/>
  <c r="T148" i="20"/>
  <c r="T420" i="16"/>
  <c r="T430" i="16"/>
  <c r="T866" i="20"/>
  <c r="T406" i="16"/>
  <c r="T402" i="16"/>
  <c r="T152" i="16"/>
  <c r="T866" i="16"/>
  <c r="T155" i="16"/>
  <c r="T163" i="16"/>
  <c r="T774" i="20"/>
  <c r="T410" i="16"/>
  <c r="T135" i="20"/>
  <c r="T860" i="20"/>
  <c r="T790" i="20"/>
  <c r="T396" i="16"/>
  <c r="T425" i="20"/>
  <c r="T152" i="20"/>
  <c r="T421" i="16"/>
  <c r="T398" i="16"/>
  <c r="T153" i="20"/>
  <c r="T414" i="16"/>
  <c r="T130" i="16"/>
  <c r="T405" i="20"/>
  <c r="T136" i="20"/>
  <c r="T417" i="16"/>
  <c r="T157" i="16"/>
  <c r="V13" i="20" l="1"/>
  <c r="W12" i="20" s="1"/>
  <c r="X12" i="20"/>
  <c r="U13" i="20"/>
  <c r="U774" i="20"/>
  <c r="V774" i="20"/>
  <c r="V793" i="20"/>
  <c r="U793" i="20"/>
  <c r="V825" i="20"/>
  <c r="U825" i="20"/>
  <c r="V848" i="20"/>
  <c r="U848" i="20"/>
  <c r="V867" i="20"/>
  <c r="U867" i="20"/>
  <c r="V130" i="20"/>
  <c r="U130" i="20"/>
  <c r="V132" i="20"/>
  <c r="U132" i="20"/>
  <c r="U141" i="20"/>
  <c r="V141" i="20"/>
  <c r="V142" i="20"/>
  <c r="U142" i="20"/>
  <c r="U147" i="20"/>
  <c r="V147" i="20"/>
  <c r="V163" i="20"/>
  <c r="U163" i="20"/>
  <c r="U151" i="20"/>
  <c r="V151" i="20"/>
  <c r="V155" i="20"/>
  <c r="U155" i="20"/>
  <c r="U159" i="20"/>
  <c r="V159" i="20"/>
  <c r="V396" i="20"/>
  <c r="U396" i="20"/>
  <c r="V398" i="20"/>
  <c r="U398" i="20"/>
  <c r="V407" i="20"/>
  <c r="U407" i="20"/>
  <c r="U408" i="20"/>
  <c r="V408" i="20"/>
  <c r="V413" i="20"/>
  <c r="U413" i="20"/>
  <c r="U429" i="20"/>
  <c r="V429" i="20"/>
  <c r="V417" i="20"/>
  <c r="U417" i="20"/>
  <c r="U421" i="20"/>
  <c r="V421" i="20"/>
  <c r="V425" i="20"/>
  <c r="U425" i="20"/>
  <c r="V775" i="20"/>
  <c r="U775" i="20"/>
  <c r="V805" i="20"/>
  <c r="U805" i="20"/>
  <c r="U831" i="20"/>
  <c r="V831" i="20"/>
  <c r="U849" i="20"/>
  <c r="V849" i="20"/>
  <c r="V881" i="20"/>
  <c r="U881" i="20"/>
  <c r="V131" i="20"/>
  <c r="U131" i="20"/>
  <c r="V133" i="20"/>
  <c r="U133" i="20"/>
  <c r="V137" i="20"/>
  <c r="U137" i="20"/>
  <c r="V144" i="20"/>
  <c r="U144" i="20"/>
  <c r="U148" i="20"/>
  <c r="V148" i="20"/>
  <c r="V164" i="20"/>
  <c r="U164" i="20"/>
  <c r="U152" i="20"/>
  <c r="V152" i="20"/>
  <c r="U156" i="20"/>
  <c r="V156" i="20"/>
  <c r="U160" i="20"/>
  <c r="V160" i="20"/>
  <c r="U397" i="20"/>
  <c r="V397" i="20"/>
  <c r="U399" i="20"/>
  <c r="V399" i="20"/>
  <c r="V403" i="20"/>
  <c r="U403" i="20"/>
  <c r="V410" i="20"/>
  <c r="U410" i="20"/>
  <c r="V414" i="20"/>
  <c r="U414" i="20"/>
  <c r="V430" i="20"/>
  <c r="U430" i="20"/>
  <c r="U418" i="20"/>
  <c r="V418" i="20"/>
  <c r="U422" i="20"/>
  <c r="V422" i="20"/>
  <c r="U426" i="20"/>
  <c r="V426" i="20"/>
  <c r="V790" i="20"/>
  <c r="U790" i="20"/>
  <c r="U809" i="20"/>
  <c r="V809" i="20"/>
  <c r="V832" i="20"/>
  <c r="U832" i="20"/>
  <c r="U860" i="20"/>
  <c r="V860" i="20"/>
  <c r="V128" i="20"/>
  <c r="U128" i="20"/>
  <c r="V135" i="20"/>
  <c r="U135" i="20"/>
  <c r="V134" i="20"/>
  <c r="U134" i="20"/>
  <c r="U138" i="20"/>
  <c r="V138" i="20"/>
  <c r="U139" i="20"/>
  <c r="V139" i="20"/>
  <c r="V161" i="20"/>
  <c r="U161" i="20"/>
  <c r="U149" i="20"/>
  <c r="V149" i="20"/>
  <c r="U153" i="20"/>
  <c r="V153" i="20"/>
  <c r="V157" i="20"/>
  <c r="U157" i="20"/>
  <c r="V394" i="20"/>
  <c r="U394" i="20"/>
  <c r="U401" i="20"/>
  <c r="V401" i="20"/>
  <c r="V400" i="20"/>
  <c r="U400" i="20"/>
  <c r="U404" i="20"/>
  <c r="V404" i="20"/>
  <c r="U405" i="20"/>
  <c r="V405" i="20"/>
  <c r="U427" i="20"/>
  <c r="V427" i="20"/>
  <c r="V415" i="20"/>
  <c r="U415" i="20"/>
  <c r="V419" i="20"/>
  <c r="U419" i="20"/>
  <c r="U423" i="20"/>
  <c r="V423" i="20"/>
  <c r="U690" i="20"/>
  <c r="V690" i="20"/>
  <c r="V792" i="20"/>
  <c r="U792" i="20"/>
  <c r="U810" i="20"/>
  <c r="V810" i="20"/>
  <c r="U846" i="20"/>
  <c r="V846" i="20"/>
  <c r="V866" i="20"/>
  <c r="U866" i="20"/>
  <c r="V129" i="20"/>
  <c r="U129" i="20"/>
  <c r="U136" i="20"/>
  <c r="V136" i="20"/>
  <c r="V140" i="20"/>
  <c r="U140" i="20"/>
  <c r="U145" i="20"/>
  <c r="V145" i="20"/>
  <c r="U143" i="20"/>
  <c r="V143" i="20"/>
  <c r="V162" i="20"/>
  <c r="U162" i="20"/>
  <c r="U150" i="20"/>
  <c r="V150" i="20"/>
  <c r="U154" i="20"/>
  <c r="V154" i="20"/>
  <c r="V158" i="20"/>
  <c r="U158" i="20"/>
  <c r="U395" i="20"/>
  <c r="V395" i="20"/>
  <c r="U402" i="20"/>
  <c r="V402" i="20"/>
  <c r="U406" i="20"/>
  <c r="V406" i="20"/>
  <c r="U411" i="20"/>
  <c r="V411" i="20"/>
  <c r="V409" i="20"/>
  <c r="U409" i="20"/>
  <c r="V428" i="20"/>
  <c r="U428" i="20"/>
  <c r="U416" i="20"/>
  <c r="V416" i="20"/>
  <c r="U420" i="20"/>
  <c r="V420" i="20"/>
  <c r="V424" i="20"/>
  <c r="U424" i="20"/>
  <c r="M386" i="2"/>
  <c r="M647" i="2"/>
  <c r="M665" i="2"/>
  <c r="M704" i="2"/>
  <c r="M725" i="2"/>
  <c r="M743" i="2"/>
  <c r="M775" i="2"/>
  <c r="M779" i="2"/>
  <c r="M783" i="2"/>
  <c r="M787" i="2"/>
  <c r="M791" i="2"/>
  <c r="M795" i="2"/>
  <c r="M799" i="2"/>
  <c r="M803" i="2"/>
  <c r="M807" i="2"/>
  <c r="M811" i="2"/>
  <c r="M815" i="2"/>
  <c r="M819" i="2"/>
  <c r="M823" i="2"/>
  <c r="M827" i="2"/>
  <c r="M831" i="2"/>
  <c r="M835" i="2"/>
  <c r="M839" i="2"/>
  <c r="M843" i="2"/>
  <c r="M648" i="2"/>
  <c r="M677" i="2"/>
  <c r="M709" i="2"/>
  <c r="M726" i="2"/>
  <c r="M757" i="2"/>
  <c r="M776" i="2"/>
  <c r="M780" i="2"/>
  <c r="M784" i="2"/>
  <c r="M788" i="2"/>
  <c r="M792" i="2"/>
  <c r="M796" i="2"/>
  <c r="M800" i="2"/>
  <c r="M804" i="2"/>
  <c r="M808" i="2"/>
  <c r="M812" i="2"/>
  <c r="M816" i="2"/>
  <c r="M820" i="2"/>
  <c r="M824" i="2"/>
  <c r="M828" i="2"/>
  <c r="M832" i="2"/>
  <c r="M836" i="2"/>
  <c r="M840" i="2"/>
  <c r="M844" i="2"/>
  <c r="M663" i="2"/>
  <c r="M688" i="2"/>
  <c r="M710" i="2"/>
  <c r="M737" i="2"/>
  <c r="M773" i="2"/>
  <c r="M777" i="2"/>
  <c r="M781" i="2"/>
  <c r="M785" i="2"/>
  <c r="M789" i="2"/>
  <c r="M793" i="2"/>
  <c r="M797" i="2"/>
  <c r="M801" i="2"/>
  <c r="M805" i="2"/>
  <c r="M809" i="2"/>
  <c r="M813" i="2"/>
  <c r="M817" i="2"/>
  <c r="M821" i="2"/>
  <c r="M825" i="2"/>
  <c r="M829" i="2"/>
  <c r="M833" i="2"/>
  <c r="M837" i="2"/>
  <c r="M841" i="2"/>
  <c r="M606" i="2"/>
  <c r="M664" i="2"/>
  <c r="M689" i="2"/>
  <c r="M724" i="2"/>
  <c r="M742" i="2"/>
  <c r="M774" i="2"/>
  <c r="M778" i="2"/>
  <c r="M782" i="2"/>
  <c r="M786" i="2"/>
  <c r="M790" i="2"/>
  <c r="M794" i="2"/>
  <c r="M798" i="2"/>
  <c r="M802" i="2"/>
  <c r="M806" i="2"/>
  <c r="M810" i="2"/>
  <c r="M814" i="2"/>
  <c r="M818" i="2"/>
  <c r="M822" i="2"/>
  <c r="M826" i="2"/>
  <c r="M830" i="2"/>
  <c r="M834" i="2"/>
  <c r="M838" i="2"/>
  <c r="M842" i="2"/>
  <c r="V481" i="16"/>
  <c r="U481" i="16"/>
  <c r="U774" i="16"/>
  <c r="V774" i="16"/>
  <c r="V793" i="16"/>
  <c r="U793" i="16"/>
  <c r="V825" i="16"/>
  <c r="U825" i="16"/>
  <c r="U848" i="16"/>
  <c r="V848" i="16"/>
  <c r="V867" i="16"/>
  <c r="U867" i="16"/>
  <c r="U130" i="16"/>
  <c r="V130" i="16"/>
  <c r="U132" i="16"/>
  <c r="V132" i="16"/>
  <c r="U141" i="16"/>
  <c r="V141" i="16"/>
  <c r="V142" i="16"/>
  <c r="U142" i="16"/>
  <c r="U147" i="16"/>
  <c r="V147" i="16"/>
  <c r="V163" i="16"/>
  <c r="U163" i="16"/>
  <c r="V151" i="16"/>
  <c r="U151" i="16"/>
  <c r="V155" i="16"/>
  <c r="U155" i="16"/>
  <c r="U159" i="16"/>
  <c r="V159" i="16"/>
  <c r="V396" i="16"/>
  <c r="U396" i="16"/>
  <c r="U398" i="16"/>
  <c r="V398" i="16"/>
  <c r="V407" i="16"/>
  <c r="U407" i="16"/>
  <c r="V408" i="16"/>
  <c r="U408" i="16"/>
  <c r="V413" i="16"/>
  <c r="U413" i="16"/>
  <c r="V429" i="16"/>
  <c r="U429" i="16"/>
  <c r="U417" i="16"/>
  <c r="V417" i="16"/>
  <c r="U421" i="16"/>
  <c r="V421" i="16"/>
  <c r="U425" i="16"/>
  <c r="V425" i="16"/>
  <c r="V453" i="16"/>
  <c r="U453" i="16"/>
  <c r="V775" i="16"/>
  <c r="U775" i="16"/>
  <c r="V805" i="16"/>
  <c r="U805" i="16"/>
  <c r="V831" i="16"/>
  <c r="U831" i="16"/>
  <c r="U849" i="16"/>
  <c r="V849" i="16"/>
  <c r="V881" i="16"/>
  <c r="U881" i="16"/>
  <c r="U131" i="16"/>
  <c r="V131" i="16"/>
  <c r="V133" i="16"/>
  <c r="U133" i="16"/>
  <c r="U137" i="16"/>
  <c r="V137" i="16"/>
  <c r="U144" i="16"/>
  <c r="V144" i="16"/>
  <c r="V148" i="16"/>
  <c r="U148" i="16"/>
  <c r="V164" i="16"/>
  <c r="U164" i="16"/>
  <c r="V152" i="16"/>
  <c r="U152" i="16"/>
  <c r="V156" i="16"/>
  <c r="U156" i="16"/>
  <c r="U160" i="16"/>
  <c r="V160" i="16"/>
  <c r="V397" i="16"/>
  <c r="U397" i="16"/>
  <c r="V399" i="16"/>
  <c r="U399" i="16"/>
  <c r="V403" i="16"/>
  <c r="U403" i="16"/>
  <c r="U410" i="16"/>
  <c r="V410" i="16"/>
  <c r="V414" i="16"/>
  <c r="U414" i="16"/>
  <c r="V430" i="16"/>
  <c r="U430" i="16"/>
  <c r="V418" i="16"/>
  <c r="U418" i="16"/>
  <c r="V422" i="16"/>
  <c r="U422" i="16"/>
  <c r="U426" i="16"/>
  <c r="V426" i="16"/>
  <c r="V790" i="16"/>
  <c r="U790" i="16"/>
  <c r="V809" i="16"/>
  <c r="U809" i="16"/>
  <c r="V832" i="16"/>
  <c r="U832" i="16"/>
  <c r="V860" i="16"/>
  <c r="U860" i="16"/>
  <c r="V128" i="16"/>
  <c r="U128" i="16"/>
  <c r="U135" i="16"/>
  <c r="V135" i="16"/>
  <c r="U134" i="16"/>
  <c r="V134" i="16"/>
  <c r="U138" i="16"/>
  <c r="V138" i="16"/>
  <c r="V139" i="16"/>
  <c r="U139" i="16"/>
  <c r="V161" i="16"/>
  <c r="U161" i="16"/>
  <c r="U149" i="16"/>
  <c r="V149" i="16"/>
  <c r="U153" i="16"/>
  <c r="V153" i="16"/>
  <c r="V157" i="16"/>
  <c r="U157" i="16"/>
  <c r="U394" i="16"/>
  <c r="V394" i="16"/>
  <c r="V401" i="16"/>
  <c r="U401" i="16"/>
  <c r="V400" i="16"/>
  <c r="U400" i="16"/>
  <c r="U404" i="16"/>
  <c r="V404" i="16"/>
  <c r="U405" i="16"/>
  <c r="V405" i="16"/>
  <c r="V427" i="16"/>
  <c r="U427" i="16"/>
  <c r="U415" i="16"/>
  <c r="V415" i="16"/>
  <c r="V419" i="16"/>
  <c r="U419" i="16"/>
  <c r="V423" i="16"/>
  <c r="U423" i="16"/>
  <c r="U622" i="16"/>
  <c r="V622" i="16"/>
  <c r="X12" i="16"/>
  <c r="V13" i="16"/>
  <c r="W12" i="16" s="1"/>
  <c r="U13" i="16"/>
  <c r="U690" i="16"/>
  <c r="V690" i="16"/>
  <c r="V792" i="16"/>
  <c r="U792" i="16"/>
  <c r="U810" i="16"/>
  <c r="V810" i="16"/>
  <c r="V846" i="16"/>
  <c r="U846" i="16"/>
  <c r="V866" i="16"/>
  <c r="U866" i="16"/>
  <c r="V129" i="16"/>
  <c r="U129" i="16"/>
  <c r="V136" i="16"/>
  <c r="U136" i="16"/>
  <c r="U140" i="16"/>
  <c r="V140" i="16"/>
  <c r="U145" i="16"/>
  <c r="V145" i="16"/>
  <c r="U143" i="16"/>
  <c r="V143" i="16"/>
  <c r="V162" i="16"/>
  <c r="U162" i="16"/>
  <c r="V150" i="16"/>
  <c r="U150" i="16"/>
  <c r="V154" i="16"/>
  <c r="U154" i="16"/>
  <c r="U158" i="16"/>
  <c r="V158" i="16"/>
  <c r="V395" i="16"/>
  <c r="U395" i="16"/>
  <c r="U402" i="16"/>
  <c r="V402" i="16"/>
  <c r="V406" i="16"/>
  <c r="U406" i="16"/>
  <c r="U411" i="16"/>
  <c r="V411" i="16"/>
  <c r="V409" i="16"/>
  <c r="U409" i="16"/>
  <c r="V428" i="16"/>
  <c r="U428" i="16"/>
  <c r="V416" i="16"/>
  <c r="U416" i="16"/>
  <c r="U420" i="16"/>
  <c r="V420" i="16"/>
  <c r="V424" i="16"/>
  <c r="U424" i="16"/>
  <c r="M479" i="1"/>
  <c r="M647" i="1"/>
  <c r="M665" i="1"/>
  <c r="M704" i="1"/>
  <c r="M725" i="1"/>
  <c r="M743" i="1"/>
  <c r="M775" i="1"/>
  <c r="M779" i="1"/>
  <c r="M783" i="1"/>
  <c r="M787" i="1"/>
  <c r="M791" i="1"/>
  <c r="M795" i="1"/>
  <c r="M799" i="1"/>
  <c r="M803" i="1"/>
  <c r="M807" i="1"/>
  <c r="M811" i="1"/>
  <c r="M815" i="1"/>
  <c r="M819" i="1"/>
  <c r="M823" i="1"/>
  <c r="M827" i="1"/>
  <c r="M831" i="1"/>
  <c r="M835" i="1"/>
  <c r="M839" i="1"/>
  <c r="M843" i="1"/>
  <c r="M449" i="1"/>
  <c r="M648" i="1"/>
  <c r="M677" i="1"/>
  <c r="M709" i="1"/>
  <c r="M726" i="1"/>
  <c r="M757" i="1"/>
  <c r="M776" i="1"/>
  <c r="M780" i="1"/>
  <c r="M784" i="1"/>
  <c r="M788" i="1"/>
  <c r="M792" i="1"/>
  <c r="M796" i="1"/>
  <c r="M800" i="1"/>
  <c r="M804" i="1"/>
  <c r="M808" i="1"/>
  <c r="M812" i="1"/>
  <c r="M816" i="1"/>
  <c r="M820" i="1"/>
  <c r="M824" i="1"/>
  <c r="M828" i="1"/>
  <c r="M832" i="1"/>
  <c r="M836" i="1"/>
  <c r="M840" i="1"/>
  <c r="M844" i="1"/>
  <c r="M663" i="1"/>
  <c r="M688" i="1"/>
  <c r="M710" i="1"/>
  <c r="M737" i="1"/>
  <c r="M773" i="1"/>
  <c r="M777" i="1"/>
  <c r="M781" i="1"/>
  <c r="M785" i="1"/>
  <c r="M789" i="1"/>
  <c r="M793" i="1"/>
  <c r="M797" i="1"/>
  <c r="M801" i="1"/>
  <c r="M805" i="1"/>
  <c r="M809" i="1"/>
  <c r="M813" i="1"/>
  <c r="M817" i="1"/>
  <c r="M821" i="1"/>
  <c r="M825" i="1"/>
  <c r="M829" i="1"/>
  <c r="M833" i="1"/>
  <c r="M837" i="1"/>
  <c r="M841" i="1"/>
  <c r="M543" i="1"/>
  <c r="M386" i="1"/>
  <c r="M606" i="1"/>
  <c r="M664" i="1"/>
  <c r="M689" i="1"/>
  <c r="M724" i="1"/>
  <c r="M742" i="1"/>
  <c r="M774" i="1"/>
  <c r="M778" i="1"/>
  <c r="M782" i="1"/>
  <c r="M786" i="1"/>
  <c r="M790" i="1"/>
  <c r="M794" i="1"/>
  <c r="M798" i="1"/>
  <c r="M802" i="1"/>
  <c r="M806" i="1"/>
  <c r="M810" i="1"/>
  <c r="M814" i="1"/>
  <c r="M818" i="1"/>
  <c r="M822" i="1"/>
  <c r="M826" i="1"/>
  <c r="M830" i="1"/>
  <c r="M834" i="1"/>
  <c r="M838" i="1"/>
  <c r="M842" i="1"/>
  <c r="BC290" i="8"/>
  <c r="AW290" i="8"/>
  <c r="A290" i="8"/>
  <c r="BC289" i="8"/>
  <c r="AW289" i="8"/>
  <c r="A289" i="8"/>
  <c r="BC288" i="8"/>
  <c r="AW288" i="8"/>
  <c r="A288" i="8"/>
  <c r="BC287" i="8"/>
  <c r="AW287" i="8"/>
  <c r="A287" i="8"/>
  <c r="BC286" i="8"/>
  <c r="AW286" i="8"/>
  <c r="A286" i="8"/>
  <c r="A285" i="8"/>
  <c r="A284" i="8"/>
  <c r="A283" i="8"/>
  <c r="BC282" i="8"/>
  <c r="AW282" i="8"/>
  <c r="A282" i="8"/>
  <c r="BC281" i="8"/>
  <c r="AW281" i="8"/>
  <c r="A281" i="8"/>
  <c r="BC280" i="8"/>
  <c r="AW280" i="8"/>
  <c r="A280" i="8"/>
  <c r="BC279" i="8"/>
  <c r="AW279" i="8"/>
  <c r="A279" i="8"/>
  <c r="BC278" i="8"/>
  <c r="AW278" i="8"/>
  <c r="A278" i="8"/>
  <c r="BC277" i="8"/>
  <c r="AW277" i="8"/>
  <c r="A277" i="8"/>
  <c r="A276" i="8"/>
  <c r="BC275" i="8"/>
  <c r="AW275" i="8"/>
  <c r="A275" i="8"/>
  <c r="BC274" i="8"/>
  <c r="AW274" i="8"/>
  <c r="A274" i="8"/>
  <c r="BC273" i="8"/>
  <c r="AW273" i="8"/>
  <c r="A273" i="8"/>
  <c r="A272" i="8"/>
  <c r="BC271" i="8"/>
  <c r="AW271" i="8"/>
  <c r="A271" i="8"/>
  <c r="BC270" i="8"/>
  <c r="AW270" i="8"/>
  <c r="A270" i="8"/>
  <c r="BC269" i="8"/>
  <c r="AW269" i="8"/>
  <c r="A269" i="8"/>
  <c r="BC268" i="8"/>
  <c r="AW268" i="8"/>
  <c r="A268" i="8"/>
  <c r="BC267" i="8"/>
  <c r="AW267" i="8"/>
  <c r="A267" i="8"/>
  <c r="BC266" i="8"/>
  <c r="AW266" i="8"/>
  <c r="A266" i="8"/>
  <c r="BC265" i="8"/>
  <c r="AW265" i="8"/>
  <c r="A265" i="8"/>
  <c r="A264" i="8"/>
  <c r="A263" i="8"/>
  <c r="A262" i="8"/>
  <c r="A261" i="8"/>
  <c r="BC260" i="8"/>
  <c r="AW260" i="8"/>
  <c r="A260" i="8"/>
  <c r="BC259" i="8"/>
  <c r="AW259" i="8"/>
  <c r="A259" i="8"/>
  <c r="BC258" i="8"/>
  <c r="AW258" i="8"/>
  <c r="A258" i="8"/>
  <c r="BC257" i="8"/>
  <c r="AW257" i="8"/>
  <c r="A257" i="8"/>
  <c r="BC256" i="8"/>
  <c r="AW256" i="8"/>
  <c r="A256" i="8"/>
  <c r="BC255" i="8"/>
  <c r="AW255" i="8"/>
  <c r="A255" i="8"/>
  <c r="BC254" i="8"/>
  <c r="AW254" i="8"/>
  <c r="A254" i="8"/>
  <c r="BC253" i="8"/>
  <c r="AW253" i="8"/>
  <c r="A253" i="8"/>
  <c r="A252" i="8"/>
  <c r="BC251" i="8"/>
  <c r="AW251" i="8"/>
  <c r="A251" i="8"/>
  <c r="BC250" i="8"/>
  <c r="AW250" i="8"/>
  <c r="A250" i="8"/>
  <c r="BC249" i="8"/>
  <c r="AW249" i="8"/>
  <c r="A249" i="8"/>
  <c r="A248" i="8"/>
  <c r="BC247" i="8"/>
  <c r="AW247" i="8"/>
  <c r="A247" i="8"/>
  <c r="BC246" i="8"/>
  <c r="AW246" i="8"/>
  <c r="A246" i="8"/>
  <c r="BC245" i="8"/>
  <c r="AW245" i="8"/>
  <c r="A245" i="8"/>
  <c r="BC244" i="8"/>
  <c r="AW244" i="8"/>
  <c r="A244" i="8"/>
  <c r="BC243" i="8"/>
  <c r="AW243" i="8"/>
  <c r="A243" i="8"/>
  <c r="BC242" i="8"/>
  <c r="AW242" i="8"/>
  <c r="A242" i="8"/>
  <c r="BC241" i="8"/>
  <c r="AW241" i="8"/>
  <c r="A241" i="8"/>
  <c r="A240" i="8"/>
  <c r="A239" i="8"/>
  <c r="A238" i="8"/>
  <c r="A237" i="8"/>
  <c r="A236" i="8"/>
  <c r="BC235" i="8"/>
  <c r="AW235" i="8"/>
  <c r="A235" i="8"/>
  <c r="BC234" i="8"/>
  <c r="AW234" i="8"/>
  <c r="A234" i="8"/>
  <c r="BC233" i="8"/>
  <c r="AW233" i="8"/>
  <c r="A233" i="8"/>
  <c r="BC232" i="8"/>
  <c r="AW232" i="8"/>
  <c r="A232" i="8"/>
  <c r="BC231" i="8"/>
  <c r="AW231" i="8"/>
  <c r="A231" i="8"/>
  <c r="BC230" i="8"/>
  <c r="AW230" i="8"/>
  <c r="A230" i="8"/>
  <c r="BC229" i="8"/>
  <c r="AW229" i="8"/>
  <c r="A229" i="8"/>
  <c r="BC228" i="8"/>
  <c r="AW228" i="8"/>
  <c r="A228" i="8"/>
  <c r="A227" i="8"/>
  <c r="BC226" i="8"/>
  <c r="AW226" i="8"/>
  <c r="A226" i="8"/>
  <c r="BC225" i="8"/>
  <c r="AW225" i="8"/>
  <c r="A225" i="8"/>
  <c r="BC224" i="8"/>
  <c r="AW224" i="8"/>
  <c r="A224" i="8"/>
  <c r="A223" i="8"/>
  <c r="BC222" i="8"/>
  <c r="AW222" i="8"/>
  <c r="A222" i="8"/>
  <c r="BC221" i="8"/>
  <c r="AW221" i="8"/>
  <c r="A221" i="8"/>
  <c r="BC220" i="8"/>
  <c r="AW220" i="8"/>
  <c r="A220" i="8"/>
  <c r="BC219" i="8"/>
  <c r="AW219" i="8"/>
  <c r="A219" i="8"/>
  <c r="BC218" i="8"/>
  <c r="AW218" i="8"/>
  <c r="A218" i="8"/>
  <c r="BC217" i="8"/>
  <c r="AW217" i="8"/>
  <c r="A217" i="8"/>
  <c r="BC216" i="8"/>
  <c r="AW216" i="8"/>
  <c r="A216" i="8"/>
  <c r="A215" i="8"/>
  <c r="A214" i="8"/>
  <c r="A213" i="8"/>
  <c r="A212" i="8"/>
  <c r="BC211" i="8"/>
  <c r="AW211" i="8"/>
  <c r="A211" i="8"/>
  <c r="BC210" i="8"/>
  <c r="AW210" i="8"/>
  <c r="A210" i="8"/>
  <c r="BC209" i="8"/>
  <c r="AW209" i="8"/>
  <c r="A209" i="8"/>
  <c r="BC208" i="8"/>
  <c r="AW208" i="8"/>
  <c r="A208" i="8"/>
  <c r="BC207" i="8"/>
  <c r="AW207" i="8"/>
  <c r="A207" i="8"/>
  <c r="BC206" i="8"/>
  <c r="AW206" i="8"/>
  <c r="A206" i="8"/>
  <c r="BC205" i="8"/>
  <c r="AW205" i="8"/>
  <c r="A205" i="8"/>
  <c r="BC204" i="8"/>
  <c r="AW204" i="8"/>
  <c r="A204" i="8"/>
  <c r="A203" i="8"/>
  <c r="BC202" i="8"/>
  <c r="AW202" i="8"/>
  <c r="A202" i="8"/>
  <c r="BC201" i="8"/>
  <c r="AW201" i="8"/>
  <c r="A201" i="8"/>
  <c r="BC200" i="8"/>
  <c r="AW200" i="8"/>
  <c r="A200" i="8"/>
  <c r="A199" i="8"/>
  <c r="BC198" i="8"/>
  <c r="AW198" i="8"/>
  <c r="A198" i="8"/>
  <c r="BC197" i="8"/>
  <c r="AW197" i="8"/>
  <c r="A197" i="8"/>
  <c r="BC196" i="8"/>
  <c r="AW196" i="8"/>
  <c r="A196" i="8"/>
  <c r="BC195" i="8"/>
  <c r="AW195" i="8"/>
  <c r="A195" i="8"/>
  <c r="BC194" i="8"/>
  <c r="AW194" i="8"/>
  <c r="A194" i="8"/>
  <c r="BC193" i="8"/>
  <c r="AW193" i="8"/>
  <c r="A193" i="8"/>
  <c r="BC192" i="8"/>
  <c r="AW192" i="8"/>
  <c r="A192" i="8"/>
  <c r="A191" i="8"/>
  <c r="A190" i="8"/>
  <c r="A189" i="8"/>
  <c r="A188" i="8"/>
  <c r="A187" i="8"/>
  <c r="BC186" i="8"/>
  <c r="AW186" i="8"/>
  <c r="A186" i="8"/>
  <c r="BC185" i="8"/>
  <c r="AW185" i="8"/>
  <c r="A185" i="8"/>
  <c r="BC184" i="8"/>
  <c r="AW184" i="8"/>
  <c r="A184" i="8"/>
  <c r="BC183" i="8"/>
  <c r="AW183" i="8"/>
  <c r="A183" i="8"/>
  <c r="BC182" i="8"/>
  <c r="AW182" i="8"/>
  <c r="A182" i="8"/>
  <c r="BC181" i="8"/>
  <c r="AW181" i="8"/>
  <c r="A181" i="8"/>
  <c r="BC180" i="8"/>
  <c r="AW180" i="8"/>
  <c r="A180" i="8"/>
  <c r="BC179" i="8"/>
  <c r="AW179" i="8"/>
  <c r="A179" i="8"/>
  <c r="A178" i="8"/>
  <c r="BC177" i="8"/>
  <c r="AW177" i="8"/>
  <c r="A177" i="8"/>
  <c r="BC176" i="8"/>
  <c r="AW176" i="8"/>
  <c r="A176" i="8"/>
  <c r="BC175" i="8"/>
  <c r="AW175" i="8"/>
  <c r="A175" i="8"/>
  <c r="A174" i="8"/>
  <c r="BC173" i="8"/>
  <c r="AW173" i="8"/>
  <c r="A173" i="8"/>
  <c r="BC172" i="8"/>
  <c r="AW172" i="8"/>
  <c r="A172" i="8"/>
  <c r="BC171" i="8"/>
  <c r="AW171" i="8"/>
  <c r="A171" i="8"/>
  <c r="BC170" i="8"/>
  <c r="AW170" i="8"/>
  <c r="A170" i="8"/>
  <c r="BC169" i="8"/>
  <c r="AW169" i="8"/>
  <c r="A169" i="8"/>
  <c r="BC168" i="8"/>
  <c r="AW168" i="8"/>
  <c r="A168" i="8"/>
  <c r="BC167" i="8"/>
  <c r="AW167" i="8"/>
  <c r="A167" i="8"/>
  <c r="A166" i="8"/>
  <c r="A165" i="8"/>
  <c r="A164" i="8"/>
  <c r="A163" i="8"/>
  <c r="BC162" i="8"/>
  <c r="AW162" i="8"/>
  <c r="A162" i="8"/>
  <c r="BC161" i="8"/>
  <c r="AW161" i="8"/>
  <c r="A161" i="8"/>
  <c r="BC160" i="8"/>
  <c r="AW160" i="8"/>
  <c r="A160" i="8"/>
  <c r="BC159" i="8"/>
  <c r="AW159" i="8"/>
  <c r="A159" i="8"/>
  <c r="BC158" i="8"/>
  <c r="AW158" i="8"/>
  <c r="A158" i="8"/>
  <c r="BC157" i="8"/>
  <c r="AW157" i="8"/>
  <c r="A157" i="8"/>
  <c r="BC156" i="8"/>
  <c r="AW156" i="8"/>
  <c r="A156" i="8"/>
  <c r="BC155" i="8"/>
  <c r="AW155" i="8"/>
  <c r="A155" i="8"/>
  <c r="A154" i="8"/>
  <c r="BC153" i="8"/>
  <c r="AW153" i="8"/>
  <c r="A153" i="8"/>
  <c r="BC152" i="8"/>
  <c r="AW152" i="8"/>
  <c r="A152" i="8"/>
  <c r="BC151" i="8"/>
  <c r="AW151" i="8"/>
  <c r="A151" i="8"/>
  <c r="A150" i="8"/>
  <c r="BC149" i="8"/>
  <c r="AW149" i="8"/>
  <c r="A149" i="8"/>
  <c r="BC148" i="8"/>
  <c r="AW148" i="8"/>
  <c r="A148" i="8"/>
  <c r="BC147" i="8"/>
  <c r="AW147" i="8"/>
  <c r="A147" i="8"/>
  <c r="BC146" i="8"/>
  <c r="AW146" i="8"/>
  <c r="A146" i="8"/>
  <c r="BC145" i="8"/>
  <c r="AW145" i="8"/>
  <c r="A145" i="8"/>
  <c r="A144" i="8"/>
  <c r="A143" i="8"/>
  <c r="A142" i="8"/>
  <c r="BC141" i="8"/>
  <c r="AW141" i="8"/>
  <c r="A141" i="8"/>
  <c r="BC140" i="8"/>
  <c r="AW140" i="8"/>
  <c r="A140" i="8"/>
  <c r="BC139" i="8"/>
  <c r="AW139" i="8"/>
  <c r="A139" i="8"/>
  <c r="BC138" i="8"/>
  <c r="AW138" i="8"/>
  <c r="A138" i="8"/>
  <c r="BC137" i="8"/>
  <c r="AW137" i="8"/>
  <c r="A137" i="8"/>
  <c r="BC136" i="8"/>
  <c r="AW136" i="8"/>
  <c r="A136" i="8"/>
  <c r="A135" i="8"/>
  <c r="BC134" i="8"/>
  <c r="AW134" i="8"/>
  <c r="A134" i="8"/>
  <c r="BC133" i="8"/>
  <c r="AW133" i="8"/>
  <c r="A133" i="8"/>
  <c r="BC132" i="8"/>
  <c r="AW132" i="8"/>
  <c r="A132" i="8"/>
  <c r="A131" i="8"/>
  <c r="BC130" i="8"/>
  <c r="AW130" i="8"/>
  <c r="A130" i="8"/>
  <c r="BC129" i="8"/>
  <c r="AW129" i="8"/>
  <c r="A129" i="8"/>
  <c r="BC128" i="8"/>
  <c r="AW128" i="8"/>
  <c r="A128" i="8"/>
  <c r="BC127" i="8"/>
  <c r="AW127" i="8"/>
  <c r="A127" i="8"/>
  <c r="BC126" i="8"/>
  <c r="AW126" i="8"/>
  <c r="A126" i="8"/>
  <c r="BC125" i="8"/>
  <c r="AW125" i="8"/>
  <c r="A125" i="8"/>
  <c r="BC124" i="8"/>
  <c r="AW124" i="8"/>
  <c r="A124" i="8"/>
  <c r="A123" i="8"/>
  <c r="A122" i="8"/>
  <c r="A121" i="8"/>
  <c r="A120" i="8"/>
  <c r="BC119" i="8"/>
  <c r="AW119" i="8"/>
  <c r="A119" i="8"/>
  <c r="BC118" i="8"/>
  <c r="AW118" i="8"/>
  <c r="A118" i="8"/>
  <c r="BC117" i="8"/>
  <c r="AW117" i="8"/>
  <c r="A117" i="8"/>
  <c r="BC116" i="8"/>
  <c r="AW116" i="8"/>
  <c r="A116" i="8"/>
  <c r="BC115" i="8"/>
  <c r="AW115" i="8"/>
  <c r="A115" i="8"/>
  <c r="BC114" i="8"/>
  <c r="AW114" i="8"/>
  <c r="A114" i="8"/>
  <c r="BC113" i="8"/>
  <c r="AW113" i="8"/>
  <c r="A113" i="8"/>
  <c r="BC112" i="8"/>
  <c r="AW112" i="8"/>
  <c r="A112" i="8"/>
  <c r="A111" i="8"/>
  <c r="BC110" i="8"/>
  <c r="AW110" i="8"/>
  <c r="A110" i="8"/>
  <c r="BC109" i="8"/>
  <c r="AW109" i="8"/>
  <c r="A109" i="8"/>
  <c r="BC108" i="8"/>
  <c r="AW108" i="8"/>
  <c r="A108" i="8"/>
  <c r="A107" i="8"/>
  <c r="BC106" i="8"/>
  <c r="AW106" i="8"/>
  <c r="A106" i="8"/>
  <c r="BC105" i="8"/>
  <c r="AW105" i="8"/>
  <c r="A105" i="8"/>
  <c r="BC104" i="8"/>
  <c r="AW104" i="8"/>
  <c r="A104" i="8"/>
  <c r="BC103" i="8"/>
  <c r="AW103" i="8"/>
  <c r="A103" i="8"/>
  <c r="BC102" i="8"/>
  <c r="AW102" i="8"/>
  <c r="A102" i="8"/>
  <c r="BC101" i="8"/>
  <c r="AW101" i="8"/>
  <c r="A101" i="8"/>
  <c r="BC100" i="8"/>
  <c r="AW100" i="8"/>
  <c r="A100" i="8"/>
  <c r="A99" i="8"/>
  <c r="A98" i="8"/>
  <c r="A97" i="8"/>
  <c r="A96" i="8"/>
  <c r="BC95" i="8"/>
  <c r="AW95" i="8"/>
  <c r="A95" i="8"/>
  <c r="BC94" i="8"/>
  <c r="AW94" i="8"/>
  <c r="A94" i="8"/>
  <c r="BC93" i="8"/>
  <c r="AW93" i="8"/>
  <c r="A93" i="8"/>
  <c r="BC92" i="8"/>
  <c r="AW92" i="8"/>
  <c r="A92" i="8"/>
  <c r="BC91" i="8"/>
  <c r="AW91" i="8"/>
  <c r="A91" i="8"/>
  <c r="BC90" i="8"/>
  <c r="AW90" i="8"/>
  <c r="A90" i="8"/>
  <c r="BC89" i="8"/>
  <c r="AW89" i="8"/>
  <c r="A89" i="8"/>
  <c r="BC88" i="8"/>
  <c r="AW88" i="8"/>
  <c r="A88" i="8"/>
  <c r="A87" i="8"/>
  <c r="BC86" i="8"/>
  <c r="AW86" i="8"/>
  <c r="A86" i="8"/>
  <c r="BC85" i="8"/>
  <c r="AW85" i="8"/>
  <c r="A85" i="8"/>
  <c r="BC84" i="8"/>
  <c r="AW84" i="8"/>
  <c r="A84" i="8"/>
  <c r="A83" i="8"/>
  <c r="BC82" i="8"/>
  <c r="AW82" i="8"/>
  <c r="A82" i="8"/>
  <c r="BC81" i="8"/>
  <c r="AW81" i="8"/>
  <c r="A81" i="8"/>
  <c r="BC80" i="8"/>
  <c r="AW80" i="8"/>
  <c r="A80" i="8"/>
  <c r="BC79" i="8"/>
  <c r="AW79" i="8"/>
  <c r="A79" i="8"/>
  <c r="BC78" i="8"/>
  <c r="AW78" i="8"/>
  <c r="A78" i="8"/>
  <c r="BC77" i="8"/>
  <c r="AW77" i="8"/>
  <c r="A77" i="8"/>
  <c r="BC76" i="8"/>
  <c r="AW76" i="8"/>
  <c r="A76" i="8"/>
  <c r="A75" i="8"/>
  <c r="A74" i="8"/>
  <c r="A73" i="8"/>
  <c r="A72" i="8"/>
  <c r="BC71" i="8"/>
  <c r="AW71" i="8"/>
  <c r="A71" i="8"/>
  <c r="BC70" i="8"/>
  <c r="AW70" i="8"/>
  <c r="A70" i="8"/>
  <c r="BC69" i="8"/>
  <c r="AW69" i="8"/>
  <c r="A69" i="8"/>
  <c r="BC68" i="8"/>
  <c r="AW68" i="8"/>
  <c r="A68" i="8"/>
  <c r="BC67" i="8"/>
  <c r="AW67" i="8"/>
  <c r="A67" i="8"/>
  <c r="BC66" i="8"/>
  <c r="AW66" i="8"/>
  <c r="A66" i="8"/>
  <c r="BC65" i="8"/>
  <c r="AW65" i="8"/>
  <c r="A65" i="8"/>
  <c r="BC64" i="8"/>
  <c r="AW64" i="8"/>
  <c r="A64" i="8"/>
  <c r="A63" i="8"/>
  <c r="BC62" i="8"/>
  <c r="AW62" i="8"/>
  <c r="A62" i="8"/>
  <c r="BC61" i="8"/>
  <c r="AW61" i="8"/>
  <c r="A61" i="8"/>
  <c r="BC60" i="8"/>
  <c r="AW60" i="8"/>
  <c r="A60" i="8"/>
  <c r="A59" i="8"/>
  <c r="BC58" i="8"/>
  <c r="AW58" i="8"/>
  <c r="A58" i="8"/>
  <c r="BC57" i="8"/>
  <c r="AW57" i="8"/>
  <c r="A57" i="8"/>
  <c r="BC56" i="8"/>
  <c r="AW56" i="8"/>
  <c r="A56" i="8"/>
  <c r="BC55" i="8"/>
  <c r="AW55" i="8"/>
  <c r="A55" i="8"/>
  <c r="BC54" i="8"/>
  <c r="AW54" i="8"/>
  <c r="A54" i="8"/>
  <c r="BC53" i="8"/>
  <c r="AW53" i="8"/>
  <c r="A53" i="8"/>
  <c r="BC52" i="8"/>
  <c r="AW52" i="8"/>
  <c r="A52" i="8"/>
  <c r="A51" i="8"/>
  <c r="A50" i="8"/>
  <c r="A49" i="8"/>
  <c r="A48" i="8"/>
  <c r="A47" i="8"/>
  <c r="BC46" i="8"/>
  <c r="AW46" i="8"/>
  <c r="A46" i="8"/>
  <c r="BC45" i="8"/>
  <c r="AW45" i="8"/>
  <c r="A45" i="8"/>
  <c r="BC44" i="8"/>
  <c r="AW44" i="8"/>
  <c r="A44" i="8"/>
  <c r="BC43" i="8"/>
  <c r="AW43" i="8"/>
  <c r="A43" i="8"/>
  <c r="BC42" i="8"/>
  <c r="AW42" i="8"/>
  <c r="A42" i="8"/>
  <c r="BC41" i="8"/>
  <c r="AW41" i="8"/>
  <c r="A41" i="8"/>
  <c r="BC40" i="8"/>
  <c r="AW40" i="8"/>
  <c r="A40" i="8"/>
  <c r="BC39" i="8"/>
  <c r="AW39" i="8"/>
  <c r="A39" i="8"/>
  <c r="A38" i="8"/>
  <c r="BC37" i="8"/>
  <c r="AW37" i="8"/>
  <c r="A37" i="8"/>
  <c r="BC36" i="8"/>
  <c r="AW36" i="8"/>
  <c r="A36" i="8"/>
  <c r="BC35" i="8"/>
  <c r="AW35" i="8"/>
  <c r="A35" i="8"/>
  <c r="A34" i="8"/>
  <c r="BC33" i="8"/>
  <c r="AW33" i="8"/>
  <c r="A33" i="8"/>
  <c r="BC32" i="8"/>
  <c r="AW32" i="8"/>
  <c r="A32" i="8"/>
  <c r="BC31" i="8"/>
  <c r="AW31" i="8"/>
  <c r="A31" i="8"/>
  <c r="BC30" i="8"/>
  <c r="AW30" i="8"/>
  <c r="A30" i="8"/>
  <c r="BC29" i="8"/>
  <c r="AW29" i="8"/>
  <c r="A29" i="8"/>
  <c r="BC28" i="8"/>
  <c r="AW28" i="8"/>
  <c r="A28" i="8"/>
  <c r="BC27" i="8"/>
  <c r="AW27" i="8"/>
  <c r="A27" i="8"/>
  <c r="A26" i="8"/>
  <c r="A25" i="8"/>
  <c r="A24" i="8"/>
  <c r="A23" i="8"/>
  <c r="BC22" i="8"/>
  <c r="AW22" i="8"/>
  <c r="A22" i="8"/>
  <c r="BC21" i="8"/>
  <c r="AW21" i="8"/>
  <c r="A21" i="8"/>
  <c r="BC20" i="8"/>
  <c r="AW20" i="8"/>
  <c r="A20" i="8"/>
  <c r="BC19" i="8"/>
  <c r="AW19" i="8"/>
  <c r="A19" i="8"/>
  <c r="BC18" i="8"/>
  <c r="AW18" i="8"/>
  <c r="A18" i="8"/>
  <c r="BC17" i="8"/>
  <c r="AW17" i="8"/>
  <c r="A17" i="8"/>
  <c r="BC16" i="8"/>
  <c r="AW16" i="8"/>
  <c r="A16" i="8"/>
  <c r="BC15" i="8"/>
  <c r="AW15" i="8"/>
  <c r="A15" i="8"/>
  <c r="A14" i="8"/>
  <c r="BC13" i="8"/>
  <c r="AW13" i="8"/>
  <c r="A13" i="8"/>
  <c r="BC12" i="8"/>
  <c r="AW12" i="8"/>
  <c r="A12" i="8"/>
  <c r="BC11" i="8"/>
  <c r="AW11" i="8"/>
  <c r="A11" i="8"/>
  <c r="A10" i="8"/>
  <c r="BC290" i="7"/>
  <c r="AW290" i="7"/>
  <c r="A290" i="7"/>
  <c r="BC289" i="7"/>
  <c r="AW289" i="7"/>
  <c r="A289" i="7"/>
  <c r="BC288" i="7"/>
  <c r="AW288" i="7"/>
  <c r="A288" i="7"/>
  <c r="BC287" i="7"/>
  <c r="AW287" i="7"/>
  <c r="A287" i="7"/>
  <c r="BC286" i="7"/>
  <c r="AW286" i="7"/>
  <c r="A286" i="7"/>
  <c r="A285" i="7"/>
  <c r="A284" i="7"/>
  <c r="A283" i="7"/>
  <c r="BC282" i="7"/>
  <c r="AW282" i="7"/>
  <c r="A282" i="7"/>
  <c r="BC281" i="7"/>
  <c r="AW281" i="7"/>
  <c r="A281" i="7"/>
  <c r="BC280" i="7"/>
  <c r="AW280" i="7"/>
  <c r="A280" i="7"/>
  <c r="BC279" i="7"/>
  <c r="AW279" i="7"/>
  <c r="A279" i="7"/>
  <c r="BC278" i="7"/>
  <c r="AW278" i="7"/>
  <c r="A278" i="7"/>
  <c r="BC277" i="7"/>
  <c r="AW277" i="7"/>
  <c r="A277" i="7"/>
  <c r="A276" i="7"/>
  <c r="BC275" i="7"/>
  <c r="AW275" i="7"/>
  <c r="A275" i="7"/>
  <c r="BC274" i="7"/>
  <c r="AW274" i="7"/>
  <c r="A274" i="7"/>
  <c r="BC273" i="7"/>
  <c r="AW273" i="7"/>
  <c r="A273" i="7"/>
  <c r="A272" i="7"/>
  <c r="BC271" i="7"/>
  <c r="AW271" i="7"/>
  <c r="A271" i="7"/>
  <c r="BC270" i="7"/>
  <c r="AW270" i="7"/>
  <c r="A270" i="7"/>
  <c r="BC269" i="7"/>
  <c r="AW269" i="7"/>
  <c r="A269" i="7"/>
  <c r="BC268" i="7"/>
  <c r="AW268" i="7"/>
  <c r="A268" i="7"/>
  <c r="BC267" i="7"/>
  <c r="AW267" i="7"/>
  <c r="A267" i="7"/>
  <c r="BC266" i="7"/>
  <c r="AW266" i="7"/>
  <c r="A266" i="7"/>
  <c r="BC265" i="7"/>
  <c r="AW265" i="7"/>
  <c r="A265" i="7"/>
  <c r="A264" i="7"/>
  <c r="A263" i="7"/>
  <c r="A262" i="7"/>
  <c r="A261" i="7"/>
  <c r="BC260" i="7"/>
  <c r="AW260" i="7"/>
  <c r="A260" i="7"/>
  <c r="BC259" i="7"/>
  <c r="AW259" i="7"/>
  <c r="A259" i="7"/>
  <c r="BC258" i="7"/>
  <c r="AW258" i="7"/>
  <c r="A258" i="7"/>
  <c r="BC257" i="7"/>
  <c r="AW257" i="7"/>
  <c r="A257" i="7"/>
  <c r="BC256" i="7"/>
  <c r="AW256" i="7"/>
  <c r="A256" i="7"/>
  <c r="BC255" i="7"/>
  <c r="AW255" i="7"/>
  <c r="A255" i="7"/>
  <c r="BC254" i="7"/>
  <c r="AW254" i="7"/>
  <c r="A254" i="7"/>
  <c r="BC253" i="7"/>
  <c r="AW253" i="7"/>
  <c r="A253" i="7"/>
  <c r="A252" i="7"/>
  <c r="BC251" i="7"/>
  <c r="AW251" i="7"/>
  <c r="A251" i="7"/>
  <c r="BC250" i="7"/>
  <c r="AW250" i="7"/>
  <c r="A250" i="7"/>
  <c r="BC249" i="7"/>
  <c r="AW249" i="7"/>
  <c r="A249" i="7"/>
  <c r="A248" i="7"/>
  <c r="BC247" i="7"/>
  <c r="AW247" i="7"/>
  <c r="A247" i="7"/>
  <c r="BC246" i="7"/>
  <c r="AW246" i="7"/>
  <c r="A246" i="7"/>
  <c r="BC245" i="7"/>
  <c r="AW245" i="7"/>
  <c r="A245" i="7"/>
  <c r="BC244" i="7"/>
  <c r="AW244" i="7"/>
  <c r="A244" i="7"/>
  <c r="BC243" i="7"/>
  <c r="AW243" i="7"/>
  <c r="A243" i="7"/>
  <c r="BC242" i="7"/>
  <c r="AW242" i="7"/>
  <c r="A242" i="7"/>
  <c r="BC241" i="7"/>
  <c r="AW241" i="7"/>
  <c r="A241" i="7"/>
  <c r="A240" i="7"/>
  <c r="A239" i="7"/>
  <c r="A238" i="7"/>
  <c r="A237" i="7"/>
  <c r="A236" i="7"/>
  <c r="BC235" i="7"/>
  <c r="AW235" i="7"/>
  <c r="A235" i="7"/>
  <c r="BC234" i="7"/>
  <c r="AW234" i="7"/>
  <c r="A234" i="7"/>
  <c r="BC233" i="7"/>
  <c r="AW233" i="7"/>
  <c r="A233" i="7"/>
  <c r="BC232" i="7"/>
  <c r="AW232" i="7"/>
  <c r="A232" i="7"/>
  <c r="BC231" i="7"/>
  <c r="AW231" i="7"/>
  <c r="A231" i="7"/>
  <c r="BC230" i="7"/>
  <c r="AW230" i="7"/>
  <c r="A230" i="7"/>
  <c r="BC229" i="7"/>
  <c r="AW229" i="7"/>
  <c r="A229" i="7"/>
  <c r="BC228" i="7"/>
  <c r="AW228" i="7"/>
  <c r="A228" i="7"/>
  <c r="A227" i="7"/>
  <c r="BC226" i="7"/>
  <c r="AW226" i="7"/>
  <c r="A226" i="7"/>
  <c r="BC225" i="7"/>
  <c r="AW225" i="7"/>
  <c r="A225" i="7"/>
  <c r="BC224" i="7"/>
  <c r="AW224" i="7"/>
  <c r="A224" i="7"/>
  <c r="A223" i="7"/>
  <c r="BC222" i="7"/>
  <c r="AW222" i="7"/>
  <c r="A222" i="7"/>
  <c r="BC221" i="7"/>
  <c r="AW221" i="7"/>
  <c r="A221" i="7"/>
  <c r="BC220" i="7"/>
  <c r="AW220" i="7"/>
  <c r="A220" i="7"/>
  <c r="BC219" i="7"/>
  <c r="AW219" i="7"/>
  <c r="A219" i="7"/>
  <c r="BC218" i="7"/>
  <c r="AW218" i="7"/>
  <c r="A218" i="7"/>
  <c r="BC217" i="7"/>
  <c r="AW217" i="7"/>
  <c r="A217" i="7"/>
  <c r="BC216" i="7"/>
  <c r="AW216" i="7"/>
  <c r="A216" i="7"/>
  <c r="A215" i="7"/>
  <c r="A214" i="7"/>
  <c r="A213" i="7"/>
  <c r="A212" i="7"/>
  <c r="BC211" i="7"/>
  <c r="AW211" i="7"/>
  <c r="A211" i="7"/>
  <c r="BC210" i="7"/>
  <c r="AW210" i="7"/>
  <c r="A210" i="7"/>
  <c r="BC209" i="7"/>
  <c r="AW209" i="7"/>
  <c r="A209" i="7"/>
  <c r="BC208" i="7"/>
  <c r="AW208" i="7"/>
  <c r="A208" i="7"/>
  <c r="BC207" i="7"/>
  <c r="AW207" i="7"/>
  <c r="A207" i="7"/>
  <c r="BC206" i="7"/>
  <c r="AW206" i="7"/>
  <c r="A206" i="7"/>
  <c r="BC205" i="7"/>
  <c r="AW205" i="7"/>
  <c r="A205" i="7"/>
  <c r="BC204" i="7"/>
  <c r="AW204" i="7"/>
  <c r="A204" i="7"/>
  <c r="A203" i="7"/>
  <c r="BC202" i="7"/>
  <c r="AW202" i="7"/>
  <c r="A202" i="7"/>
  <c r="BC201" i="7"/>
  <c r="AW201" i="7"/>
  <c r="A201" i="7"/>
  <c r="BC200" i="7"/>
  <c r="AW200" i="7"/>
  <c r="A200" i="7"/>
  <c r="A199" i="7"/>
  <c r="BC198" i="7"/>
  <c r="AW198" i="7"/>
  <c r="A198" i="7"/>
  <c r="BC197" i="7"/>
  <c r="AW197" i="7"/>
  <c r="A197" i="7"/>
  <c r="BC196" i="7"/>
  <c r="AW196" i="7"/>
  <c r="A196" i="7"/>
  <c r="BC195" i="7"/>
  <c r="AW195" i="7"/>
  <c r="A195" i="7"/>
  <c r="BC194" i="7"/>
  <c r="AW194" i="7"/>
  <c r="A194" i="7"/>
  <c r="BC193" i="7"/>
  <c r="AW193" i="7"/>
  <c r="A193" i="7"/>
  <c r="BC192" i="7"/>
  <c r="AW192" i="7"/>
  <c r="A192" i="7"/>
  <c r="A191" i="7"/>
  <c r="A190" i="7"/>
  <c r="A189" i="7"/>
  <c r="A188" i="7"/>
  <c r="A187" i="7"/>
  <c r="BC186" i="7"/>
  <c r="AW186" i="7"/>
  <c r="A186" i="7"/>
  <c r="BC185" i="7"/>
  <c r="AW185" i="7"/>
  <c r="A185" i="7"/>
  <c r="BC184" i="7"/>
  <c r="AW184" i="7"/>
  <c r="A184" i="7"/>
  <c r="BC183" i="7"/>
  <c r="AW183" i="7"/>
  <c r="A183" i="7"/>
  <c r="BC182" i="7"/>
  <c r="AW182" i="7"/>
  <c r="A182" i="7"/>
  <c r="BC181" i="7"/>
  <c r="AW181" i="7"/>
  <c r="A181" i="7"/>
  <c r="BC180" i="7"/>
  <c r="AW180" i="7"/>
  <c r="A180" i="7"/>
  <c r="BC179" i="7"/>
  <c r="AW179" i="7"/>
  <c r="A179" i="7"/>
  <c r="A178" i="7"/>
  <c r="BC177" i="7"/>
  <c r="AW177" i="7"/>
  <c r="A177" i="7"/>
  <c r="BC176" i="7"/>
  <c r="AW176" i="7"/>
  <c r="A176" i="7"/>
  <c r="BC175" i="7"/>
  <c r="AW175" i="7"/>
  <c r="A175" i="7"/>
  <c r="A174" i="7"/>
  <c r="BC173" i="7"/>
  <c r="AW173" i="7"/>
  <c r="A173" i="7"/>
  <c r="BC172" i="7"/>
  <c r="AW172" i="7"/>
  <c r="A172" i="7"/>
  <c r="BC171" i="7"/>
  <c r="AW171" i="7"/>
  <c r="A171" i="7"/>
  <c r="BC170" i="7"/>
  <c r="AW170" i="7"/>
  <c r="A170" i="7"/>
  <c r="BC169" i="7"/>
  <c r="AW169" i="7"/>
  <c r="A169" i="7"/>
  <c r="BC168" i="7"/>
  <c r="AW168" i="7"/>
  <c r="A168" i="7"/>
  <c r="BC167" i="7"/>
  <c r="AW167" i="7"/>
  <c r="A167" i="7"/>
  <c r="A166" i="7"/>
  <c r="A165" i="7"/>
  <c r="A164" i="7"/>
  <c r="A163" i="7"/>
  <c r="BC162" i="7"/>
  <c r="AW162" i="7"/>
  <c r="A162" i="7"/>
  <c r="BC161" i="7"/>
  <c r="AW161" i="7"/>
  <c r="A161" i="7"/>
  <c r="BC160" i="7"/>
  <c r="AW160" i="7"/>
  <c r="A160" i="7"/>
  <c r="BC159" i="7"/>
  <c r="AW159" i="7"/>
  <c r="A159" i="7"/>
  <c r="BC158" i="7"/>
  <c r="AW158" i="7"/>
  <c r="A158" i="7"/>
  <c r="BC157" i="7"/>
  <c r="AW157" i="7"/>
  <c r="A157" i="7"/>
  <c r="BC156" i="7"/>
  <c r="AW156" i="7"/>
  <c r="A156" i="7"/>
  <c r="BC155" i="7"/>
  <c r="AW155" i="7"/>
  <c r="A155" i="7"/>
  <c r="A154" i="7"/>
  <c r="BC153" i="7"/>
  <c r="AW153" i="7"/>
  <c r="A153" i="7"/>
  <c r="BC152" i="7"/>
  <c r="AW152" i="7"/>
  <c r="A152" i="7"/>
  <c r="BC151" i="7"/>
  <c r="AW151" i="7"/>
  <c r="A151" i="7"/>
  <c r="A150" i="7"/>
  <c r="BC149" i="7"/>
  <c r="AW149" i="7"/>
  <c r="A149" i="7"/>
  <c r="BC148" i="7"/>
  <c r="AW148" i="7"/>
  <c r="A148" i="7"/>
  <c r="BC147" i="7"/>
  <c r="AW147" i="7"/>
  <c r="A147" i="7"/>
  <c r="BC146" i="7"/>
  <c r="AW146" i="7"/>
  <c r="A146" i="7"/>
  <c r="BC145" i="7"/>
  <c r="AW145" i="7"/>
  <c r="A145" i="7"/>
  <c r="A144" i="7"/>
  <c r="A143" i="7"/>
  <c r="A142" i="7"/>
  <c r="BC141" i="7"/>
  <c r="AW141" i="7"/>
  <c r="A141" i="7"/>
  <c r="BC140" i="7"/>
  <c r="AW140" i="7"/>
  <c r="A140" i="7"/>
  <c r="BC139" i="7"/>
  <c r="AW139" i="7"/>
  <c r="A139" i="7"/>
  <c r="BC138" i="7"/>
  <c r="AW138" i="7"/>
  <c r="A138" i="7"/>
  <c r="BC137" i="7"/>
  <c r="AW137" i="7"/>
  <c r="A137" i="7"/>
  <c r="BC136" i="7"/>
  <c r="AW136" i="7"/>
  <c r="A136" i="7"/>
  <c r="A135" i="7"/>
  <c r="BC134" i="7"/>
  <c r="AW134" i="7"/>
  <c r="A134" i="7"/>
  <c r="BC133" i="7"/>
  <c r="AW133" i="7"/>
  <c r="A133" i="7"/>
  <c r="BC132" i="7"/>
  <c r="AW132" i="7"/>
  <c r="A132" i="7"/>
  <c r="A131" i="7"/>
  <c r="BC130" i="7"/>
  <c r="AW130" i="7"/>
  <c r="A130" i="7"/>
  <c r="BC129" i="7"/>
  <c r="AW129" i="7"/>
  <c r="A129" i="7"/>
  <c r="BC128" i="7"/>
  <c r="AW128" i="7"/>
  <c r="A128" i="7"/>
  <c r="BC127" i="7"/>
  <c r="AW127" i="7"/>
  <c r="A127" i="7"/>
  <c r="BC126" i="7"/>
  <c r="AW126" i="7"/>
  <c r="A126" i="7"/>
  <c r="BC125" i="7"/>
  <c r="AW125" i="7"/>
  <c r="A125" i="7"/>
  <c r="BC124" i="7"/>
  <c r="AW124" i="7"/>
  <c r="A124" i="7"/>
  <c r="A123" i="7"/>
  <c r="A122" i="7"/>
  <c r="A121" i="7"/>
  <c r="A120" i="7"/>
  <c r="BC119" i="7"/>
  <c r="AW119" i="7"/>
  <c r="A119" i="7"/>
  <c r="BC118" i="7"/>
  <c r="AW118" i="7"/>
  <c r="A118" i="7"/>
  <c r="BC117" i="7"/>
  <c r="AW117" i="7"/>
  <c r="A117" i="7"/>
  <c r="BC116" i="7"/>
  <c r="AW116" i="7"/>
  <c r="A116" i="7"/>
  <c r="BC115" i="7"/>
  <c r="AW115" i="7"/>
  <c r="A115" i="7"/>
  <c r="BC114" i="7"/>
  <c r="AW114" i="7"/>
  <c r="A114" i="7"/>
  <c r="BC113" i="7"/>
  <c r="AW113" i="7"/>
  <c r="A113" i="7"/>
  <c r="BC112" i="7"/>
  <c r="AW112" i="7"/>
  <c r="A112" i="7"/>
  <c r="A111" i="7"/>
  <c r="BC110" i="7"/>
  <c r="AW110" i="7"/>
  <c r="A110" i="7"/>
  <c r="BC109" i="7"/>
  <c r="AW109" i="7"/>
  <c r="A109" i="7"/>
  <c r="BC108" i="7"/>
  <c r="AW108" i="7"/>
  <c r="A108" i="7"/>
  <c r="A107" i="7"/>
  <c r="BC106" i="7"/>
  <c r="AW106" i="7"/>
  <c r="A106" i="7"/>
  <c r="BC105" i="7"/>
  <c r="AW105" i="7"/>
  <c r="A105" i="7"/>
  <c r="BC104" i="7"/>
  <c r="AW104" i="7"/>
  <c r="A104" i="7"/>
  <c r="BC103" i="7"/>
  <c r="AW103" i="7"/>
  <c r="A103" i="7"/>
  <c r="BC102" i="7"/>
  <c r="AW102" i="7"/>
  <c r="A102" i="7"/>
  <c r="BC101" i="7"/>
  <c r="AW101" i="7"/>
  <c r="A101" i="7"/>
  <c r="BC100" i="7"/>
  <c r="AW100" i="7"/>
  <c r="A100" i="7"/>
  <c r="A99" i="7"/>
  <c r="A98" i="7"/>
  <c r="A97" i="7"/>
  <c r="A96" i="7"/>
  <c r="BC95" i="7"/>
  <c r="AW95" i="7"/>
  <c r="A95" i="7"/>
  <c r="BC94" i="7"/>
  <c r="AW94" i="7"/>
  <c r="A94" i="7"/>
  <c r="BC93" i="7"/>
  <c r="AW93" i="7"/>
  <c r="A93" i="7"/>
  <c r="BC92" i="7"/>
  <c r="AW92" i="7"/>
  <c r="A92" i="7"/>
  <c r="BC91" i="7"/>
  <c r="AW91" i="7"/>
  <c r="A91" i="7"/>
  <c r="BC90" i="7"/>
  <c r="AW90" i="7"/>
  <c r="A90" i="7"/>
  <c r="BC89" i="7"/>
  <c r="AW89" i="7"/>
  <c r="A89" i="7"/>
  <c r="BC88" i="7"/>
  <c r="AW88" i="7"/>
  <c r="A88" i="7"/>
  <c r="A87" i="7"/>
  <c r="BC86" i="7"/>
  <c r="AW86" i="7"/>
  <c r="A86" i="7"/>
  <c r="BC85" i="7"/>
  <c r="AW85" i="7"/>
  <c r="A85" i="7"/>
  <c r="BC84" i="7"/>
  <c r="AW84" i="7"/>
  <c r="A84" i="7"/>
  <c r="A83" i="7"/>
  <c r="BC82" i="7"/>
  <c r="AW82" i="7"/>
  <c r="A82" i="7"/>
  <c r="BC81" i="7"/>
  <c r="AW81" i="7"/>
  <c r="A81" i="7"/>
  <c r="BC80" i="7"/>
  <c r="AW80" i="7"/>
  <c r="A80" i="7"/>
  <c r="BC79" i="7"/>
  <c r="AW79" i="7"/>
  <c r="A79" i="7"/>
  <c r="BC78" i="7"/>
  <c r="AW78" i="7"/>
  <c r="A78" i="7"/>
  <c r="BC77" i="7"/>
  <c r="AW77" i="7"/>
  <c r="A77" i="7"/>
  <c r="BC76" i="7"/>
  <c r="AW76" i="7"/>
  <c r="A76" i="7"/>
  <c r="A75" i="7"/>
  <c r="A74" i="7"/>
  <c r="A73" i="7"/>
  <c r="A72" i="7"/>
  <c r="BC71" i="7"/>
  <c r="AW71" i="7"/>
  <c r="A71" i="7"/>
  <c r="BC70" i="7"/>
  <c r="AW70" i="7"/>
  <c r="A70" i="7"/>
  <c r="BC69" i="7"/>
  <c r="AW69" i="7"/>
  <c r="A69" i="7"/>
  <c r="BC68" i="7"/>
  <c r="AW68" i="7"/>
  <c r="A68" i="7"/>
  <c r="BC67" i="7"/>
  <c r="AW67" i="7"/>
  <c r="A67" i="7"/>
  <c r="BC66" i="7"/>
  <c r="AW66" i="7"/>
  <c r="A66" i="7"/>
  <c r="BC65" i="7"/>
  <c r="AW65" i="7"/>
  <c r="A65" i="7"/>
  <c r="BC64" i="7"/>
  <c r="AW64" i="7"/>
  <c r="A64" i="7"/>
  <c r="A63" i="7"/>
  <c r="BC62" i="7"/>
  <c r="AW62" i="7"/>
  <c r="A62" i="7"/>
  <c r="BC61" i="7"/>
  <c r="AW61" i="7"/>
  <c r="A61" i="7"/>
  <c r="BC60" i="7"/>
  <c r="AW60" i="7"/>
  <c r="A60" i="7"/>
  <c r="A59" i="7"/>
  <c r="BC58" i="7"/>
  <c r="AW58" i="7"/>
  <c r="A58" i="7"/>
  <c r="BC57" i="7"/>
  <c r="AW57" i="7"/>
  <c r="A57" i="7"/>
  <c r="BC56" i="7"/>
  <c r="AW56" i="7"/>
  <c r="A56" i="7"/>
  <c r="BC55" i="7"/>
  <c r="AW55" i="7"/>
  <c r="A55" i="7"/>
  <c r="BC54" i="7"/>
  <c r="AW54" i="7"/>
  <c r="A54" i="7"/>
  <c r="BC53" i="7"/>
  <c r="AW53" i="7"/>
  <c r="A53" i="7"/>
  <c r="BC52" i="7"/>
  <c r="AW52" i="7"/>
  <c r="A52" i="7"/>
  <c r="A51" i="7"/>
  <c r="A50" i="7"/>
  <c r="A49" i="7"/>
  <c r="A48" i="7"/>
  <c r="A47" i="7"/>
  <c r="BC46" i="7"/>
  <c r="AW46" i="7"/>
  <c r="A46" i="7"/>
  <c r="BC45" i="7"/>
  <c r="AW45" i="7"/>
  <c r="A45" i="7"/>
  <c r="BC44" i="7"/>
  <c r="AW44" i="7"/>
  <c r="A44" i="7"/>
  <c r="BC43" i="7"/>
  <c r="AW43" i="7"/>
  <c r="A43" i="7"/>
  <c r="BC42" i="7"/>
  <c r="AW42" i="7"/>
  <c r="A42" i="7"/>
  <c r="BC41" i="7"/>
  <c r="AW41" i="7"/>
  <c r="A41" i="7"/>
  <c r="BC40" i="7"/>
  <c r="AW40" i="7"/>
  <c r="A40" i="7"/>
  <c r="BC39" i="7"/>
  <c r="AW39" i="7"/>
  <c r="A39" i="7"/>
  <c r="A38" i="7"/>
  <c r="BC37" i="7"/>
  <c r="AW37" i="7"/>
  <c r="A37" i="7"/>
  <c r="BC36" i="7"/>
  <c r="AW36" i="7"/>
  <c r="A36" i="7"/>
  <c r="BC35" i="7"/>
  <c r="AW35" i="7"/>
  <c r="A35" i="7"/>
  <c r="A34" i="7"/>
  <c r="BC33" i="7"/>
  <c r="AW33" i="7"/>
  <c r="A33" i="7"/>
  <c r="BC32" i="7"/>
  <c r="AW32" i="7"/>
  <c r="A32" i="7"/>
  <c r="BC31" i="7"/>
  <c r="AW31" i="7"/>
  <c r="A31" i="7"/>
  <c r="BC30" i="7"/>
  <c r="AW30" i="7"/>
  <c r="A30" i="7"/>
  <c r="BC29" i="7"/>
  <c r="AW29" i="7"/>
  <c r="A29" i="7"/>
  <c r="BC28" i="7"/>
  <c r="AW28" i="7"/>
  <c r="A28" i="7"/>
  <c r="BC27" i="7"/>
  <c r="AW27" i="7"/>
  <c r="A27" i="7"/>
  <c r="A26" i="7"/>
  <c r="A25" i="7"/>
  <c r="A24" i="7"/>
  <c r="A23" i="7"/>
  <c r="BC22" i="7"/>
  <c r="AW22" i="7"/>
  <c r="A22" i="7"/>
  <c r="BC21" i="7"/>
  <c r="AW21" i="7"/>
  <c r="A21" i="7"/>
  <c r="BC20" i="7"/>
  <c r="AW20" i="7"/>
  <c r="A20" i="7"/>
  <c r="BC19" i="7"/>
  <c r="AW19" i="7"/>
  <c r="A19" i="7"/>
  <c r="BC18" i="7"/>
  <c r="AW18" i="7"/>
  <c r="A18" i="7"/>
  <c r="BC17" i="7"/>
  <c r="AW17" i="7"/>
  <c r="A17" i="7"/>
  <c r="BC16" i="7"/>
  <c r="AW16" i="7"/>
  <c r="A16" i="7"/>
  <c r="BC15" i="7"/>
  <c r="AW15" i="7"/>
  <c r="A15" i="7"/>
  <c r="A14" i="7"/>
  <c r="BC13" i="7"/>
  <c r="AW13" i="7"/>
  <c r="A13" i="7"/>
  <c r="BC12" i="7"/>
  <c r="AW12" i="7"/>
  <c r="A12" i="7"/>
  <c r="BC11" i="7"/>
  <c r="AW11" i="7"/>
  <c r="A11" i="7"/>
  <c r="A10" i="7"/>
  <c r="AJ298" i="6"/>
  <c r="AI298" i="6"/>
  <c r="L298" i="6"/>
  <c r="M298" i="6" s="1"/>
  <c r="AJ297" i="6"/>
  <c r="AI297" i="6"/>
  <c r="L297" i="6"/>
  <c r="M297" i="6" s="1"/>
  <c r="AJ296" i="6"/>
  <c r="AI296" i="6"/>
  <c r="L296" i="6"/>
  <c r="M296" i="6" s="1"/>
  <c r="AJ295" i="6"/>
  <c r="AI295" i="6"/>
  <c r="L295" i="6"/>
  <c r="M295" i="6" s="1"/>
  <c r="AJ294" i="6"/>
  <c r="AI294" i="6"/>
  <c r="L294" i="6"/>
  <c r="M294" i="6" s="1"/>
  <c r="AJ293" i="6"/>
  <c r="AI293" i="6"/>
  <c r="L293" i="6"/>
  <c r="M293" i="6" s="1"/>
  <c r="AJ292" i="6"/>
  <c r="AI292" i="6"/>
  <c r="L292" i="6"/>
  <c r="M292" i="6" s="1"/>
  <c r="AJ291" i="6"/>
  <c r="AI291" i="6"/>
  <c r="L291" i="6"/>
  <c r="M291" i="6" s="1"/>
  <c r="AJ290" i="6"/>
  <c r="AI290" i="6"/>
  <c r="L290" i="6"/>
  <c r="M290" i="6" s="1"/>
  <c r="AJ289" i="6"/>
  <c r="AI289" i="6"/>
  <c r="L289" i="6"/>
  <c r="M289" i="6" s="1"/>
  <c r="AJ288" i="6"/>
  <c r="AI288" i="6"/>
  <c r="L288" i="6"/>
  <c r="M288" i="6" s="1"/>
  <c r="AJ287" i="6"/>
  <c r="AI287" i="6"/>
  <c r="L287" i="6"/>
  <c r="M287" i="6" s="1"/>
  <c r="AJ286" i="6"/>
  <c r="AI286" i="6"/>
  <c r="L286" i="6"/>
  <c r="M286" i="6" s="1"/>
  <c r="AJ285" i="6"/>
  <c r="AI285" i="6"/>
  <c r="L285" i="6"/>
  <c r="M285" i="6" s="1"/>
  <c r="AJ284" i="6"/>
  <c r="AI284" i="6"/>
  <c r="L284" i="6"/>
  <c r="M284" i="6" s="1"/>
  <c r="AJ283" i="6"/>
  <c r="AI283" i="6"/>
  <c r="L283" i="6"/>
  <c r="M283" i="6" s="1"/>
  <c r="AJ282" i="6"/>
  <c r="AI282" i="6"/>
  <c r="L282" i="6"/>
  <c r="M282" i="6" s="1"/>
  <c r="AJ281" i="6"/>
  <c r="AI281" i="6"/>
  <c r="L281" i="6"/>
  <c r="M281" i="6" s="1"/>
  <c r="AJ280" i="6"/>
  <c r="AI280" i="6"/>
  <c r="L280" i="6"/>
  <c r="M280" i="6" s="1"/>
  <c r="AJ279" i="6"/>
  <c r="AI279" i="6"/>
  <c r="L279" i="6"/>
  <c r="M279" i="6" s="1"/>
  <c r="AJ278" i="6"/>
  <c r="AI278" i="6"/>
  <c r="L278" i="6"/>
  <c r="M278" i="6" s="1"/>
  <c r="AJ277" i="6"/>
  <c r="AI277" i="6"/>
  <c r="L277" i="6"/>
  <c r="M277" i="6" s="1"/>
  <c r="AJ276" i="6"/>
  <c r="AI276" i="6"/>
  <c r="L276" i="6"/>
  <c r="M276" i="6" s="1"/>
  <c r="AJ275" i="6"/>
  <c r="AI275" i="6"/>
  <c r="L275" i="6"/>
  <c r="M275" i="6" s="1"/>
  <c r="AJ274" i="6"/>
  <c r="AI274" i="6"/>
  <c r="L274" i="6"/>
  <c r="M274" i="6" s="1"/>
  <c r="AJ273" i="6"/>
  <c r="AI273" i="6"/>
  <c r="L273" i="6"/>
  <c r="M273" i="6" s="1"/>
  <c r="AJ272" i="6"/>
  <c r="AI272" i="6"/>
  <c r="L272" i="6"/>
  <c r="M272" i="6" s="1"/>
  <c r="AJ271" i="6"/>
  <c r="AI271" i="6"/>
  <c r="L271" i="6"/>
  <c r="M271" i="6" s="1"/>
  <c r="AJ270" i="6"/>
  <c r="AI270" i="6"/>
  <c r="L270" i="6"/>
  <c r="M270" i="6" s="1"/>
  <c r="AJ269" i="6"/>
  <c r="AI269" i="6"/>
  <c r="L269" i="6"/>
  <c r="M269" i="6" s="1"/>
  <c r="AJ268" i="6"/>
  <c r="AI268" i="6"/>
  <c r="L268" i="6"/>
  <c r="M268" i="6" s="1"/>
  <c r="AJ267" i="6"/>
  <c r="AI267" i="6"/>
  <c r="L267" i="6"/>
  <c r="M267" i="6" s="1"/>
  <c r="AJ266" i="6"/>
  <c r="AI266" i="6"/>
  <c r="L266" i="6"/>
  <c r="M266" i="6" s="1"/>
  <c r="AJ265" i="6"/>
  <c r="AI265" i="6"/>
  <c r="L265" i="6"/>
  <c r="M265" i="6" s="1"/>
  <c r="AJ264" i="6"/>
  <c r="AI264" i="6"/>
  <c r="L264" i="6"/>
  <c r="M264" i="6" s="1"/>
  <c r="AJ263" i="6"/>
  <c r="AI263" i="6"/>
  <c r="L263" i="6"/>
  <c r="M263" i="6" s="1"/>
  <c r="AJ262" i="6"/>
  <c r="AI262" i="6"/>
  <c r="L262" i="6"/>
  <c r="M262" i="6" s="1"/>
  <c r="AJ261" i="6"/>
  <c r="AI261" i="6"/>
  <c r="L261" i="6"/>
  <c r="M261" i="6" s="1"/>
  <c r="AJ260" i="6"/>
  <c r="AI260" i="6"/>
  <c r="L260" i="6"/>
  <c r="M260" i="6" s="1"/>
  <c r="AJ259" i="6"/>
  <c r="AI259" i="6"/>
  <c r="L259" i="6"/>
  <c r="M259" i="6" s="1"/>
  <c r="AJ258" i="6"/>
  <c r="AI258" i="6"/>
  <c r="L258" i="6"/>
  <c r="M258" i="6" s="1"/>
  <c r="AJ257" i="6"/>
  <c r="AI257" i="6"/>
  <c r="L257" i="6"/>
  <c r="M257" i="6" s="1"/>
  <c r="AJ256" i="6"/>
  <c r="AI256" i="6"/>
  <c r="L256" i="6"/>
  <c r="M256" i="6" s="1"/>
  <c r="AJ255" i="6"/>
  <c r="AI255" i="6"/>
  <c r="L255" i="6"/>
  <c r="M255" i="6" s="1"/>
  <c r="AJ254" i="6"/>
  <c r="AI254" i="6"/>
  <c r="L254" i="6"/>
  <c r="M254" i="6" s="1"/>
  <c r="AJ253" i="6"/>
  <c r="AI253" i="6"/>
  <c r="L253" i="6"/>
  <c r="M253" i="6" s="1"/>
  <c r="AJ252" i="6"/>
  <c r="AI252" i="6"/>
  <c r="L252" i="6"/>
  <c r="M252" i="6" s="1"/>
  <c r="AJ251" i="6"/>
  <c r="AI251" i="6"/>
  <c r="L251" i="6"/>
  <c r="M251" i="6" s="1"/>
  <c r="AJ250" i="6"/>
  <c r="AI250" i="6"/>
  <c r="L250" i="6"/>
  <c r="M250" i="6" s="1"/>
  <c r="AJ249" i="6"/>
  <c r="AI249" i="6"/>
  <c r="L249" i="6"/>
  <c r="M249" i="6" s="1"/>
  <c r="AJ248" i="6"/>
  <c r="AI248" i="6"/>
  <c r="L248" i="6"/>
  <c r="M248" i="6" s="1"/>
  <c r="AJ247" i="6"/>
  <c r="AI247" i="6"/>
  <c r="L247" i="6"/>
  <c r="M247" i="6" s="1"/>
  <c r="AJ246" i="6"/>
  <c r="AI246" i="6"/>
  <c r="L246" i="6"/>
  <c r="M246" i="6" s="1"/>
  <c r="AJ245" i="6"/>
  <c r="AI245" i="6"/>
  <c r="L245" i="6"/>
  <c r="M245" i="6" s="1"/>
  <c r="AJ244" i="6"/>
  <c r="AI244" i="6"/>
  <c r="L244" i="6"/>
  <c r="M244" i="6" s="1"/>
  <c r="AJ243" i="6"/>
  <c r="AI243" i="6"/>
  <c r="L243" i="6"/>
  <c r="M243" i="6" s="1"/>
  <c r="AJ242" i="6"/>
  <c r="AI242" i="6"/>
  <c r="L242" i="6"/>
  <c r="M242" i="6" s="1"/>
  <c r="AJ241" i="6"/>
  <c r="AI241" i="6"/>
  <c r="L241" i="6"/>
  <c r="M241" i="6" s="1"/>
  <c r="AJ240" i="6"/>
  <c r="AI240" i="6"/>
  <c r="L240" i="6"/>
  <c r="M240" i="6" s="1"/>
  <c r="AJ239" i="6"/>
  <c r="AI239" i="6"/>
  <c r="L239" i="6"/>
  <c r="M239" i="6" s="1"/>
  <c r="AJ238" i="6"/>
  <c r="AI238" i="6"/>
  <c r="L238" i="6"/>
  <c r="M238" i="6" s="1"/>
  <c r="AJ237" i="6"/>
  <c r="AI237" i="6"/>
  <c r="L237" i="6"/>
  <c r="M237" i="6" s="1"/>
  <c r="AJ236" i="6"/>
  <c r="AI236" i="6"/>
  <c r="L236" i="6"/>
  <c r="M236" i="6" s="1"/>
  <c r="AJ235" i="6"/>
  <c r="AI235" i="6"/>
  <c r="L235" i="6"/>
  <c r="M235" i="6" s="1"/>
  <c r="AJ234" i="6"/>
  <c r="AI234" i="6"/>
  <c r="L234" i="6"/>
  <c r="M234" i="6" s="1"/>
  <c r="AJ233" i="6"/>
  <c r="AI233" i="6"/>
  <c r="L233" i="6"/>
  <c r="M233" i="6" s="1"/>
  <c r="AJ232" i="6"/>
  <c r="AI232" i="6"/>
  <c r="L232" i="6"/>
  <c r="M232" i="6" s="1"/>
  <c r="AJ231" i="6"/>
  <c r="AI231" i="6"/>
  <c r="L231" i="6"/>
  <c r="M231" i="6" s="1"/>
  <c r="AJ230" i="6"/>
  <c r="AI230" i="6"/>
  <c r="L230" i="6"/>
  <c r="M230" i="6" s="1"/>
  <c r="AJ229" i="6"/>
  <c r="AI229" i="6"/>
  <c r="L229" i="6"/>
  <c r="M229" i="6" s="1"/>
  <c r="AJ228" i="6"/>
  <c r="AI228" i="6"/>
  <c r="L228" i="6"/>
  <c r="M228" i="6" s="1"/>
  <c r="AJ227" i="6"/>
  <c r="AI227" i="6"/>
  <c r="L227" i="6"/>
  <c r="M227" i="6" s="1"/>
  <c r="AJ226" i="6"/>
  <c r="AI226" i="6"/>
  <c r="L226" i="6"/>
  <c r="M226" i="6" s="1"/>
  <c r="AJ225" i="6"/>
  <c r="AI225" i="6"/>
  <c r="L225" i="6"/>
  <c r="M225" i="6" s="1"/>
  <c r="AJ224" i="6"/>
  <c r="AI224" i="6"/>
  <c r="L224" i="6"/>
  <c r="M224" i="6" s="1"/>
  <c r="AJ223" i="6"/>
  <c r="AI223" i="6"/>
  <c r="L223" i="6"/>
  <c r="M223" i="6" s="1"/>
  <c r="AJ222" i="6"/>
  <c r="AI222" i="6"/>
  <c r="L222" i="6"/>
  <c r="M222" i="6" s="1"/>
  <c r="AJ221" i="6"/>
  <c r="AI221" i="6"/>
  <c r="L221" i="6"/>
  <c r="M221" i="6" s="1"/>
  <c r="AJ220" i="6"/>
  <c r="AI220" i="6"/>
  <c r="L220" i="6"/>
  <c r="M220" i="6" s="1"/>
  <c r="AJ219" i="6"/>
  <c r="AI219" i="6"/>
  <c r="L219" i="6"/>
  <c r="M219" i="6" s="1"/>
  <c r="AJ218" i="6"/>
  <c r="AI218" i="6"/>
  <c r="L218" i="6"/>
  <c r="M218" i="6" s="1"/>
  <c r="AJ217" i="6"/>
  <c r="AI217" i="6"/>
  <c r="L217" i="6"/>
  <c r="M217" i="6" s="1"/>
  <c r="AJ216" i="6"/>
  <c r="AI216" i="6"/>
  <c r="L216" i="6"/>
  <c r="M216" i="6" s="1"/>
  <c r="AJ215" i="6"/>
  <c r="AI215" i="6"/>
  <c r="L215" i="6"/>
  <c r="M215" i="6" s="1"/>
  <c r="AJ214" i="6"/>
  <c r="AI214" i="6"/>
  <c r="L214" i="6"/>
  <c r="M214" i="6" s="1"/>
  <c r="AJ213" i="6"/>
  <c r="AI213" i="6"/>
  <c r="L213" i="6"/>
  <c r="M213" i="6" s="1"/>
  <c r="AJ212" i="6"/>
  <c r="AI212" i="6"/>
  <c r="L212" i="6"/>
  <c r="M212" i="6" s="1"/>
  <c r="AJ211" i="6"/>
  <c r="AI211" i="6"/>
  <c r="L211" i="6"/>
  <c r="M211" i="6" s="1"/>
  <c r="AJ210" i="6"/>
  <c r="AI210" i="6"/>
  <c r="L210" i="6"/>
  <c r="M210" i="6" s="1"/>
  <c r="AJ209" i="6"/>
  <c r="AI209" i="6"/>
  <c r="L209" i="6"/>
  <c r="M209" i="6" s="1"/>
  <c r="AJ208" i="6"/>
  <c r="AI208" i="6"/>
  <c r="L208" i="6"/>
  <c r="M208" i="6" s="1"/>
  <c r="AJ207" i="6"/>
  <c r="AI207" i="6"/>
  <c r="L207" i="6"/>
  <c r="M207" i="6" s="1"/>
  <c r="AJ206" i="6"/>
  <c r="AI206" i="6"/>
  <c r="L206" i="6"/>
  <c r="M206" i="6" s="1"/>
  <c r="AJ205" i="6"/>
  <c r="AI205" i="6"/>
  <c r="L205" i="6"/>
  <c r="M205" i="6" s="1"/>
  <c r="AJ204" i="6"/>
  <c r="AI204" i="6"/>
  <c r="L204" i="6"/>
  <c r="M204" i="6" s="1"/>
  <c r="AJ203" i="6"/>
  <c r="AI203" i="6"/>
  <c r="L203" i="6"/>
  <c r="M203" i="6" s="1"/>
  <c r="AJ202" i="6"/>
  <c r="AI202" i="6"/>
  <c r="L202" i="6"/>
  <c r="M202" i="6" s="1"/>
  <c r="AJ201" i="6"/>
  <c r="AI201" i="6"/>
  <c r="L201" i="6"/>
  <c r="M201" i="6" s="1"/>
  <c r="AJ200" i="6"/>
  <c r="AI200" i="6"/>
  <c r="L200" i="6"/>
  <c r="M200" i="6" s="1"/>
  <c r="AJ199" i="6"/>
  <c r="AI199" i="6"/>
  <c r="L199" i="6"/>
  <c r="M199" i="6" s="1"/>
  <c r="AJ198" i="6"/>
  <c r="AI198" i="6"/>
  <c r="L198" i="6"/>
  <c r="M198" i="6" s="1"/>
  <c r="AJ197" i="6"/>
  <c r="AI197" i="6"/>
  <c r="L197" i="6"/>
  <c r="M197" i="6" s="1"/>
  <c r="AJ196" i="6"/>
  <c r="AI196" i="6"/>
  <c r="L196" i="6"/>
  <c r="M196" i="6" s="1"/>
  <c r="AJ195" i="6"/>
  <c r="AI195" i="6"/>
  <c r="L195" i="6"/>
  <c r="M195" i="6" s="1"/>
  <c r="AJ194" i="6"/>
  <c r="AI194" i="6"/>
  <c r="L194" i="6"/>
  <c r="M194" i="6" s="1"/>
  <c r="AI193" i="6"/>
  <c r="Q193" i="6"/>
  <c r="AJ192" i="6"/>
  <c r="AI192" i="6"/>
  <c r="L192" i="6"/>
  <c r="M192" i="6" s="1"/>
  <c r="AJ191" i="6"/>
  <c r="AI191" i="6"/>
  <c r="L191" i="6"/>
  <c r="M191" i="6" s="1"/>
  <c r="AJ190" i="6"/>
  <c r="AI190" i="6"/>
  <c r="L190" i="6"/>
  <c r="M190" i="6" s="1"/>
  <c r="AJ189" i="6"/>
  <c r="AI189" i="6"/>
  <c r="L189" i="6"/>
  <c r="M189" i="6" s="1"/>
  <c r="AJ188" i="6"/>
  <c r="AI188" i="6"/>
  <c r="L188" i="6"/>
  <c r="M188" i="6" s="1"/>
  <c r="AJ187" i="6"/>
  <c r="AI187" i="6"/>
  <c r="L187" i="6"/>
  <c r="M187" i="6" s="1"/>
  <c r="AJ186" i="6"/>
  <c r="AI186" i="6"/>
  <c r="L186" i="6"/>
  <c r="M186" i="6" s="1"/>
  <c r="AJ185" i="6"/>
  <c r="AI185" i="6"/>
  <c r="L185" i="6"/>
  <c r="M185" i="6" s="1"/>
  <c r="AJ184" i="6"/>
  <c r="AI184" i="6"/>
  <c r="L184" i="6"/>
  <c r="M184" i="6" s="1"/>
  <c r="AJ183" i="6"/>
  <c r="AI183" i="6"/>
  <c r="L183" i="6"/>
  <c r="M183" i="6" s="1"/>
  <c r="AJ182" i="6"/>
  <c r="AI182" i="6"/>
  <c r="L182" i="6"/>
  <c r="M182" i="6" s="1"/>
  <c r="AJ181" i="6"/>
  <c r="AI181" i="6"/>
  <c r="L181" i="6"/>
  <c r="M181" i="6" s="1"/>
  <c r="AJ180" i="6"/>
  <c r="AI180" i="6"/>
  <c r="L180" i="6"/>
  <c r="M180" i="6" s="1"/>
  <c r="AJ179" i="6"/>
  <c r="AI179" i="6"/>
  <c r="L179" i="6"/>
  <c r="M179" i="6" s="1"/>
  <c r="AJ178" i="6"/>
  <c r="AI178" i="6"/>
  <c r="L178" i="6"/>
  <c r="M178" i="6" s="1"/>
  <c r="AJ177" i="6"/>
  <c r="AI177" i="6"/>
  <c r="L177" i="6"/>
  <c r="M177" i="6" s="1"/>
  <c r="AJ176" i="6"/>
  <c r="AI176" i="6"/>
  <c r="L176" i="6"/>
  <c r="M176" i="6" s="1"/>
  <c r="AJ175" i="6"/>
  <c r="AI175" i="6"/>
  <c r="L175" i="6"/>
  <c r="M175" i="6" s="1"/>
  <c r="AJ174" i="6"/>
  <c r="AI174" i="6"/>
  <c r="L174" i="6"/>
  <c r="M174" i="6" s="1"/>
  <c r="AJ173" i="6"/>
  <c r="AI173" i="6"/>
  <c r="L173" i="6"/>
  <c r="M173" i="6" s="1"/>
  <c r="AJ172" i="6"/>
  <c r="AI172" i="6"/>
  <c r="L172" i="6"/>
  <c r="M172" i="6" s="1"/>
  <c r="AJ171" i="6"/>
  <c r="AI171" i="6"/>
  <c r="L171" i="6"/>
  <c r="M171" i="6" s="1"/>
  <c r="AJ170" i="6"/>
  <c r="AI170" i="6"/>
  <c r="L170" i="6"/>
  <c r="M170" i="6" s="1"/>
  <c r="AJ169" i="6"/>
  <c r="AI169" i="6"/>
  <c r="L169" i="6"/>
  <c r="M169" i="6" s="1"/>
  <c r="AJ168" i="6"/>
  <c r="AI168" i="6"/>
  <c r="L168" i="6"/>
  <c r="M168" i="6" s="1"/>
  <c r="AJ167" i="6"/>
  <c r="AI167" i="6"/>
  <c r="L167" i="6"/>
  <c r="M167" i="6" s="1"/>
  <c r="AJ166" i="6"/>
  <c r="AI166" i="6"/>
  <c r="L166" i="6"/>
  <c r="M166" i="6" s="1"/>
  <c r="AJ165" i="6"/>
  <c r="AI165" i="6"/>
  <c r="L165" i="6"/>
  <c r="M165" i="6" s="1"/>
  <c r="AJ164" i="6"/>
  <c r="AI164" i="6"/>
  <c r="L164" i="6"/>
  <c r="M164" i="6" s="1"/>
  <c r="AJ163" i="6"/>
  <c r="AI163" i="6"/>
  <c r="L163" i="6"/>
  <c r="M163" i="6" s="1"/>
  <c r="AJ162" i="6"/>
  <c r="AI162" i="6"/>
  <c r="L162" i="6"/>
  <c r="M162" i="6" s="1"/>
  <c r="AJ161" i="6"/>
  <c r="AI161" i="6"/>
  <c r="L161" i="6"/>
  <c r="M161" i="6" s="1"/>
  <c r="AJ160" i="6"/>
  <c r="AI160" i="6"/>
  <c r="L160" i="6"/>
  <c r="M160" i="6" s="1"/>
  <c r="AJ159" i="6"/>
  <c r="AI159" i="6"/>
  <c r="L159" i="6"/>
  <c r="M159" i="6" s="1"/>
  <c r="AJ158" i="6"/>
  <c r="AI158" i="6"/>
  <c r="L158" i="6"/>
  <c r="M158" i="6" s="1"/>
  <c r="AJ157" i="6"/>
  <c r="AI157" i="6"/>
  <c r="L157" i="6"/>
  <c r="M157" i="6" s="1"/>
  <c r="AJ156" i="6"/>
  <c r="AI156" i="6"/>
  <c r="L156" i="6"/>
  <c r="M156" i="6" s="1"/>
  <c r="AJ155" i="6"/>
  <c r="AI155" i="6"/>
  <c r="L155" i="6"/>
  <c r="M155" i="6" s="1"/>
  <c r="AJ154" i="6"/>
  <c r="AI154" i="6"/>
  <c r="L154" i="6"/>
  <c r="M154" i="6" s="1"/>
  <c r="AJ153" i="6"/>
  <c r="AI153" i="6"/>
  <c r="L153" i="6"/>
  <c r="M153" i="6" s="1"/>
  <c r="AJ152" i="6"/>
  <c r="AI152" i="6"/>
  <c r="L152" i="6"/>
  <c r="M152" i="6" s="1"/>
  <c r="AJ151" i="6"/>
  <c r="AI151" i="6"/>
  <c r="L151" i="6"/>
  <c r="M151" i="6" s="1"/>
  <c r="AJ150" i="6"/>
  <c r="AI150" i="6"/>
  <c r="L150" i="6"/>
  <c r="M150" i="6" s="1"/>
  <c r="AJ149" i="6"/>
  <c r="AI149" i="6"/>
  <c r="L149" i="6"/>
  <c r="M149" i="6" s="1"/>
  <c r="AJ148" i="6"/>
  <c r="AI148" i="6"/>
  <c r="L148" i="6"/>
  <c r="M148" i="6" s="1"/>
  <c r="AJ147" i="6"/>
  <c r="AI147" i="6"/>
  <c r="L147" i="6"/>
  <c r="M147" i="6" s="1"/>
  <c r="AJ146" i="6"/>
  <c r="AI146" i="6"/>
  <c r="L146" i="6"/>
  <c r="M146" i="6" s="1"/>
  <c r="AJ145" i="6"/>
  <c r="AI145" i="6"/>
  <c r="L145" i="6"/>
  <c r="M145" i="6" s="1"/>
  <c r="AJ144" i="6"/>
  <c r="AI144" i="6"/>
  <c r="L144" i="6"/>
  <c r="M144" i="6" s="1"/>
  <c r="AJ143" i="6"/>
  <c r="AI143" i="6"/>
  <c r="L143" i="6"/>
  <c r="M143" i="6" s="1"/>
  <c r="AJ142" i="6"/>
  <c r="AI142" i="6"/>
  <c r="L142" i="6"/>
  <c r="M142" i="6" s="1"/>
  <c r="AJ141" i="6"/>
  <c r="AI141" i="6"/>
  <c r="L141" i="6"/>
  <c r="M141" i="6" s="1"/>
  <c r="AJ140" i="6"/>
  <c r="AI140" i="6"/>
  <c r="L140" i="6"/>
  <c r="M140" i="6" s="1"/>
  <c r="AJ139" i="6"/>
  <c r="AI139" i="6"/>
  <c r="L139" i="6"/>
  <c r="M139" i="6" s="1"/>
  <c r="AJ138" i="6"/>
  <c r="AI138" i="6"/>
  <c r="L138" i="6"/>
  <c r="M138" i="6" s="1"/>
  <c r="AJ137" i="6"/>
  <c r="AI137" i="6"/>
  <c r="L137" i="6"/>
  <c r="M137" i="6" s="1"/>
  <c r="AJ136" i="6"/>
  <c r="AI136" i="6"/>
  <c r="L136" i="6"/>
  <c r="M136" i="6" s="1"/>
  <c r="AJ135" i="6"/>
  <c r="AI135" i="6"/>
  <c r="L135" i="6"/>
  <c r="M135" i="6" s="1"/>
  <c r="AJ134" i="6"/>
  <c r="AI134" i="6"/>
  <c r="L134" i="6"/>
  <c r="M134" i="6" s="1"/>
  <c r="AJ133" i="6"/>
  <c r="AI133" i="6"/>
  <c r="L133" i="6"/>
  <c r="M133" i="6" s="1"/>
  <c r="AJ132" i="6"/>
  <c r="AI132" i="6"/>
  <c r="L132" i="6"/>
  <c r="M132" i="6" s="1"/>
  <c r="AJ131" i="6"/>
  <c r="AI131" i="6"/>
  <c r="L131" i="6"/>
  <c r="M131" i="6" s="1"/>
  <c r="AJ130" i="6"/>
  <c r="AI130" i="6"/>
  <c r="L130" i="6"/>
  <c r="M130" i="6" s="1"/>
  <c r="AJ129" i="6"/>
  <c r="AI129" i="6"/>
  <c r="L129" i="6"/>
  <c r="M129" i="6" s="1"/>
  <c r="AJ128" i="6"/>
  <c r="AI128" i="6"/>
  <c r="L128" i="6"/>
  <c r="M128" i="6" s="1"/>
  <c r="AJ127" i="6"/>
  <c r="AI127" i="6"/>
  <c r="L127" i="6"/>
  <c r="M127" i="6" s="1"/>
  <c r="AJ126" i="6"/>
  <c r="AI126" i="6"/>
  <c r="L126" i="6"/>
  <c r="M126" i="6" s="1"/>
  <c r="AJ125" i="6"/>
  <c r="AI125" i="6"/>
  <c r="L125" i="6"/>
  <c r="M125" i="6" s="1"/>
  <c r="AJ124" i="6"/>
  <c r="AI124" i="6"/>
  <c r="L124" i="6"/>
  <c r="M124" i="6" s="1"/>
  <c r="AJ123" i="6"/>
  <c r="AI123" i="6"/>
  <c r="L123" i="6"/>
  <c r="M123" i="6" s="1"/>
  <c r="AJ122" i="6"/>
  <c r="AI122" i="6"/>
  <c r="L122" i="6"/>
  <c r="M122" i="6" s="1"/>
  <c r="AJ121" i="6"/>
  <c r="AI121" i="6"/>
  <c r="L121" i="6"/>
  <c r="M121" i="6" s="1"/>
  <c r="AJ120" i="6"/>
  <c r="AI120" i="6"/>
  <c r="L120" i="6"/>
  <c r="M120" i="6" s="1"/>
  <c r="AJ119" i="6"/>
  <c r="AI119" i="6"/>
  <c r="L119" i="6"/>
  <c r="M119" i="6" s="1"/>
  <c r="AJ118" i="6"/>
  <c r="AI118" i="6"/>
  <c r="L118" i="6"/>
  <c r="M118" i="6" s="1"/>
  <c r="AJ117" i="6"/>
  <c r="AI117" i="6"/>
  <c r="L117" i="6"/>
  <c r="M117" i="6" s="1"/>
  <c r="AJ116" i="6"/>
  <c r="AI116" i="6"/>
  <c r="L116" i="6"/>
  <c r="M116" i="6" s="1"/>
  <c r="AJ115" i="6"/>
  <c r="AI115" i="6"/>
  <c r="L115" i="6"/>
  <c r="M115" i="6" s="1"/>
  <c r="AJ114" i="6"/>
  <c r="AI114" i="6"/>
  <c r="L114" i="6"/>
  <c r="M114" i="6" s="1"/>
  <c r="AJ113" i="6"/>
  <c r="AI113" i="6"/>
  <c r="L113" i="6"/>
  <c r="M113" i="6" s="1"/>
  <c r="AJ112" i="6"/>
  <c r="AI112" i="6"/>
  <c r="L112" i="6"/>
  <c r="M112" i="6" s="1"/>
  <c r="AJ111" i="6"/>
  <c r="AI111" i="6"/>
  <c r="L111" i="6"/>
  <c r="M111" i="6" s="1"/>
  <c r="AJ110" i="6"/>
  <c r="AI110" i="6"/>
  <c r="L110" i="6"/>
  <c r="M110" i="6" s="1"/>
  <c r="AJ109" i="6"/>
  <c r="AI109" i="6"/>
  <c r="L109" i="6"/>
  <c r="M109" i="6" s="1"/>
  <c r="AJ108" i="6"/>
  <c r="AI108" i="6"/>
  <c r="L108" i="6"/>
  <c r="M108" i="6" s="1"/>
  <c r="AJ107" i="6"/>
  <c r="AI107" i="6"/>
  <c r="L107" i="6"/>
  <c r="M107" i="6" s="1"/>
  <c r="AJ106" i="6"/>
  <c r="AI106" i="6"/>
  <c r="L106" i="6"/>
  <c r="M106" i="6" s="1"/>
  <c r="AJ105" i="6"/>
  <c r="AI105" i="6"/>
  <c r="L105" i="6"/>
  <c r="M105" i="6" s="1"/>
  <c r="AJ104" i="6"/>
  <c r="AI104" i="6"/>
  <c r="L104" i="6"/>
  <c r="M104" i="6" s="1"/>
  <c r="AJ103" i="6"/>
  <c r="AI103" i="6"/>
  <c r="L103" i="6"/>
  <c r="M103" i="6" s="1"/>
  <c r="AJ102" i="6"/>
  <c r="AI102" i="6"/>
  <c r="L102" i="6"/>
  <c r="M102" i="6" s="1"/>
  <c r="AJ101" i="6"/>
  <c r="AI101" i="6"/>
  <c r="L101" i="6"/>
  <c r="M101" i="6" s="1"/>
  <c r="AI100" i="6"/>
  <c r="Q100" i="6"/>
  <c r="AJ99" i="6"/>
  <c r="AI99" i="6"/>
  <c r="L99" i="6"/>
  <c r="M99" i="6" s="1"/>
  <c r="AJ98" i="6"/>
  <c r="AI98" i="6"/>
  <c r="L98" i="6"/>
  <c r="M98" i="6" s="1"/>
  <c r="AJ97" i="6"/>
  <c r="AI97" i="6"/>
  <c r="L97" i="6"/>
  <c r="M97" i="6" s="1"/>
  <c r="AJ96" i="6"/>
  <c r="AI96" i="6"/>
  <c r="L96" i="6"/>
  <c r="M96" i="6" s="1"/>
  <c r="AJ95" i="6"/>
  <c r="AI95" i="6"/>
  <c r="L95" i="6"/>
  <c r="M95" i="6" s="1"/>
  <c r="AJ94" i="6"/>
  <c r="AI94" i="6"/>
  <c r="L94" i="6"/>
  <c r="M94" i="6" s="1"/>
  <c r="AJ93" i="6"/>
  <c r="AI93" i="6"/>
  <c r="L93" i="6"/>
  <c r="M93" i="6" s="1"/>
  <c r="AJ92" i="6"/>
  <c r="AI92" i="6"/>
  <c r="L92" i="6"/>
  <c r="M92" i="6" s="1"/>
  <c r="AJ91" i="6"/>
  <c r="AI91" i="6"/>
  <c r="L91" i="6"/>
  <c r="M91" i="6" s="1"/>
  <c r="AJ90" i="6"/>
  <c r="AI90" i="6"/>
  <c r="L90" i="6"/>
  <c r="M90" i="6" s="1"/>
  <c r="AJ89" i="6"/>
  <c r="AI89" i="6"/>
  <c r="L89" i="6"/>
  <c r="M89" i="6" s="1"/>
  <c r="AJ88" i="6"/>
  <c r="AI88" i="6"/>
  <c r="L88" i="6"/>
  <c r="M88" i="6" s="1"/>
  <c r="AJ87" i="6"/>
  <c r="AI87" i="6"/>
  <c r="L87" i="6"/>
  <c r="M87" i="6" s="1"/>
  <c r="AJ86" i="6"/>
  <c r="AI86" i="6"/>
  <c r="L86" i="6"/>
  <c r="M86" i="6" s="1"/>
  <c r="AJ85" i="6"/>
  <c r="AI85" i="6"/>
  <c r="L85" i="6"/>
  <c r="M85" i="6" s="1"/>
  <c r="AJ84" i="6"/>
  <c r="AI84" i="6"/>
  <c r="L84" i="6"/>
  <c r="M84" i="6" s="1"/>
  <c r="AJ83" i="6"/>
  <c r="AI83" i="6"/>
  <c r="L83" i="6"/>
  <c r="M83" i="6" s="1"/>
  <c r="AJ82" i="6"/>
  <c r="AI82" i="6"/>
  <c r="L82" i="6"/>
  <c r="M82" i="6" s="1"/>
  <c r="AJ81" i="6"/>
  <c r="AI81" i="6"/>
  <c r="L81" i="6"/>
  <c r="M81" i="6" s="1"/>
  <c r="AJ80" i="6"/>
  <c r="AI80" i="6"/>
  <c r="L80" i="6"/>
  <c r="M80" i="6" s="1"/>
  <c r="AJ79" i="6"/>
  <c r="AI79" i="6"/>
  <c r="L79" i="6"/>
  <c r="M79" i="6" s="1"/>
  <c r="AJ78" i="6"/>
  <c r="AI78" i="6"/>
  <c r="L78" i="6"/>
  <c r="M78" i="6" s="1"/>
  <c r="AJ77" i="6"/>
  <c r="AI77" i="6"/>
  <c r="L77" i="6"/>
  <c r="M77" i="6" s="1"/>
  <c r="AJ76" i="6"/>
  <c r="AI76" i="6"/>
  <c r="L76" i="6"/>
  <c r="M76" i="6" s="1"/>
  <c r="AJ75" i="6"/>
  <c r="AI75" i="6"/>
  <c r="L75" i="6"/>
  <c r="M75" i="6" s="1"/>
  <c r="AJ74" i="6"/>
  <c r="AI74" i="6"/>
  <c r="L74" i="6"/>
  <c r="M74" i="6" s="1"/>
  <c r="AJ73" i="6"/>
  <c r="AI73" i="6"/>
  <c r="L73" i="6"/>
  <c r="M73" i="6" s="1"/>
  <c r="AJ72" i="6"/>
  <c r="AI72" i="6"/>
  <c r="L72" i="6"/>
  <c r="M72" i="6" s="1"/>
  <c r="AJ71" i="6"/>
  <c r="AI71" i="6"/>
  <c r="L71" i="6"/>
  <c r="M71" i="6" s="1"/>
  <c r="AJ70" i="6"/>
  <c r="AI70" i="6"/>
  <c r="L70" i="6"/>
  <c r="M70" i="6" s="1"/>
  <c r="AJ69" i="6"/>
  <c r="AI69" i="6"/>
  <c r="L69" i="6"/>
  <c r="M69" i="6" s="1"/>
  <c r="AJ68" i="6"/>
  <c r="AI68" i="6"/>
  <c r="L68" i="6"/>
  <c r="M68" i="6" s="1"/>
  <c r="AJ67" i="6"/>
  <c r="AI67" i="6"/>
  <c r="L67" i="6"/>
  <c r="M67" i="6" s="1"/>
  <c r="AJ66" i="6"/>
  <c r="AI66" i="6"/>
  <c r="L66" i="6"/>
  <c r="M66" i="6" s="1"/>
  <c r="AJ65" i="6"/>
  <c r="AI65" i="6"/>
  <c r="L65" i="6"/>
  <c r="M65" i="6" s="1"/>
  <c r="AJ64" i="6"/>
  <c r="AI64" i="6"/>
  <c r="L64" i="6"/>
  <c r="M64" i="6" s="1"/>
  <c r="AJ63" i="6"/>
  <c r="AI63" i="6"/>
  <c r="L63" i="6"/>
  <c r="M63" i="6" s="1"/>
  <c r="AJ62" i="6"/>
  <c r="AI62" i="6"/>
  <c r="L62" i="6"/>
  <c r="M62" i="6" s="1"/>
  <c r="AJ61" i="6"/>
  <c r="AI61" i="6"/>
  <c r="L61" i="6"/>
  <c r="M61" i="6" s="1"/>
  <c r="AJ60" i="6"/>
  <c r="AI60" i="6"/>
  <c r="L60" i="6"/>
  <c r="M60" i="6" s="1"/>
  <c r="AJ59" i="6"/>
  <c r="AI59" i="6"/>
  <c r="L59" i="6"/>
  <c r="M59" i="6" s="1"/>
  <c r="AJ58" i="6"/>
  <c r="AI58" i="6"/>
  <c r="L58" i="6"/>
  <c r="M58" i="6" s="1"/>
  <c r="AJ57" i="6"/>
  <c r="AI57" i="6"/>
  <c r="L57" i="6"/>
  <c r="M57" i="6" s="1"/>
  <c r="AJ56" i="6"/>
  <c r="AI56" i="6"/>
  <c r="L56" i="6"/>
  <c r="M56" i="6" s="1"/>
  <c r="AJ55" i="6"/>
  <c r="AI55" i="6"/>
  <c r="L55" i="6"/>
  <c r="M55" i="6" s="1"/>
  <c r="AJ54" i="6"/>
  <c r="AI54" i="6"/>
  <c r="L54" i="6"/>
  <c r="M54" i="6" s="1"/>
  <c r="AJ53" i="6"/>
  <c r="AI53" i="6"/>
  <c r="L53" i="6"/>
  <c r="M53" i="6" s="1"/>
  <c r="AJ52" i="6"/>
  <c r="AI52" i="6"/>
  <c r="L52" i="6"/>
  <c r="M52" i="6" s="1"/>
  <c r="AJ51" i="6"/>
  <c r="AI51" i="6"/>
  <c r="L51" i="6"/>
  <c r="M51" i="6" s="1"/>
  <c r="AJ50" i="6"/>
  <c r="AI50" i="6"/>
  <c r="L50" i="6"/>
  <c r="M50" i="6" s="1"/>
  <c r="AJ49" i="6"/>
  <c r="AI49" i="6"/>
  <c r="L49" i="6"/>
  <c r="M49" i="6" s="1"/>
  <c r="AJ48" i="6"/>
  <c r="AI48" i="6"/>
  <c r="L48" i="6"/>
  <c r="M48" i="6" s="1"/>
  <c r="AJ47" i="6"/>
  <c r="AI47" i="6"/>
  <c r="L47" i="6"/>
  <c r="M47" i="6" s="1"/>
  <c r="AJ46" i="6"/>
  <c r="AI46" i="6"/>
  <c r="L46" i="6"/>
  <c r="M46" i="6" s="1"/>
  <c r="AJ45" i="6"/>
  <c r="AI45" i="6"/>
  <c r="L45" i="6"/>
  <c r="M45" i="6" s="1"/>
  <c r="AJ44" i="6"/>
  <c r="AI44" i="6"/>
  <c r="L44" i="6"/>
  <c r="M44" i="6" s="1"/>
  <c r="AJ43" i="6"/>
  <c r="AI43" i="6"/>
  <c r="L43" i="6"/>
  <c r="M43" i="6" s="1"/>
  <c r="AJ42" i="6"/>
  <c r="AI42" i="6"/>
  <c r="L42" i="6"/>
  <c r="M42" i="6" s="1"/>
  <c r="AJ41" i="6"/>
  <c r="AI41" i="6"/>
  <c r="L41" i="6"/>
  <c r="M41" i="6" s="1"/>
  <c r="AJ40" i="6"/>
  <c r="AI40" i="6"/>
  <c r="L40" i="6"/>
  <c r="M40" i="6" s="1"/>
  <c r="AJ39" i="6"/>
  <c r="AI39" i="6"/>
  <c r="L39" i="6"/>
  <c r="M39" i="6" s="1"/>
  <c r="AJ38" i="6"/>
  <c r="AI38" i="6"/>
  <c r="L38" i="6"/>
  <c r="M38" i="6" s="1"/>
  <c r="AJ37" i="6"/>
  <c r="AI37" i="6"/>
  <c r="L37" i="6"/>
  <c r="AJ36" i="6"/>
  <c r="AI36" i="6"/>
  <c r="L36" i="6"/>
  <c r="M36" i="6" s="1"/>
  <c r="AJ35" i="6"/>
  <c r="AI35" i="6"/>
  <c r="L35" i="6"/>
  <c r="M35" i="6" s="1"/>
  <c r="AJ34" i="6"/>
  <c r="AI34" i="6"/>
  <c r="L34" i="6"/>
  <c r="M34" i="6" s="1"/>
  <c r="AJ33" i="6"/>
  <c r="AI33" i="6"/>
  <c r="L33" i="6"/>
  <c r="M33" i="6" s="1"/>
  <c r="AJ32" i="6"/>
  <c r="AI32" i="6"/>
  <c r="L32" i="6"/>
  <c r="M32" i="6" s="1"/>
  <c r="AJ31" i="6"/>
  <c r="AI31" i="6"/>
  <c r="L31" i="6"/>
  <c r="M31" i="6" s="1"/>
  <c r="AJ30" i="6"/>
  <c r="AI30" i="6"/>
  <c r="L30" i="6"/>
  <c r="M30" i="6" s="1"/>
  <c r="AF28" i="6"/>
  <c r="X28" i="6"/>
  <c r="W28" i="6"/>
  <c r="V28" i="6"/>
  <c r="U28" i="6"/>
  <c r="T28" i="6"/>
  <c r="S28" i="6"/>
  <c r="R28" i="6"/>
  <c r="P28" i="6"/>
  <c r="O28" i="6"/>
  <c r="N28" i="6"/>
  <c r="AF27" i="6" a="1"/>
  <c r="AF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M13" i="6" a="1"/>
  <c r="M13" i="6" s="1"/>
  <c r="L13" i="6" a="1"/>
  <c r="L13" i="6" s="1"/>
  <c r="K13" i="6" a="1"/>
  <c r="K13" i="6" s="1"/>
  <c r="J13" i="6" a="1"/>
  <c r="J13" i="6" s="1"/>
  <c r="I13" i="6" a="1"/>
  <c r="I13" i="6" s="1"/>
  <c r="H13" i="6" a="1"/>
  <c r="H13" i="6" s="1"/>
  <c r="G13" i="6" a="1"/>
  <c r="G13" i="6" s="1"/>
  <c r="F13" i="6" a="1"/>
  <c r="F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M12" i="6" a="1"/>
  <c r="M12" i="6" s="1"/>
  <c r="L12" i="6" a="1"/>
  <c r="L12" i="6" s="1"/>
  <c r="K12" i="6" a="1"/>
  <c r="K12" i="6" s="1"/>
  <c r="J12" i="6" a="1"/>
  <c r="J12" i="6" s="1"/>
  <c r="I12" i="6" a="1"/>
  <c r="I12" i="6" s="1"/>
  <c r="H12" i="6" a="1"/>
  <c r="H12" i="6" s="1"/>
  <c r="G12" i="6" a="1"/>
  <c r="G12" i="6" s="1"/>
  <c r="F12" i="6" a="1"/>
  <c r="F12" i="6" s="1"/>
  <c r="F7" i="6"/>
  <c r="E7" i="6"/>
  <c r="F6" i="6"/>
  <c r="E6" i="6"/>
  <c r="F5" i="6"/>
  <c r="E5" i="6"/>
  <c r="AR298" i="5"/>
  <c r="AQ298" i="5"/>
  <c r="L298" i="5"/>
  <c r="M298" i="5" s="1"/>
  <c r="AR297" i="5"/>
  <c r="AQ297" i="5"/>
  <c r="L297" i="5"/>
  <c r="M297" i="5" s="1"/>
  <c r="AR296" i="5"/>
  <c r="AQ296" i="5"/>
  <c r="L296" i="5"/>
  <c r="M296" i="5" s="1"/>
  <c r="AR295" i="5"/>
  <c r="AQ295" i="5"/>
  <c r="L295" i="5"/>
  <c r="M295" i="5" s="1"/>
  <c r="AR294" i="5"/>
  <c r="AQ294" i="5"/>
  <c r="L294" i="5"/>
  <c r="M294" i="5" s="1"/>
  <c r="AR293" i="5"/>
  <c r="AQ293" i="5"/>
  <c r="L293" i="5"/>
  <c r="M293" i="5" s="1"/>
  <c r="AR292" i="5"/>
  <c r="AQ292" i="5"/>
  <c r="L292" i="5"/>
  <c r="M292" i="5" s="1"/>
  <c r="AR291" i="5"/>
  <c r="AQ291" i="5"/>
  <c r="L291" i="5"/>
  <c r="M291" i="5" s="1"/>
  <c r="AR290" i="5"/>
  <c r="AQ290" i="5"/>
  <c r="L290" i="5"/>
  <c r="M290" i="5" s="1"/>
  <c r="AR289" i="5"/>
  <c r="AQ289" i="5"/>
  <c r="L289" i="5"/>
  <c r="M289" i="5" s="1"/>
  <c r="AR288" i="5"/>
  <c r="AQ288" i="5"/>
  <c r="L288" i="5"/>
  <c r="M288" i="5" s="1"/>
  <c r="AR287" i="5"/>
  <c r="AQ287" i="5"/>
  <c r="L287" i="5"/>
  <c r="M287" i="5" s="1"/>
  <c r="AR286" i="5"/>
  <c r="AQ286" i="5"/>
  <c r="L286" i="5"/>
  <c r="M286" i="5" s="1"/>
  <c r="AR285" i="5"/>
  <c r="AQ285" i="5"/>
  <c r="L285" i="5"/>
  <c r="M285" i="5" s="1"/>
  <c r="AR284" i="5"/>
  <c r="AQ284" i="5"/>
  <c r="L284" i="5"/>
  <c r="M284" i="5" s="1"/>
  <c r="AR283" i="5"/>
  <c r="AQ283" i="5"/>
  <c r="L283" i="5"/>
  <c r="M283" i="5" s="1"/>
  <c r="AR282" i="5"/>
  <c r="AQ282" i="5"/>
  <c r="L282" i="5"/>
  <c r="M282" i="5" s="1"/>
  <c r="AR281" i="5"/>
  <c r="AQ281" i="5"/>
  <c r="L281" i="5"/>
  <c r="M281" i="5" s="1"/>
  <c r="AR280" i="5"/>
  <c r="AQ280" i="5"/>
  <c r="L280" i="5"/>
  <c r="M280" i="5" s="1"/>
  <c r="AR279" i="5"/>
  <c r="AQ279" i="5"/>
  <c r="L279" i="5"/>
  <c r="M279" i="5" s="1"/>
  <c r="AR278" i="5"/>
  <c r="AQ278" i="5"/>
  <c r="L278" i="5"/>
  <c r="M278" i="5" s="1"/>
  <c r="AR277" i="5"/>
  <c r="AQ277" i="5"/>
  <c r="L277" i="5"/>
  <c r="M277" i="5" s="1"/>
  <c r="AR276" i="5"/>
  <c r="AQ276" i="5"/>
  <c r="L276" i="5"/>
  <c r="M276" i="5" s="1"/>
  <c r="AR275" i="5"/>
  <c r="AQ275" i="5"/>
  <c r="L275" i="5"/>
  <c r="M275" i="5" s="1"/>
  <c r="AR274" i="5"/>
  <c r="AQ274" i="5"/>
  <c r="L274" i="5"/>
  <c r="M274" i="5" s="1"/>
  <c r="AR273" i="5"/>
  <c r="AQ273" i="5"/>
  <c r="L273" i="5"/>
  <c r="M273" i="5" s="1"/>
  <c r="AR272" i="5"/>
  <c r="AQ272" i="5"/>
  <c r="L272" i="5"/>
  <c r="M272" i="5" s="1"/>
  <c r="AR271" i="5"/>
  <c r="AQ271" i="5"/>
  <c r="L271" i="5"/>
  <c r="M271" i="5" s="1"/>
  <c r="AR270" i="5"/>
  <c r="AQ270" i="5"/>
  <c r="L270" i="5"/>
  <c r="M270" i="5" s="1"/>
  <c r="AR269" i="5"/>
  <c r="AQ269" i="5"/>
  <c r="L269" i="5"/>
  <c r="M269" i="5" s="1"/>
  <c r="AR268" i="5"/>
  <c r="AQ268" i="5"/>
  <c r="L268" i="5"/>
  <c r="M268" i="5" s="1"/>
  <c r="AR267" i="5"/>
  <c r="AQ267" i="5"/>
  <c r="L267" i="5"/>
  <c r="M267" i="5" s="1"/>
  <c r="AR266" i="5"/>
  <c r="AQ266" i="5"/>
  <c r="L266" i="5"/>
  <c r="M266" i="5" s="1"/>
  <c r="AR265" i="5"/>
  <c r="AQ265" i="5"/>
  <c r="L265" i="5"/>
  <c r="M265" i="5" s="1"/>
  <c r="AR264" i="5"/>
  <c r="AQ264" i="5"/>
  <c r="L264" i="5"/>
  <c r="M264" i="5" s="1"/>
  <c r="AR263" i="5"/>
  <c r="AQ263" i="5"/>
  <c r="L263" i="5"/>
  <c r="M263" i="5" s="1"/>
  <c r="AR262" i="5"/>
  <c r="AQ262" i="5"/>
  <c r="L262" i="5"/>
  <c r="M262" i="5" s="1"/>
  <c r="AR261" i="5"/>
  <c r="AQ261" i="5"/>
  <c r="L261" i="5"/>
  <c r="M261" i="5" s="1"/>
  <c r="AR260" i="5"/>
  <c r="AQ260" i="5"/>
  <c r="L260" i="5"/>
  <c r="M260" i="5" s="1"/>
  <c r="AR259" i="5"/>
  <c r="AQ259" i="5"/>
  <c r="L259" i="5"/>
  <c r="M259" i="5" s="1"/>
  <c r="AR258" i="5"/>
  <c r="AQ258" i="5"/>
  <c r="L258" i="5"/>
  <c r="M258" i="5" s="1"/>
  <c r="AR257" i="5"/>
  <c r="AQ257" i="5"/>
  <c r="L257" i="5"/>
  <c r="M257" i="5" s="1"/>
  <c r="AR256" i="5"/>
  <c r="AQ256" i="5"/>
  <c r="L256" i="5"/>
  <c r="M256" i="5" s="1"/>
  <c r="AR255" i="5"/>
  <c r="AQ255" i="5"/>
  <c r="L255" i="5"/>
  <c r="M255" i="5" s="1"/>
  <c r="AR254" i="5"/>
  <c r="AQ254" i="5"/>
  <c r="L254" i="5"/>
  <c r="M254" i="5" s="1"/>
  <c r="AR253" i="5"/>
  <c r="AQ253" i="5"/>
  <c r="L253" i="5"/>
  <c r="M253" i="5" s="1"/>
  <c r="AR252" i="5"/>
  <c r="AQ252" i="5"/>
  <c r="L252" i="5"/>
  <c r="M252" i="5" s="1"/>
  <c r="AR251" i="5"/>
  <c r="AQ251" i="5"/>
  <c r="L251" i="5"/>
  <c r="M251" i="5" s="1"/>
  <c r="AR250" i="5"/>
  <c r="AQ250" i="5"/>
  <c r="L250" i="5"/>
  <c r="M250" i="5" s="1"/>
  <c r="AR249" i="5"/>
  <c r="AQ249" i="5"/>
  <c r="L249" i="5"/>
  <c r="M249" i="5" s="1"/>
  <c r="AR248" i="5"/>
  <c r="AQ248" i="5"/>
  <c r="L248" i="5"/>
  <c r="M248" i="5" s="1"/>
  <c r="AR247" i="5"/>
  <c r="AQ247" i="5"/>
  <c r="L247" i="5"/>
  <c r="M247" i="5" s="1"/>
  <c r="AR246" i="5"/>
  <c r="AQ246" i="5"/>
  <c r="L246" i="5"/>
  <c r="M246" i="5" s="1"/>
  <c r="AR245" i="5"/>
  <c r="AQ245" i="5"/>
  <c r="L245" i="5"/>
  <c r="M245" i="5" s="1"/>
  <c r="AR244" i="5"/>
  <c r="AQ244" i="5"/>
  <c r="L244" i="5"/>
  <c r="M244" i="5" s="1"/>
  <c r="AR243" i="5"/>
  <c r="AQ243" i="5"/>
  <c r="L243" i="5"/>
  <c r="M243" i="5" s="1"/>
  <c r="AR242" i="5"/>
  <c r="AQ242" i="5"/>
  <c r="L242" i="5"/>
  <c r="M242" i="5" s="1"/>
  <c r="AR241" i="5"/>
  <c r="AQ241" i="5"/>
  <c r="L241" i="5"/>
  <c r="M241" i="5" s="1"/>
  <c r="AR240" i="5"/>
  <c r="AQ240" i="5"/>
  <c r="L240" i="5"/>
  <c r="M240" i="5" s="1"/>
  <c r="AR239" i="5"/>
  <c r="AQ239" i="5"/>
  <c r="L239" i="5"/>
  <c r="M239" i="5" s="1"/>
  <c r="AR238" i="5"/>
  <c r="AQ238" i="5"/>
  <c r="L238" i="5"/>
  <c r="M238" i="5" s="1"/>
  <c r="AR237" i="5"/>
  <c r="AQ237" i="5"/>
  <c r="L237" i="5"/>
  <c r="M237" i="5" s="1"/>
  <c r="AR236" i="5"/>
  <c r="AQ236" i="5"/>
  <c r="L236" i="5"/>
  <c r="M236" i="5" s="1"/>
  <c r="AR235" i="5"/>
  <c r="AQ235" i="5"/>
  <c r="L235" i="5"/>
  <c r="M235" i="5" s="1"/>
  <c r="AR234" i="5"/>
  <c r="AQ234" i="5"/>
  <c r="L234" i="5"/>
  <c r="M234" i="5" s="1"/>
  <c r="AR233" i="5"/>
  <c r="AQ233" i="5"/>
  <c r="L233" i="5"/>
  <c r="M233" i="5" s="1"/>
  <c r="AR232" i="5"/>
  <c r="AQ232" i="5"/>
  <c r="L232" i="5"/>
  <c r="M232" i="5" s="1"/>
  <c r="AR231" i="5"/>
  <c r="AQ231" i="5"/>
  <c r="L231" i="5"/>
  <c r="M231" i="5" s="1"/>
  <c r="AR230" i="5"/>
  <c r="AQ230" i="5"/>
  <c r="L230" i="5"/>
  <c r="M230" i="5" s="1"/>
  <c r="AR229" i="5"/>
  <c r="AQ229" i="5"/>
  <c r="L229" i="5"/>
  <c r="M229" i="5" s="1"/>
  <c r="AR228" i="5"/>
  <c r="AQ228" i="5"/>
  <c r="L228" i="5"/>
  <c r="M228" i="5" s="1"/>
  <c r="AR227" i="5"/>
  <c r="AQ227" i="5"/>
  <c r="L227" i="5"/>
  <c r="M227" i="5" s="1"/>
  <c r="AR226" i="5"/>
  <c r="AQ226" i="5"/>
  <c r="L226" i="5"/>
  <c r="M226" i="5" s="1"/>
  <c r="AR225" i="5"/>
  <c r="AQ225" i="5"/>
  <c r="L225" i="5"/>
  <c r="M225" i="5" s="1"/>
  <c r="AR224" i="5"/>
  <c r="AQ224" i="5"/>
  <c r="L224" i="5"/>
  <c r="M224" i="5" s="1"/>
  <c r="AR223" i="5"/>
  <c r="AQ223" i="5"/>
  <c r="L223" i="5"/>
  <c r="M223" i="5" s="1"/>
  <c r="AR222" i="5"/>
  <c r="AQ222" i="5"/>
  <c r="L222" i="5"/>
  <c r="M222" i="5" s="1"/>
  <c r="AR221" i="5"/>
  <c r="AQ221" i="5"/>
  <c r="L221" i="5"/>
  <c r="M221" i="5" s="1"/>
  <c r="AR220" i="5"/>
  <c r="AQ220" i="5"/>
  <c r="L220" i="5"/>
  <c r="M220" i="5" s="1"/>
  <c r="AR219" i="5"/>
  <c r="AQ219" i="5"/>
  <c r="L219" i="5"/>
  <c r="M219" i="5" s="1"/>
  <c r="AR218" i="5"/>
  <c r="AQ218" i="5"/>
  <c r="L218" i="5"/>
  <c r="M218" i="5" s="1"/>
  <c r="AR217" i="5"/>
  <c r="AQ217" i="5"/>
  <c r="L217" i="5"/>
  <c r="M217" i="5" s="1"/>
  <c r="AR216" i="5"/>
  <c r="AQ216" i="5"/>
  <c r="L216" i="5"/>
  <c r="M216" i="5" s="1"/>
  <c r="AR215" i="5"/>
  <c r="AQ215" i="5"/>
  <c r="L215" i="5"/>
  <c r="M215" i="5" s="1"/>
  <c r="AR214" i="5"/>
  <c r="AQ214" i="5"/>
  <c r="L214" i="5"/>
  <c r="M214" i="5" s="1"/>
  <c r="AR213" i="5"/>
  <c r="AQ213" i="5"/>
  <c r="L213" i="5"/>
  <c r="M213" i="5" s="1"/>
  <c r="AR212" i="5"/>
  <c r="AQ212" i="5"/>
  <c r="L212" i="5"/>
  <c r="M212" i="5" s="1"/>
  <c r="AR211" i="5"/>
  <c r="AQ211" i="5"/>
  <c r="L211" i="5"/>
  <c r="M211" i="5" s="1"/>
  <c r="AR210" i="5"/>
  <c r="AQ210" i="5"/>
  <c r="L210" i="5"/>
  <c r="M210" i="5" s="1"/>
  <c r="AR209" i="5"/>
  <c r="AQ209" i="5"/>
  <c r="L209" i="5"/>
  <c r="M209" i="5" s="1"/>
  <c r="AR208" i="5"/>
  <c r="AQ208" i="5"/>
  <c r="L208" i="5"/>
  <c r="M208" i="5" s="1"/>
  <c r="AR207" i="5"/>
  <c r="AQ207" i="5"/>
  <c r="L207" i="5"/>
  <c r="M207" i="5" s="1"/>
  <c r="AR206" i="5"/>
  <c r="AQ206" i="5"/>
  <c r="L206" i="5"/>
  <c r="M206" i="5" s="1"/>
  <c r="AR205" i="5"/>
  <c r="AQ205" i="5"/>
  <c r="L205" i="5"/>
  <c r="M205" i="5" s="1"/>
  <c r="AR204" i="5"/>
  <c r="AQ204" i="5"/>
  <c r="L204" i="5"/>
  <c r="M204" i="5" s="1"/>
  <c r="AR203" i="5"/>
  <c r="AQ203" i="5"/>
  <c r="L203" i="5"/>
  <c r="M203" i="5" s="1"/>
  <c r="AR202" i="5"/>
  <c r="AQ202" i="5"/>
  <c r="L202" i="5"/>
  <c r="M202" i="5" s="1"/>
  <c r="AR201" i="5"/>
  <c r="AQ201" i="5"/>
  <c r="L201" i="5"/>
  <c r="M201" i="5" s="1"/>
  <c r="AR200" i="5"/>
  <c r="AQ200" i="5"/>
  <c r="L200" i="5"/>
  <c r="M200" i="5" s="1"/>
  <c r="AR199" i="5"/>
  <c r="AQ199" i="5"/>
  <c r="L199" i="5"/>
  <c r="M199" i="5" s="1"/>
  <c r="AR198" i="5"/>
  <c r="AQ198" i="5"/>
  <c r="L198" i="5"/>
  <c r="M198" i="5" s="1"/>
  <c r="AR197" i="5"/>
  <c r="AQ197" i="5"/>
  <c r="L197" i="5"/>
  <c r="M197" i="5" s="1"/>
  <c r="AR196" i="5"/>
  <c r="AQ196" i="5"/>
  <c r="L196" i="5"/>
  <c r="M196" i="5" s="1"/>
  <c r="AR195" i="5"/>
  <c r="AQ195" i="5"/>
  <c r="L195" i="5"/>
  <c r="M195" i="5" s="1"/>
  <c r="AR194" i="5"/>
  <c r="AQ194" i="5"/>
  <c r="L194" i="5"/>
  <c r="M194" i="5" s="1"/>
  <c r="AR193" i="5"/>
  <c r="AQ193" i="5"/>
  <c r="L193" i="5"/>
  <c r="M193" i="5" s="1"/>
  <c r="AR192" i="5"/>
  <c r="AQ192" i="5"/>
  <c r="L192" i="5"/>
  <c r="M192" i="5" s="1"/>
  <c r="AR191" i="5"/>
  <c r="AQ191" i="5"/>
  <c r="L191" i="5"/>
  <c r="M191" i="5" s="1"/>
  <c r="AR190" i="5"/>
  <c r="AQ190" i="5"/>
  <c r="L190" i="5"/>
  <c r="M190" i="5" s="1"/>
  <c r="AR189" i="5"/>
  <c r="AQ189" i="5"/>
  <c r="L189" i="5"/>
  <c r="M189" i="5" s="1"/>
  <c r="AR188" i="5"/>
  <c r="AQ188" i="5"/>
  <c r="L188" i="5"/>
  <c r="M188" i="5" s="1"/>
  <c r="AR187" i="5"/>
  <c r="AQ187" i="5"/>
  <c r="L187" i="5"/>
  <c r="M187" i="5" s="1"/>
  <c r="AR186" i="5"/>
  <c r="AQ186" i="5"/>
  <c r="L186" i="5"/>
  <c r="M186" i="5" s="1"/>
  <c r="AR185" i="5"/>
  <c r="AQ185" i="5"/>
  <c r="L185" i="5"/>
  <c r="M185" i="5" s="1"/>
  <c r="AR184" i="5"/>
  <c r="AQ184" i="5"/>
  <c r="L184" i="5"/>
  <c r="M184" i="5" s="1"/>
  <c r="AR183" i="5"/>
  <c r="AQ183" i="5"/>
  <c r="L183" i="5"/>
  <c r="M183" i="5" s="1"/>
  <c r="AR182" i="5"/>
  <c r="AQ182" i="5"/>
  <c r="L182" i="5"/>
  <c r="M182" i="5" s="1"/>
  <c r="AR181" i="5"/>
  <c r="AQ181" i="5"/>
  <c r="L181" i="5"/>
  <c r="M181" i="5" s="1"/>
  <c r="AR180" i="5"/>
  <c r="AQ180" i="5"/>
  <c r="L180" i="5"/>
  <c r="M180" i="5" s="1"/>
  <c r="AR179" i="5"/>
  <c r="AQ179" i="5"/>
  <c r="L179" i="5"/>
  <c r="M179" i="5" s="1"/>
  <c r="AR178" i="5"/>
  <c r="AQ178" i="5"/>
  <c r="L178" i="5"/>
  <c r="M178" i="5" s="1"/>
  <c r="AR177" i="5"/>
  <c r="AQ177" i="5"/>
  <c r="L177" i="5"/>
  <c r="M177" i="5" s="1"/>
  <c r="AR176" i="5"/>
  <c r="AQ176" i="5"/>
  <c r="L176" i="5"/>
  <c r="M176" i="5" s="1"/>
  <c r="AR175" i="5"/>
  <c r="AQ175" i="5"/>
  <c r="L175" i="5"/>
  <c r="M175" i="5" s="1"/>
  <c r="AR174" i="5"/>
  <c r="AQ174" i="5"/>
  <c r="L174" i="5"/>
  <c r="M174" i="5" s="1"/>
  <c r="AR173" i="5"/>
  <c r="AQ173" i="5"/>
  <c r="L173" i="5"/>
  <c r="M173" i="5" s="1"/>
  <c r="AR172" i="5"/>
  <c r="AQ172" i="5"/>
  <c r="L172" i="5"/>
  <c r="M172" i="5" s="1"/>
  <c r="AR171" i="5"/>
  <c r="AQ171" i="5"/>
  <c r="L171" i="5"/>
  <c r="M171" i="5" s="1"/>
  <c r="AR170" i="5"/>
  <c r="AQ170" i="5"/>
  <c r="L170" i="5"/>
  <c r="M170" i="5" s="1"/>
  <c r="AR169" i="5"/>
  <c r="AQ169" i="5"/>
  <c r="L169" i="5"/>
  <c r="M169" i="5" s="1"/>
  <c r="AR168" i="5"/>
  <c r="AQ168" i="5"/>
  <c r="L168" i="5"/>
  <c r="M168" i="5" s="1"/>
  <c r="AR167" i="5"/>
  <c r="AQ167" i="5"/>
  <c r="L167" i="5"/>
  <c r="M167" i="5" s="1"/>
  <c r="AR166" i="5"/>
  <c r="AQ166" i="5"/>
  <c r="L166" i="5"/>
  <c r="M166" i="5" s="1"/>
  <c r="AR165" i="5"/>
  <c r="AQ165" i="5"/>
  <c r="L165" i="5"/>
  <c r="M165" i="5" s="1"/>
  <c r="AR164" i="5"/>
  <c r="AQ164" i="5"/>
  <c r="L164" i="5"/>
  <c r="M164" i="5" s="1"/>
  <c r="AR163" i="5"/>
  <c r="AQ163" i="5"/>
  <c r="L163" i="5"/>
  <c r="M163" i="5" s="1"/>
  <c r="AR162" i="5"/>
  <c r="AQ162" i="5"/>
  <c r="L162" i="5"/>
  <c r="M162" i="5" s="1"/>
  <c r="AR161" i="5"/>
  <c r="AQ161" i="5"/>
  <c r="L161" i="5"/>
  <c r="M161" i="5" s="1"/>
  <c r="AR160" i="5"/>
  <c r="AQ160" i="5"/>
  <c r="L160" i="5"/>
  <c r="M160" i="5" s="1"/>
  <c r="AR159" i="5"/>
  <c r="AQ159" i="5"/>
  <c r="L159" i="5"/>
  <c r="M159" i="5" s="1"/>
  <c r="AR158" i="5"/>
  <c r="AQ158" i="5"/>
  <c r="L158" i="5"/>
  <c r="M158" i="5" s="1"/>
  <c r="AR157" i="5"/>
  <c r="AQ157" i="5"/>
  <c r="L157" i="5"/>
  <c r="M157" i="5" s="1"/>
  <c r="AR156" i="5"/>
  <c r="AQ156" i="5"/>
  <c r="L156" i="5"/>
  <c r="M156" i="5" s="1"/>
  <c r="AR155" i="5"/>
  <c r="AQ155" i="5"/>
  <c r="L155" i="5"/>
  <c r="M155" i="5" s="1"/>
  <c r="AR154" i="5"/>
  <c r="AQ154" i="5"/>
  <c r="L154" i="5"/>
  <c r="M154" i="5" s="1"/>
  <c r="AR153" i="5"/>
  <c r="AQ153" i="5"/>
  <c r="L153" i="5"/>
  <c r="M153" i="5" s="1"/>
  <c r="AR152" i="5"/>
  <c r="AQ152" i="5"/>
  <c r="L152" i="5"/>
  <c r="M152" i="5" s="1"/>
  <c r="AR151" i="5"/>
  <c r="AQ151" i="5"/>
  <c r="L151" i="5"/>
  <c r="M151" i="5" s="1"/>
  <c r="AR150" i="5"/>
  <c r="AQ150" i="5"/>
  <c r="L150" i="5"/>
  <c r="M150" i="5" s="1"/>
  <c r="AR149" i="5"/>
  <c r="AQ149" i="5"/>
  <c r="L149" i="5"/>
  <c r="M149" i="5" s="1"/>
  <c r="AR148" i="5"/>
  <c r="AQ148" i="5"/>
  <c r="L148" i="5"/>
  <c r="M148" i="5" s="1"/>
  <c r="AR147" i="5"/>
  <c r="AQ147" i="5"/>
  <c r="L147" i="5"/>
  <c r="M147" i="5" s="1"/>
  <c r="AR146" i="5"/>
  <c r="AQ146" i="5"/>
  <c r="L146" i="5"/>
  <c r="M146" i="5" s="1"/>
  <c r="AR145" i="5"/>
  <c r="AQ145" i="5"/>
  <c r="L145" i="5"/>
  <c r="M145" i="5" s="1"/>
  <c r="AR144" i="5"/>
  <c r="AQ144" i="5"/>
  <c r="L144" i="5"/>
  <c r="M144" i="5" s="1"/>
  <c r="AR143" i="5"/>
  <c r="AQ143" i="5"/>
  <c r="L143" i="5"/>
  <c r="M143" i="5" s="1"/>
  <c r="AR142" i="5"/>
  <c r="AQ142" i="5"/>
  <c r="L142" i="5"/>
  <c r="M142" i="5" s="1"/>
  <c r="AR141" i="5"/>
  <c r="AQ141" i="5"/>
  <c r="L141" i="5"/>
  <c r="M141" i="5" s="1"/>
  <c r="AR140" i="5"/>
  <c r="AQ140" i="5"/>
  <c r="L140" i="5"/>
  <c r="M140" i="5" s="1"/>
  <c r="AR139" i="5"/>
  <c r="AQ139" i="5"/>
  <c r="L139" i="5"/>
  <c r="M139" i="5" s="1"/>
  <c r="AR138" i="5"/>
  <c r="AQ138" i="5"/>
  <c r="L138" i="5"/>
  <c r="M138" i="5" s="1"/>
  <c r="AR137" i="5"/>
  <c r="AQ137" i="5"/>
  <c r="L137" i="5"/>
  <c r="M137" i="5" s="1"/>
  <c r="AR136" i="5"/>
  <c r="AQ136" i="5"/>
  <c r="L136" i="5"/>
  <c r="M136" i="5" s="1"/>
  <c r="AR135" i="5"/>
  <c r="AQ135" i="5"/>
  <c r="L135" i="5"/>
  <c r="M135" i="5" s="1"/>
  <c r="AR134" i="5"/>
  <c r="AQ134" i="5"/>
  <c r="L134" i="5"/>
  <c r="M134" i="5" s="1"/>
  <c r="AR133" i="5"/>
  <c r="AQ133" i="5"/>
  <c r="L133" i="5"/>
  <c r="M133" i="5" s="1"/>
  <c r="AR132" i="5"/>
  <c r="AQ132" i="5"/>
  <c r="L132" i="5"/>
  <c r="M132" i="5" s="1"/>
  <c r="AR131" i="5"/>
  <c r="AQ131" i="5"/>
  <c r="L131" i="5"/>
  <c r="M131" i="5" s="1"/>
  <c r="AR130" i="5"/>
  <c r="AQ130" i="5"/>
  <c r="L130" i="5"/>
  <c r="M130" i="5" s="1"/>
  <c r="AR129" i="5"/>
  <c r="AQ129" i="5"/>
  <c r="L129" i="5"/>
  <c r="M129" i="5" s="1"/>
  <c r="AR128" i="5"/>
  <c r="AQ128" i="5"/>
  <c r="L128" i="5"/>
  <c r="M128" i="5" s="1"/>
  <c r="AR127" i="5"/>
  <c r="AQ127" i="5"/>
  <c r="L127" i="5"/>
  <c r="M127" i="5" s="1"/>
  <c r="AR126" i="5"/>
  <c r="AQ126" i="5"/>
  <c r="L126" i="5"/>
  <c r="M126" i="5" s="1"/>
  <c r="AR125" i="5"/>
  <c r="AQ125" i="5"/>
  <c r="L125" i="5"/>
  <c r="M125" i="5" s="1"/>
  <c r="AR124" i="5"/>
  <c r="AQ124" i="5"/>
  <c r="L124" i="5"/>
  <c r="M124" i="5" s="1"/>
  <c r="AR123" i="5"/>
  <c r="AQ123" i="5"/>
  <c r="L123" i="5"/>
  <c r="M123" i="5" s="1"/>
  <c r="AR122" i="5"/>
  <c r="AQ122" i="5"/>
  <c r="L122" i="5"/>
  <c r="M122" i="5" s="1"/>
  <c r="AR121" i="5"/>
  <c r="AQ121" i="5"/>
  <c r="L121" i="5"/>
  <c r="M121" i="5" s="1"/>
  <c r="AR120" i="5"/>
  <c r="AQ120" i="5"/>
  <c r="L120" i="5"/>
  <c r="M120" i="5" s="1"/>
  <c r="AR119" i="5"/>
  <c r="AQ119" i="5"/>
  <c r="L119" i="5"/>
  <c r="M119" i="5" s="1"/>
  <c r="AR118" i="5"/>
  <c r="AQ118" i="5"/>
  <c r="L118" i="5"/>
  <c r="M118" i="5" s="1"/>
  <c r="AR117" i="5"/>
  <c r="AQ117" i="5"/>
  <c r="L117" i="5"/>
  <c r="M117" i="5" s="1"/>
  <c r="AR116" i="5"/>
  <c r="AQ116" i="5"/>
  <c r="L116" i="5"/>
  <c r="M116" i="5" s="1"/>
  <c r="AR115" i="5"/>
  <c r="AQ115" i="5"/>
  <c r="L115" i="5"/>
  <c r="M115" i="5" s="1"/>
  <c r="AR114" i="5"/>
  <c r="AQ114" i="5"/>
  <c r="L114" i="5"/>
  <c r="M114" i="5" s="1"/>
  <c r="AR113" i="5"/>
  <c r="AQ113" i="5"/>
  <c r="L113" i="5"/>
  <c r="M113" i="5" s="1"/>
  <c r="AR112" i="5"/>
  <c r="AQ112" i="5"/>
  <c r="L112" i="5"/>
  <c r="M112" i="5" s="1"/>
  <c r="AR111" i="5"/>
  <c r="AQ111" i="5"/>
  <c r="L111" i="5"/>
  <c r="M111" i="5" s="1"/>
  <c r="AR110" i="5"/>
  <c r="AQ110" i="5"/>
  <c r="L110" i="5"/>
  <c r="M110" i="5" s="1"/>
  <c r="AR109" i="5"/>
  <c r="AQ109" i="5"/>
  <c r="L109" i="5"/>
  <c r="M109" i="5" s="1"/>
  <c r="AR108" i="5"/>
  <c r="AQ108" i="5"/>
  <c r="L108" i="5"/>
  <c r="M108" i="5" s="1"/>
  <c r="AR107" i="5"/>
  <c r="AQ107" i="5"/>
  <c r="L107" i="5"/>
  <c r="M107" i="5" s="1"/>
  <c r="AR106" i="5"/>
  <c r="AQ106" i="5"/>
  <c r="L106" i="5"/>
  <c r="M106" i="5" s="1"/>
  <c r="AR105" i="5"/>
  <c r="AQ105" i="5"/>
  <c r="L105" i="5"/>
  <c r="M105" i="5" s="1"/>
  <c r="AR104" i="5"/>
  <c r="AQ104" i="5"/>
  <c r="L104" i="5"/>
  <c r="M104" i="5" s="1"/>
  <c r="AR103" i="5"/>
  <c r="AQ103" i="5"/>
  <c r="L103" i="5"/>
  <c r="M103" i="5" s="1"/>
  <c r="AR102" i="5"/>
  <c r="AQ102" i="5"/>
  <c r="L102" i="5"/>
  <c r="M102" i="5" s="1"/>
  <c r="AR101" i="5"/>
  <c r="AQ101" i="5"/>
  <c r="L101" i="5"/>
  <c r="M101" i="5" s="1"/>
  <c r="AR100" i="5"/>
  <c r="AQ100" i="5"/>
  <c r="L100" i="5"/>
  <c r="M100" i="5" s="1"/>
  <c r="AR99" i="5"/>
  <c r="AQ99" i="5"/>
  <c r="L99" i="5"/>
  <c r="M99" i="5" s="1"/>
  <c r="AR98" i="5"/>
  <c r="AQ98" i="5"/>
  <c r="L98" i="5"/>
  <c r="M98" i="5" s="1"/>
  <c r="AR97" i="5"/>
  <c r="AQ97" i="5"/>
  <c r="L97" i="5"/>
  <c r="M97" i="5" s="1"/>
  <c r="AR96" i="5"/>
  <c r="AQ96" i="5"/>
  <c r="L96" i="5"/>
  <c r="M96" i="5" s="1"/>
  <c r="AR95" i="5"/>
  <c r="AQ95" i="5"/>
  <c r="L95" i="5"/>
  <c r="M95" i="5" s="1"/>
  <c r="AR94" i="5"/>
  <c r="AQ94" i="5"/>
  <c r="L94" i="5"/>
  <c r="M94" i="5" s="1"/>
  <c r="AR93" i="5"/>
  <c r="AQ93" i="5"/>
  <c r="L93" i="5"/>
  <c r="M93" i="5" s="1"/>
  <c r="AR92" i="5"/>
  <c r="AQ92" i="5"/>
  <c r="L92" i="5"/>
  <c r="M92" i="5" s="1"/>
  <c r="AR91" i="5"/>
  <c r="AQ91" i="5"/>
  <c r="L91" i="5"/>
  <c r="M91" i="5" s="1"/>
  <c r="AR90" i="5"/>
  <c r="AQ90" i="5"/>
  <c r="L90" i="5"/>
  <c r="M90" i="5" s="1"/>
  <c r="AR89" i="5"/>
  <c r="AQ89" i="5"/>
  <c r="L89" i="5"/>
  <c r="M89" i="5" s="1"/>
  <c r="AR88" i="5"/>
  <c r="AQ88" i="5"/>
  <c r="L88" i="5"/>
  <c r="M88" i="5" s="1"/>
  <c r="AR87" i="5"/>
  <c r="AQ87" i="5"/>
  <c r="L87" i="5"/>
  <c r="M87" i="5" s="1"/>
  <c r="AR86" i="5"/>
  <c r="AQ86" i="5"/>
  <c r="L86" i="5"/>
  <c r="M86" i="5" s="1"/>
  <c r="AR85" i="5"/>
  <c r="AQ85" i="5"/>
  <c r="L85" i="5"/>
  <c r="M85" i="5" s="1"/>
  <c r="AR84" i="5"/>
  <c r="AQ84" i="5"/>
  <c r="L84" i="5"/>
  <c r="M84" i="5" s="1"/>
  <c r="AR83" i="5"/>
  <c r="AQ83" i="5"/>
  <c r="L83" i="5"/>
  <c r="M83" i="5" s="1"/>
  <c r="AR82" i="5"/>
  <c r="AQ82" i="5"/>
  <c r="L82" i="5"/>
  <c r="M82" i="5" s="1"/>
  <c r="AR81" i="5"/>
  <c r="AQ81" i="5"/>
  <c r="L81" i="5"/>
  <c r="M81" i="5" s="1"/>
  <c r="AR80" i="5"/>
  <c r="AQ80" i="5"/>
  <c r="L80" i="5"/>
  <c r="M80" i="5" s="1"/>
  <c r="AR79" i="5"/>
  <c r="AQ79" i="5"/>
  <c r="L79" i="5"/>
  <c r="M79" i="5" s="1"/>
  <c r="AR78" i="5"/>
  <c r="AQ78" i="5"/>
  <c r="L78" i="5"/>
  <c r="M78" i="5" s="1"/>
  <c r="AR77" i="5"/>
  <c r="AQ77" i="5"/>
  <c r="L77" i="5"/>
  <c r="M77" i="5" s="1"/>
  <c r="AR76" i="5"/>
  <c r="AQ76" i="5"/>
  <c r="L76" i="5"/>
  <c r="M76" i="5" s="1"/>
  <c r="AR75" i="5"/>
  <c r="AQ75" i="5"/>
  <c r="L75" i="5"/>
  <c r="M75" i="5" s="1"/>
  <c r="AR74" i="5"/>
  <c r="AQ74" i="5"/>
  <c r="L74" i="5"/>
  <c r="M74" i="5" s="1"/>
  <c r="AR73" i="5"/>
  <c r="AQ73" i="5"/>
  <c r="L73" i="5"/>
  <c r="M73" i="5" s="1"/>
  <c r="AR72" i="5"/>
  <c r="AQ72" i="5"/>
  <c r="L72" i="5"/>
  <c r="M72" i="5" s="1"/>
  <c r="AR71" i="5"/>
  <c r="AQ71" i="5"/>
  <c r="L71" i="5"/>
  <c r="M71" i="5" s="1"/>
  <c r="AR70" i="5"/>
  <c r="AQ70" i="5"/>
  <c r="L70" i="5"/>
  <c r="M70" i="5" s="1"/>
  <c r="AR69" i="5"/>
  <c r="AQ69" i="5"/>
  <c r="L69" i="5"/>
  <c r="M69" i="5" s="1"/>
  <c r="AR68" i="5"/>
  <c r="AQ68" i="5"/>
  <c r="L68" i="5"/>
  <c r="M68" i="5" s="1"/>
  <c r="AR67" i="5"/>
  <c r="AQ67" i="5"/>
  <c r="L67" i="5"/>
  <c r="M67" i="5" s="1"/>
  <c r="AR66" i="5"/>
  <c r="AQ66" i="5"/>
  <c r="L66" i="5"/>
  <c r="M66" i="5" s="1"/>
  <c r="AR65" i="5"/>
  <c r="AQ65" i="5"/>
  <c r="L65" i="5"/>
  <c r="M65" i="5" s="1"/>
  <c r="AR64" i="5"/>
  <c r="AQ64" i="5"/>
  <c r="L64" i="5"/>
  <c r="M64" i="5" s="1"/>
  <c r="AR63" i="5"/>
  <c r="AQ63" i="5"/>
  <c r="L63" i="5"/>
  <c r="M63" i="5" s="1"/>
  <c r="AR62" i="5"/>
  <c r="AQ62" i="5"/>
  <c r="L62" i="5"/>
  <c r="M62" i="5" s="1"/>
  <c r="AR61" i="5"/>
  <c r="AQ61" i="5"/>
  <c r="L61" i="5"/>
  <c r="M61" i="5" s="1"/>
  <c r="AR60" i="5"/>
  <c r="AQ60" i="5"/>
  <c r="L60" i="5"/>
  <c r="M60" i="5" s="1"/>
  <c r="AR59" i="5"/>
  <c r="AQ59" i="5"/>
  <c r="L59" i="5"/>
  <c r="M59" i="5" s="1"/>
  <c r="AR58" i="5"/>
  <c r="AQ58" i="5"/>
  <c r="L58" i="5"/>
  <c r="M58" i="5" s="1"/>
  <c r="AR57" i="5"/>
  <c r="AQ57" i="5"/>
  <c r="L57" i="5"/>
  <c r="M57" i="5" s="1"/>
  <c r="AR56" i="5"/>
  <c r="AQ56" i="5"/>
  <c r="L56" i="5"/>
  <c r="M56" i="5" s="1"/>
  <c r="AR55" i="5"/>
  <c r="AQ55" i="5"/>
  <c r="L55" i="5"/>
  <c r="M55" i="5" s="1"/>
  <c r="AR54" i="5"/>
  <c r="AQ54" i="5"/>
  <c r="L54" i="5"/>
  <c r="M54" i="5" s="1"/>
  <c r="AR53" i="5"/>
  <c r="AQ53" i="5"/>
  <c r="L53" i="5"/>
  <c r="M53" i="5" s="1"/>
  <c r="AR52" i="5"/>
  <c r="AQ52" i="5"/>
  <c r="L52" i="5"/>
  <c r="M52" i="5" s="1"/>
  <c r="AR51" i="5"/>
  <c r="AQ51" i="5"/>
  <c r="L51" i="5"/>
  <c r="M51" i="5" s="1"/>
  <c r="AR50" i="5"/>
  <c r="AQ50" i="5"/>
  <c r="L50" i="5"/>
  <c r="M50" i="5" s="1"/>
  <c r="AR49" i="5"/>
  <c r="AQ49" i="5"/>
  <c r="L49" i="5"/>
  <c r="M49" i="5" s="1"/>
  <c r="AR48" i="5"/>
  <c r="AQ48" i="5"/>
  <c r="L48" i="5"/>
  <c r="M48" i="5" s="1"/>
  <c r="AR47" i="5"/>
  <c r="AQ47" i="5"/>
  <c r="L47" i="5"/>
  <c r="M47" i="5" s="1"/>
  <c r="AR46" i="5"/>
  <c r="AQ46" i="5"/>
  <c r="L46" i="5"/>
  <c r="M46" i="5" s="1"/>
  <c r="AR45" i="5"/>
  <c r="AQ45" i="5"/>
  <c r="L45" i="5"/>
  <c r="M45" i="5" s="1"/>
  <c r="AR44" i="5"/>
  <c r="AQ44" i="5"/>
  <c r="L44" i="5"/>
  <c r="M44" i="5" s="1"/>
  <c r="AR43" i="5"/>
  <c r="AQ43" i="5"/>
  <c r="L43" i="5"/>
  <c r="M43" i="5" s="1"/>
  <c r="AR42" i="5"/>
  <c r="AQ42" i="5"/>
  <c r="L42" i="5"/>
  <c r="M42" i="5" s="1"/>
  <c r="AR41" i="5"/>
  <c r="AQ41" i="5"/>
  <c r="L41" i="5"/>
  <c r="M41" i="5" s="1"/>
  <c r="AR40" i="5"/>
  <c r="AQ40" i="5"/>
  <c r="L40" i="5"/>
  <c r="M40" i="5" s="1"/>
  <c r="AR39" i="5"/>
  <c r="AQ39" i="5"/>
  <c r="L39" i="5"/>
  <c r="M39" i="5" s="1"/>
  <c r="AR38" i="5"/>
  <c r="AQ38" i="5"/>
  <c r="L38" i="5"/>
  <c r="M38" i="5" s="1"/>
  <c r="AR37" i="5"/>
  <c r="AQ37" i="5"/>
  <c r="L37" i="5"/>
  <c r="M37" i="5" s="1"/>
  <c r="AR36" i="5"/>
  <c r="AQ36" i="5"/>
  <c r="L36" i="5"/>
  <c r="M36" i="5" s="1"/>
  <c r="AR35" i="5"/>
  <c r="AQ35" i="5"/>
  <c r="L35" i="5"/>
  <c r="M35" i="5" s="1"/>
  <c r="AR34" i="5"/>
  <c r="AQ34" i="5"/>
  <c r="L34" i="5"/>
  <c r="M34" i="5" s="1"/>
  <c r="AR33" i="5"/>
  <c r="AQ33" i="5"/>
  <c r="L33" i="5"/>
  <c r="M33" i="5" s="1"/>
  <c r="AR32" i="5"/>
  <c r="AQ32" i="5"/>
  <c r="L32" i="5"/>
  <c r="M32" i="5" s="1"/>
  <c r="AR31" i="5"/>
  <c r="AQ31" i="5"/>
  <c r="L31" i="5"/>
  <c r="M31" i="5" s="1"/>
  <c r="AR30" i="5"/>
  <c r="AQ30" i="5"/>
  <c r="L30" i="5"/>
  <c r="M30" i="5" s="1"/>
  <c r="AN28" i="5"/>
  <c r="X28" i="5"/>
  <c r="W28" i="5"/>
  <c r="V28" i="5"/>
  <c r="U28" i="5"/>
  <c r="T28" i="5"/>
  <c r="S28" i="5"/>
  <c r="R28" i="5"/>
  <c r="Q28" i="5"/>
  <c r="P28" i="5"/>
  <c r="O28" i="5"/>
  <c r="N28" i="5"/>
  <c r="AN27" i="5" a="1"/>
  <c r="AN27" i="5" s="1"/>
  <c r="X27" i="5" a="1"/>
  <c r="X27" i="5" s="1"/>
  <c r="W27" i="5" a="1"/>
  <c r="W27" i="5" s="1"/>
  <c r="V27" i="5" a="1"/>
  <c r="V27" i="5" s="1"/>
  <c r="U27" i="5" a="1"/>
  <c r="U27" i="5" s="1"/>
  <c r="T27" i="5" a="1"/>
  <c r="T27" i="5" s="1"/>
  <c r="S27" i="5" a="1"/>
  <c r="S27" i="5" s="1"/>
  <c r="R27" i="5" a="1"/>
  <c r="R27" i="5" s="1"/>
  <c r="Q27" i="5" a="1"/>
  <c r="Q27" i="5" s="1"/>
  <c r="P27" i="5" a="1"/>
  <c r="P27" i="5" s="1"/>
  <c r="O27" i="5" a="1"/>
  <c r="O27" i="5" s="1"/>
  <c r="N27" i="5" a="1"/>
  <c r="N27" i="5" s="1"/>
  <c r="R13" i="5" a="1"/>
  <c r="R13" i="5" s="1"/>
  <c r="Q13" i="5" a="1"/>
  <c r="Q13" i="5" s="1"/>
  <c r="P13" i="5" a="1"/>
  <c r="P13" i="5" s="1"/>
  <c r="O13" i="5" a="1"/>
  <c r="O13" i="5" s="1"/>
  <c r="N13" i="5" a="1"/>
  <c r="N13" i="5" s="1"/>
  <c r="M13" i="5" a="1"/>
  <c r="M13" i="5" s="1"/>
  <c r="L13" i="5" a="1"/>
  <c r="L13" i="5" s="1"/>
  <c r="K13" i="5" a="1"/>
  <c r="K13" i="5" s="1"/>
  <c r="J13" i="5" a="1"/>
  <c r="J13" i="5" s="1"/>
  <c r="I13" i="5" a="1"/>
  <c r="I13" i="5" s="1"/>
  <c r="H13" i="5" a="1"/>
  <c r="H13" i="5" s="1"/>
  <c r="G13" i="5" a="1"/>
  <c r="G13" i="5" s="1"/>
  <c r="R12" i="5" a="1"/>
  <c r="R12" i="5" s="1"/>
  <c r="Q12" i="5" a="1"/>
  <c r="Q12" i="5" s="1"/>
  <c r="P12" i="5" a="1"/>
  <c r="P12" i="5" s="1"/>
  <c r="O12" i="5" a="1"/>
  <c r="O12" i="5" s="1"/>
  <c r="N12" i="5" a="1"/>
  <c r="N12" i="5" s="1"/>
  <c r="M12" i="5" a="1"/>
  <c r="M12" i="5" s="1"/>
  <c r="L12" i="5" a="1"/>
  <c r="L12" i="5" s="1"/>
  <c r="K12" i="5" a="1"/>
  <c r="K12" i="5" s="1"/>
  <c r="J12" i="5" a="1"/>
  <c r="J12" i="5" s="1"/>
  <c r="I12" i="5" a="1"/>
  <c r="I12" i="5" s="1"/>
  <c r="H12" i="5" a="1"/>
  <c r="H12" i="5" s="1"/>
  <c r="G12" i="5" a="1"/>
  <c r="G12" i="5" s="1"/>
  <c r="F7" i="5"/>
  <c r="E7" i="5"/>
  <c r="F6" i="5"/>
  <c r="E6" i="5"/>
  <c r="F5" i="5"/>
  <c r="E5" i="5"/>
  <c r="BZ772" i="2"/>
  <c r="BY772" i="2"/>
  <c r="L772" i="2"/>
  <c r="BZ771" i="2"/>
  <c r="BY771" i="2"/>
  <c r="L771" i="2"/>
  <c r="BZ770" i="2"/>
  <c r="BY770" i="2"/>
  <c r="L770" i="2"/>
  <c r="BZ769" i="2"/>
  <c r="BY769" i="2"/>
  <c r="L769" i="2"/>
  <c r="BZ768" i="2"/>
  <c r="BY768" i="2"/>
  <c r="L768" i="2"/>
  <c r="BZ767" i="2"/>
  <c r="BY767" i="2"/>
  <c r="L767" i="2"/>
  <c r="BZ765" i="2"/>
  <c r="BY765" i="2"/>
  <c r="L765" i="2"/>
  <c r="M765" i="2" s="1"/>
  <c r="BZ764" i="2"/>
  <c r="BY764" i="2"/>
  <c r="L764" i="2"/>
  <c r="BZ763" i="2"/>
  <c r="BY763" i="2"/>
  <c r="L763" i="2"/>
  <c r="BZ762" i="2"/>
  <c r="BY762" i="2"/>
  <c r="L762" i="2"/>
  <c r="BZ761" i="2"/>
  <c r="BY761" i="2"/>
  <c r="L761" i="2"/>
  <c r="BZ760" i="2"/>
  <c r="BY760" i="2"/>
  <c r="L760" i="2"/>
  <c r="BZ759" i="2"/>
  <c r="BY759" i="2"/>
  <c r="L759" i="2"/>
  <c r="BZ758" i="2"/>
  <c r="BY758" i="2"/>
  <c r="L758" i="2"/>
  <c r="BZ756" i="2"/>
  <c r="BY756" i="2"/>
  <c r="L756" i="2"/>
  <c r="BZ755" i="2"/>
  <c r="BY755" i="2"/>
  <c r="L755" i="2"/>
  <c r="BZ754" i="2"/>
  <c r="BY754" i="2"/>
  <c r="L754" i="2"/>
  <c r="BZ753" i="2"/>
  <c r="BY753" i="2"/>
  <c r="L753" i="2"/>
  <c r="BZ752" i="2"/>
  <c r="BY752" i="2"/>
  <c r="L752" i="2"/>
  <c r="BZ751" i="2"/>
  <c r="BY751" i="2"/>
  <c r="L751" i="2"/>
  <c r="BZ750" i="2"/>
  <c r="BY750" i="2"/>
  <c r="L750" i="2"/>
  <c r="BZ749" i="2"/>
  <c r="BY749" i="2"/>
  <c r="L749" i="2"/>
  <c r="BZ748" i="2"/>
  <c r="BY748" i="2"/>
  <c r="L748" i="2"/>
  <c r="BZ747" i="2"/>
  <c r="BY747" i="2"/>
  <c r="L747" i="2"/>
  <c r="BZ746" i="2"/>
  <c r="BY746" i="2"/>
  <c r="L746" i="2"/>
  <c r="BZ745" i="2"/>
  <c r="BY745" i="2"/>
  <c r="L745" i="2"/>
  <c r="BZ744" i="2"/>
  <c r="BY744" i="2"/>
  <c r="L744" i="2"/>
  <c r="BZ741" i="2"/>
  <c r="BY741" i="2"/>
  <c r="L741" i="2"/>
  <c r="BZ740" i="2"/>
  <c r="BY740" i="2"/>
  <c r="L740" i="2"/>
  <c r="BZ739" i="2"/>
  <c r="BY739" i="2"/>
  <c r="L739" i="2"/>
  <c r="BZ738" i="2"/>
  <c r="BY738" i="2"/>
  <c r="L738" i="2"/>
  <c r="BZ736" i="2"/>
  <c r="BY736" i="2"/>
  <c r="L736" i="2"/>
  <c r="BZ735" i="2"/>
  <c r="BY735" i="2"/>
  <c r="L735" i="2"/>
  <c r="BZ734" i="2"/>
  <c r="BY734" i="2"/>
  <c r="L734" i="2"/>
  <c r="BZ733" i="2"/>
  <c r="BY733" i="2"/>
  <c r="L733" i="2"/>
  <c r="BZ732" i="2"/>
  <c r="BY732" i="2"/>
  <c r="L732" i="2"/>
  <c r="BZ731" i="2"/>
  <c r="BY731" i="2"/>
  <c r="L731" i="2"/>
  <c r="BZ730" i="2"/>
  <c r="BY730" i="2"/>
  <c r="L730" i="2"/>
  <c r="BZ729" i="2"/>
  <c r="BY729" i="2"/>
  <c r="L729" i="2"/>
  <c r="BZ728" i="2"/>
  <c r="BY728" i="2"/>
  <c r="L728" i="2"/>
  <c r="BZ727" i="2"/>
  <c r="BY727" i="2"/>
  <c r="L727" i="2"/>
  <c r="BZ723" i="2"/>
  <c r="BY723" i="2"/>
  <c r="L723" i="2"/>
  <c r="BZ722" i="2"/>
  <c r="BY722" i="2"/>
  <c r="L722" i="2"/>
  <c r="BZ721" i="2"/>
  <c r="BY721" i="2"/>
  <c r="L721" i="2"/>
  <c r="BZ720" i="2"/>
  <c r="BY720" i="2"/>
  <c r="L720" i="2"/>
  <c r="BZ719" i="2"/>
  <c r="BY719" i="2"/>
  <c r="L719" i="2"/>
  <c r="BZ718" i="2"/>
  <c r="BY718" i="2"/>
  <c r="L718" i="2"/>
  <c r="BZ717" i="2"/>
  <c r="BY717" i="2"/>
  <c r="L717" i="2"/>
  <c r="BZ716" i="2"/>
  <c r="BY716" i="2"/>
  <c r="L716" i="2"/>
  <c r="BZ715" i="2"/>
  <c r="BY715" i="2"/>
  <c r="L715" i="2"/>
  <c r="BZ714" i="2"/>
  <c r="BY714" i="2"/>
  <c r="L714" i="2"/>
  <c r="BZ713" i="2"/>
  <c r="BY713" i="2"/>
  <c r="L713" i="2"/>
  <c r="BZ712" i="2"/>
  <c r="BY712" i="2"/>
  <c r="L712" i="2"/>
  <c r="BZ711" i="2"/>
  <c r="BY711" i="2"/>
  <c r="L711" i="2"/>
  <c r="BZ708" i="2"/>
  <c r="BY708" i="2"/>
  <c r="L708" i="2"/>
  <c r="BZ707" i="2"/>
  <c r="BY707" i="2"/>
  <c r="L707" i="2"/>
  <c r="BZ706" i="2"/>
  <c r="BY706" i="2"/>
  <c r="L706" i="2"/>
  <c r="BZ705" i="2"/>
  <c r="BY705" i="2"/>
  <c r="L705" i="2"/>
  <c r="BZ703" i="2"/>
  <c r="BY703" i="2"/>
  <c r="L703" i="2"/>
  <c r="BZ702" i="2"/>
  <c r="BY702" i="2"/>
  <c r="L702" i="2"/>
  <c r="BZ701" i="2"/>
  <c r="BY701" i="2"/>
  <c r="L701" i="2"/>
  <c r="BZ700" i="2"/>
  <c r="BY700" i="2"/>
  <c r="L700" i="2"/>
  <c r="BZ699" i="2"/>
  <c r="BY699" i="2"/>
  <c r="L699" i="2"/>
  <c r="BZ698" i="2"/>
  <c r="BY698" i="2"/>
  <c r="L698" i="2"/>
  <c r="BZ697" i="2"/>
  <c r="BY697" i="2"/>
  <c r="L697" i="2"/>
  <c r="BZ696" i="2"/>
  <c r="BY696" i="2"/>
  <c r="L696" i="2"/>
  <c r="BZ695" i="2"/>
  <c r="BY695" i="2"/>
  <c r="L695" i="2"/>
  <c r="BZ694" i="2"/>
  <c r="BY694" i="2"/>
  <c r="L694" i="2"/>
  <c r="BZ693" i="2"/>
  <c r="BY693" i="2"/>
  <c r="L693" i="2"/>
  <c r="BZ692" i="2"/>
  <c r="BY692" i="2"/>
  <c r="L692" i="2"/>
  <c r="BZ691" i="2"/>
  <c r="BY691" i="2"/>
  <c r="L691" i="2"/>
  <c r="BZ690" i="2"/>
  <c r="BY690" i="2"/>
  <c r="L690" i="2"/>
  <c r="BZ687" i="2"/>
  <c r="BY687" i="2"/>
  <c r="L687" i="2"/>
  <c r="BZ686" i="2"/>
  <c r="BY686" i="2"/>
  <c r="L686" i="2"/>
  <c r="BZ685" i="2"/>
  <c r="BY685" i="2"/>
  <c r="L685" i="2"/>
  <c r="BZ684" i="2"/>
  <c r="BY684" i="2"/>
  <c r="L684" i="2"/>
  <c r="BZ683" i="2"/>
  <c r="BY683" i="2"/>
  <c r="L683" i="2"/>
  <c r="BZ682" i="2"/>
  <c r="BY682" i="2"/>
  <c r="L682" i="2"/>
  <c r="BZ681" i="2"/>
  <c r="BY681" i="2"/>
  <c r="L681" i="2"/>
  <c r="BZ680" i="2"/>
  <c r="BY680" i="2"/>
  <c r="L680" i="2"/>
  <c r="BZ679" i="2"/>
  <c r="BY679" i="2"/>
  <c r="L679" i="2"/>
  <c r="BZ678" i="2"/>
  <c r="BY678" i="2"/>
  <c r="L678" i="2"/>
  <c r="BZ676" i="2"/>
  <c r="BY676" i="2"/>
  <c r="L676" i="2"/>
  <c r="BZ675" i="2"/>
  <c r="BY675" i="2"/>
  <c r="L675" i="2"/>
  <c r="BZ674" i="2"/>
  <c r="BY674" i="2"/>
  <c r="L674" i="2"/>
  <c r="BZ673" i="2"/>
  <c r="BY673" i="2"/>
  <c r="L673" i="2"/>
  <c r="BZ672" i="2"/>
  <c r="BY672" i="2"/>
  <c r="L672" i="2"/>
  <c r="BZ671" i="2"/>
  <c r="BY671" i="2"/>
  <c r="L671" i="2"/>
  <c r="BZ670" i="2"/>
  <c r="BY670" i="2"/>
  <c r="L670" i="2"/>
  <c r="BZ669" i="2"/>
  <c r="BY669" i="2"/>
  <c r="L669" i="2"/>
  <c r="BZ668" i="2"/>
  <c r="BY668" i="2"/>
  <c r="L668" i="2"/>
  <c r="BZ667" i="2"/>
  <c r="BY667" i="2"/>
  <c r="L667" i="2"/>
  <c r="BZ666" i="2"/>
  <c r="BY666" i="2"/>
  <c r="L666" i="2"/>
  <c r="BZ662" i="2"/>
  <c r="BY662" i="2"/>
  <c r="L662" i="2"/>
  <c r="BZ661" i="2"/>
  <c r="BY661" i="2"/>
  <c r="L661" i="2"/>
  <c r="BZ660" i="2"/>
  <c r="BY660" i="2"/>
  <c r="L660" i="2"/>
  <c r="BZ659" i="2"/>
  <c r="BY659" i="2"/>
  <c r="L659" i="2"/>
  <c r="BZ658" i="2"/>
  <c r="BY658" i="2"/>
  <c r="L658" i="2"/>
  <c r="BZ657" i="2"/>
  <c r="BY657" i="2"/>
  <c r="L657" i="2"/>
  <c r="BZ656" i="2"/>
  <c r="BY656" i="2"/>
  <c r="L656" i="2"/>
  <c r="BZ655" i="2"/>
  <c r="BY655" i="2"/>
  <c r="L655" i="2"/>
  <c r="BZ654" i="2"/>
  <c r="BY654" i="2"/>
  <c r="L654" i="2"/>
  <c r="BZ653" i="2"/>
  <c r="BY653" i="2"/>
  <c r="L653" i="2"/>
  <c r="BZ652" i="2"/>
  <c r="BY652" i="2"/>
  <c r="L652" i="2"/>
  <c r="BZ651" i="2"/>
  <c r="BY651" i="2"/>
  <c r="L651" i="2"/>
  <c r="BZ650" i="2"/>
  <c r="BY650" i="2"/>
  <c r="L650" i="2"/>
  <c r="BZ649" i="2"/>
  <c r="BY649" i="2"/>
  <c r="L649" i="2"/>
  <c r="BZ646" i="2"/>
  <c r="BY646" i="2"/>
  <c r="L646" i="2"/>
  <c r="BZ645" i="2"/>
  <c r="BY645" i="2"/>
  <c r="L645" i="2"/>
  <c r="BZ644" i="2"/>
  <c r="BY644" i="2"/>
  <c r="L644" i="2"/>
  <c r="BZ643" i="2"/>
  <c r="BY643" i="2"/>
  <c r="L643" i="2"/>
  <c r="BZ642" i="2"/>
  <c r="BY642" i="2"/>
  <c r="L642" i="2"/>
  <c r="BZ641" i="2"/>
  <c r="BY641" i="2"/>
  <c r="L641" i="2"/>
  <c r="BZ640" i="2"/>
  <c r="BY640" i="2"/>
  <c r="L640" i="2"/>
  <c r="BZ639" i="2"/>
  <c r="BY639" i="2"/>
  <c r="L639" i="2"/>
  <c r="BZ638" i="2"/>
  <c r="BY638" i="2"/>
  <c r="L638" i="2"/>
  <c r="BZ637" i="2"/>
  <c r="BY637" i="2"/>
  <c r="L637" i="2"/>
  <c r="BZ636" i="2"/>
  <c r="BY636" i="2"/>
  <c r="L636" i="2"/>
  <c r="BZ635" i="2"/>
  <c r="BY635" i="2"/>
  <c r="L635" i="2"/>
  <c r="BZ634" i="2"/>
  <c r="BY634" i="2"/>
  <c r="L634" i="2"/>
  <c r="BZ633" i="2"/>
  <c r="BY633" i="2"/>
  <c r="L633" i="2"/>
  <c r="BZ632" i="2"/>
  <c r="BY632" i="2"/>
  <c r="L632" i="2"/>
  <c r="BZ631" i="2"/>
  <c r="BY631" i="2"/>
  <c r="L631" i="2"/>
  <c r="BZ630" i="2"/>
  <c r="BY630" i="2"/>
  <c r="L630" i="2"/>
  <c r="BZ629" i="2"/>
  <c r="BY629" i="2"/>
  <c r="L629" i="2"/>
  <c r="BZ628" i="2"/>
  <c r="BY628" i="2"/>
  <c r="L628" i="2"/>
  <c r="BZ627" i="2"/>
  <c r="BY627" i="2"/>
  <c r="L627" i="2"/>
  <c r="BZ626" i="2"/>
  <c r="BY626" i="2"/>
  <c r="L626" i="2"/>
  <c r="BZ623" i="2"/>
  <c r="BY623" i="2"/>
  <c r="L623" i="2"/>
  <c r="BZ622" i="2"/>
  <c r="BY622" i="2"/>
  <c r="L622" i="2"/>
  <c r="BZ621" i="2"/>
  <c r="BY621" i="2"/>
  <c r="L621" i="2"/>
  <c r="BZ620" i="2"/>
  <c r="BY620" i="2"/>
  <c r="L620" i="2"/>
  <c r="BZ619" i="2"/>
  <c r="BY619" i="2"/>
  <c r="L619" i="2"/>
  <c r="BZ618" i="2"/>
  <c r="BY618" i="2"/>
  <c r="L618" i="2"/>
  <c r="BZ617" i="2"/>
  <c r="BY617" i="2"/>
  <c r="L617" i="2"/>
  <c r="BZ616" i="2"/>
  <c r="BY616" i="2"/>
  <c r="L616" i="2"/>
  <c r="BZ615" i="2"/>
  <c r="BY615" i="2"/>
  <c r="L615" i="2"/>
  <c r="BZ614" i="2"/>
  <c r="BY614" i="2"/>
  <c r="L614" i="2"/>
  <c r="BZ613" i="2"/>
  <c r="BY613" i="2"/>
  <c r="L613" i="2"/>
  <c r="BZ612" i="2"/>
  <c r="BY612" i="2"/>
  <c r="L612" i="2"/>
  <c r="BZ611" i="2"/>
  <c r="BY611" i="2"/>
  <c r="L611" i="2"/>
  <c r="BZ610" i="2"/>
  <c r="BY610" i="2"/>
  <c r="L610" i="2"/>
  <c r="BZ609" i="2"/>
  <c r="BY609" i="2"/>
  <c r="L609" i="2"/>
  <c r="BZ608" i="2"/>
  <c r="BY608" i="2"/>
  <c r="L608" i="2"/>
  <c r="BZ605" i="2"/>
  <c r="BY605" i="2"/>
  <c r="L605" i="2"/>
  <c r="BZ604" i="2"/>
  <c r="BY604" i="2"/>
  <c r="L604" i="2"/>
  <c r="BZ603" i="2"/>
  <c r="BY603" i="2"/>
  <c r="L603" i="2"/>
  <c r="BZ602" i="2"/>
  <c r="BY602" i="2"/>
  <c r="L602" i="2"/>
  <c r="BZ600" i="2"/>
  <c r="BY600" i="2"/>
  <c r="L600" i="2"/>
  <c r="BZ599" i="2"/>
  <c r="BY599" i="2"/>
  <c r="L599" i="2"/>
  <c r="BZ598" i="2"/>
  <c r="BY598" i="2"/>
  <c r="L598" i="2"/>
  <c r="BZ597" i="2"/>
  <c r="BY597" i="2"/>
  <c r="L597" i="2"/>
  <c r="BZ596" i="2"/>
  <c r="BY596" i="2"/>
  <c r="L596" i="2"/>
  <c r="BZ595" i="2"/>
  <c r="BY595" i="2"/>
  <c r="L595" i="2"/>
  <c r="BZ594" i="2"/>
  <c r="BY594" i="2"/>
  <c r="L594" i="2"/>
  <c r="BZ593" i="2"/>
  <c r="BY593" i="2"/>
  <c r="L593" i="2"/>
  <c r="BZ592" i="2"/>
  <c r="BY592" i="2"/>
  <c r="L592" i="2"/>
  <c r="BZ591" i="2"/>
  <c r="BY591" i="2"/>
  <c r="L591" i="2"/>
  <c r="BZ590" i="2"/>
  <c r="BY590" i="2"/>
  <c r="L590" i="2"/>
  <c r="BZ589" i="2"/>
  <c r="BY589" i="2"/>
  <c r="L589" i="2"/>
  <c r="BZ588" i="2"/>
  <c r="BY588" i="2"/>
  <c r="L588" i="2"/>
  <c r="BZ587" i="2"/>
  <c r="BY587" i="2"/>
  <c r="L587" i="2"/>
  <c r="BZ586" i="2"/>
  <c r="BY586" i="2"/>
  <c r="L586" i="2"/>
  <c r="BZ585" i="2"/>
  <c r="BY585" i="2"/>
  <c r="L585" i="2"/>
  <c r="BZ584" i="2"/>
  <c r="BY584" i="2"/>
  <c r="L584" i="2"/>
  <c r="BZ583" i="2"/>
  <c r="BY583" i="2"/>
  <c r="L583" i="2"/>
  <c r="BZ582" i="2"/>
  <c r="BY582" i="2"/>
  <c r="L582" i="2"/>
  <c r="BZ581" i="2"/>
  <c r="BY581" i="2"/>
  <c r="L581" i="2"/>
  <c r="BZ580" i="2"/>
  <c r="BY580" i="2"/>
  <c r="L580" i="2"/>
  <c r="BZ579" i="2"/>
  <c r="BY579" i="2"/>
  <c r="L579" i="2"/>
  <c r="BZ578" i="2"/>
  <c r="BY578" i="2"/>
  <c r="L578" i="2"/>
  <c r="BZ577" i="2"/>
  <c r="BY577" i="2"/>
  <c r="L577" i="2"/>
  <c r="BZ576" i="2"/>
  <c r="BY576" i="2"/>
  <c r="L576" i="2"/>
  <c r="BZ575" i="2"/>
  <c r="BY575" i="2"/>
  <c r="L575" i="2"/>
  <c r="BZ574" i="2"/>
  <c r="BY574" i="2"/>
  <c r="L574" i="2"/>
  <c r="BZ573" i="2"/>
  <c r="BY573" i="2"/>
  <c r="L573" i="2"/>
  <c r="BZ572" i="2"/>
  <c r="BY572" i="2"/>
  <c r="L572" i="2"/>
  <c r="BZ571" i="2"/>
  <c r="BY571" i="2"/>
  <c r="L571" i="2"/>
  <c r="BZ570" i="2"/>
  <c r="BY570" i="2"/>
  <c r="L570" i="2"/>
  <c r="BZ569" i="2"/>
  <c r="BY569" i="2"/>
  <c r="L569" i="2"/>
  <c r="BZ568" i="2"/>
  <c r="BY568" i="2"/>
  <c r="L568" i="2"/>
  <c r="BZ567" i="2"/>
  <c r="BY567" i="2"/>
  <c r="L567" i="2"/>
  <c r="BZ566" i="2"/>
  <c r="BY566" i="2"/>
  <c r="L566" i="2"/>
  <c r="BZ565" i="2"/>
  <c r="BY565" i="2"/>
  <c r="L565" i="2"/>
  <c r="BZ564" i="2"/>
  <c r="BY564" i="2"/>
  <c r="L564" i="2"/>
  <c r="BZ563" i="2"/>
  <c r="BY563" i="2"/>
  <c r="L563" i="2"/>
  <c r="BZ562" i="2"/>
  <c r="BY562" i="2"/>
  <c r="L562" i="2"/>
  <c r="BZ561" i="2"/>
  <c r="BY561" i="2"/>
  <c r="L561" i="2"/>
  <c r="BZ560" i="2"/>
  <c r="BY560" i="2"/>
  <c r="L560" i="2"/>
  <c r="BZ559" i="2"/>
  <c r="BY559" i="2"/>
  <c r="L559" i="2"/>
  <c r="BZ558" i="2"/>
  <c r="BY558" i="2"/>
  <c r="L558" i="2"/>
  <c r="BZ557" i="2"/>
  <c r="BY557" i="2"/>
  <c r="L557" i="2"/>
  <c r="BZ556" i="2"/>
  <c r="BY556" i="2"/>
  <c r="L556" i="2"/>
  <c r="BZ555" i="2"/>
  <c r="BY555" i="2"/>
  <c r="L555" i="2"/>
  <c r="BZ554" i="2"/>
  <c r="BY554" i="2"/>
  <c r="L554" i="2"/>
  <c r="BZ553" i="2"/>
  <c r="BY553" i="2"/>
  <c r="L553" i="2"/>
  <c r="BZ552" i="2"/>
  <c r="BY552" i="2"/>
  <c r="L552" i="2"/>
  <c r="BZ551" i="2"/>
  <c r="BY551" i="2"/>
  <c r="L551" i="2"/>
  <c r="BZ550" i="2"/>
  <c r="BY550" i="2"/>
  <c r="L550" i="2"/>
  <c r="BZ549" i="2"/>
  <c r="BY549" i="2"/>
  <c r="L549" i="2"/>
  <c r="BZ548" i="2"/>
  <c r="BY548" i="2"/>
  <c r="L548" i="2"/>
  <c r="BZ547" i="2"/>
  <c r="BY547" i="2"/>
  <c r="L547" i="2"/>
  <c r="BZ546" i="2"/>
  <c r="BY546" i="2"/>
  <c r="L546" i="2"/>
  <c r="BZ545" i="2"/>
  <c r="BY545" i="2"/>
  <c r="L545" i="2"/>
  <c r="BZ544" i="2"/>
  <c r="BY544" i="2"/>
  <c r="L544" i="2"/>
  <c r="BZ542" i="2"/>
  <c r="BY542" i="2"/>
  <c r="L542" i="2"/>
  <c r="BZ541" i="2"/>
  <c r="BY541" i="2"/>
  <c r="L541" i="2"/>
  <c r="BZ540" i="2"/>
  <c r="BY540" i="2"/>
  <c r="L540" i="2"/>
  <c r="BZ539" i="2"/>
  <c r="BY539" i="2"/>
  <c r="L539" i="2"/>
  <c r="BZ538" i="2"/>
  <c r="BY538" i="2"/>
  <c r="L538" i="2"/>
  <c r="BZ537" i="2"/>
  <c r="BY537" i="2"/>
  <c r="L537" i="2"/>
  <c r="BZ536" i="2"/>
  <c r="BY536" i="2"/>
  <c r="L536" i="2"/>
  <c r="BZ535" i="2"/>
  <c r="BY535" i="2"/>
  <c r="L535" i="2"/>
  <c r="BZ534" i="2"/>
  <c r="BY534" i="2"/>
  <c r="L534" i="2"/>
  <c r="BZ533" i="2"/>
  <c r="BY533" i="2"/>
  <c r="L533" i="2"/>
  <c r="BZ532" i="2"/>
  <c r="BY532" i="2"/>
  <c r="L532" i="2"/>
  <c r="BZ531" i="2"/>
  <c r="BY531" i="2"/>
  <c r="L531" i="2"/>
  <c r="BZ530" i="2"/>
  <c r="BY530" i="2"/>
  <c r="L530" i="2"/>
  <c r="BZ529" i="2"/>
  <c r="BY529" i="2"/>
  <c r="L529" i="2"/>
  <c r="BZ528" i="2"/>
  <c r="BY528" i="2"/>
  <c r="L528" i="2"/>
  <c r="BZ527" i="2"/>
  <c r="BY527" i="2"/>
  <c r="L527" i="2"/>
  <c r="BZ526" i="2"/>
  <c r="BY526" i="2"/>
  <c r="L526" i="2"/>
  <c r="BZ525" i="2"/>
  <c r="BY525" i="2"/>
  <c r="L525" i="2"/>
  <c r="BZ524" i="2"/>
  <c r="BY524" i="2"/>
  <c r="L524" i="2"/>
  <c r="BZ523" i="2"/>
  <c r="BY523" i="2"/>
  <c r="L523" i="2"/>
  <c r="BZ522" i="2"/>
  <c r="BY522" i="2"/>
  <c r="L522" i="2"/>
  <c r="BZ521" i="2"/>
  <c r="BY521" i="2"/>
  <c r="L521" i="2"/>
  <c r="BZ520" i="2"/>
  <c r="BY520" i="2"/>
  <c r="L520" i="2"/>
  <c r="BZ519" i="2"/>
  <c r="BY519" i="2"/>
  <c r="L519" i="2"/>
  <c r="BZ518" i="2"/>
  <c r="BY518" i="2"/>
  <c r="L518" i="2"/>
  <c r="BZ517" i="2"/>
  <c r="BY517" i="2"/>
  <c r="L517" i="2"/>
  <c r="BZ516" i="2"/>
  <c r="BY516" i="2"/>
  <c r="L516" i="2"/>
  <c r="BZ515" i="2"/>
  <c r="BY515" i="2"/>
  <c r="L515" i="2"/>
  <c r="BZ514" i="2"/>
  <c r="BY514" i="2"/>
  <c r="L514" i="2"/>
  <c r="BZ513" i="2"/>
  <c r="BY513" i="2"/>
  <c r="L513" i="2"/>
  <c r="BZ512" i="2"/>
  <c r="BY512" i="2"/>
  <c r="L512" i="2"/>
  <c r="BZ511" i="2"/>
  <c r="BY511" i="2"/>
  <c r="L511" i="2"/>
  <c r="BZ510" i="2"/>
  <c r="BY510" i="2"/>
  <c r="L510" i="2"/>
  <c r="BZ508" i="2"/>
  <c r="BY508" i="2"/>
  <c r="L508" i="2"/>
  <c r="M508" i="2" s="1"/>
  <c r="BZ507" i="2"/>
  <c r="BY507" i="2"/>
  <c r="L507" i="2"/>
  <c r="BZ506" i="2"/>
  <c r="BY506" i="2"/>
  <c r="L506" i="2"/>
  <c r="BZ505" i="2"/>
  <c r="BY505" i="2"/>
  <c r="L505" i="2"/>
  <c r="BZ504" i="2"/>
  <c r="BY504" i="2"/>
  <c r="L504" i="2"/>
  <c r="BZ503" i="2"/>
  <c r="BY503" i="2"/>
  <c r="L503" i="2"/>
  <c r="BZ502" i="2"/>
  <c r="BY502" i="2"/>
  <c r="L502" i="2"/>
  <c r="BZ501" i="2"/>
  <c r="BY501" i="2"/>
  <c r="L501" i="2"/>
  <c r="BZ500" i="2"/>
  <c r="BY500" i="2"/>
  <c r="L500" i="2"/>
  <c r="BZ499" i="2"/>
  <c r="BY499" i="2"/>
  <c r="L499" i="2"/>
  <c r="BZ498" i="2"/>
  <c r="BY498" i="2"/>
  <c r="L498" i="2"/>
  <c r="BZ497" i="2"/>
  <c r="BY497" i="2"/>
  <c r="L497" i="2"/>
  <c r="BZ496" i="2"/>
  <c r="BY496" i="2"/>
  <c r="L496" i="2"/>
  <c r="BZ495" i="2"/>
  <c r="BY495" i="2"/>
  <c r="L495" i="2"/>
  <c r="BZ494" i="2"/>
  <c r="BY494" i="2"/>
  <c r="L494" i="2"/>
  <c r="BZ493" i="2"/>
  <c r="BY493" i="2"/>
  <c r="L493" i="2"/>
  <c r="BZ492" i="2"/>
  <c r="BY492" i="2"/>
  <c r="L492" i="2"/>
  <c r="BZ491" i="2"/>
  <c r="BY491" i="2"/>
  <c r="L491" i="2"/>
  <c r="BZ490" i="2"/>
  <c r="BY490" i="2"/>
  <c r="L490" i="2"/>
  <c r="BZ489" i="2"/>
  <c r="BY489" i="2"/>
  <c r="L489" i="2"/>
  <c r="BZ488" i="2"/>
  <c r="BY488" i="2"/>
  <c r="L488" i="2"/>
  <c r="BZ487" i="2"/>
  <c r="BY487" i="2"/>
  <c r="L487" i="2"/>
  <c r="BZ486" i="2"/>
  <c r="BY486" i="2"/>
  <c r="L486" i="2"/>
  <c r="BZ485" i="2"/>
  <c r="BY485" i="2"/>
  <c r="L485" i="2"/>
  <c r="BZ484" i="2"/>
  <c r="BY484" i="2"/>
  <c r="L484" i="2"/>
  <c r="BZ483" i="2"/>
  <c r="BY483" i="2"/>
  <c r="L483" i="2"/>
  <c r="BZ478" i="2"/>
  <c r="BY478" i="2"/>
  <c r="L478" i="2"/>
  <c r="BZ477" i="2"/>
  <c r="BY477" i="2"/>
  <c r="L477" i="2"/>
  <c r="BZ476" i="2"/>
  <c r="BY476" i="2"/>
  <c r="L476" i="2"/>
  <c r="BZ475" i="2"/>
  <c r="BY475" i="2"/>
  <c r="L475" i="2"/>
  <c r="BZ474" i="2"/>
  <c r="BY474" i="2"/>
  <c r="L474" i="2"/>
  <c r="BZ471" i="2"/>
  <c r="BY471" i="2"/>
  <c r="L471" i="2"/>
  <c r="M471" i="2" s="1"/>
  <c r="BZ470" i="2"/>
  <c r="BY470" i="2"/>
  <c r="L470" i="2"/>
  <c r="BZ469" i="2"/>
  <c r="BY469" i="2"/>
  <c r="L469" i="2"/>
  <c r="BZ468" i="2"/>
  <c r="BY468" i="2"/>
  <c r="L468" i="2"/>
  <c r="BZ467" i="2"/>
  <c r="BY467" i="2"/>
  <c r="L467" i="2"/>
  <c r="BZ466" i="2"/>
  <c r="BY466" i="2"/>
  <c r="L466" i="2"/>
  <c r="BZ465" i="2"/>
  <c r="BY465" i="2"/>
  <c r="L465" i="2"/>
  <c r="BZ464" i="2"/>
  <c r="BY464" i="2"/>
  <c r="L464" i="2"/>
  <c r="BZ463" i="2"/>
  <c r="BY463" i="2"/>
  <c r="L463" i="2"/>
  <c r="BZ462" i="2"/>
  <c r="BY462" i="2"/>
  <c r="L462" i="2"/>
  <c r="BZ461" i="2"/>
  <c r="BY461" i="2"/>
  <c r="L461" i="2"/>
  <c r="BZ460" i="2"/>
  <c r="BY460" i="2"/>
  <c r="L460" i="2"/>
  <c r="BZ459" i="2"/>
  <c r="BY459" i="2"/>
  <c r="L459" i="2"/>
  <c r="BZ458" i="2"/>
  <c r="BY458" i="2"/>
  <c r="L458" i="2"/>
  <c r="BZ457" i="2"/>
  <c r="BY457" i="2"/>
  <c r="L457" i="2"/>
  <c r="BZ456" i="2"/>
  <c r="BY456" i="2"/>
  <c r="L456" i="2"/>
  <c r="BZ455" i="2"/>
  <c r="BY455" i="2"/>
  <c r="L455" i="2"/>
  <c r="BZ454" i="2"/>
  <c r="BY454" i="2"/>
  <c r="L454" i="2"/>
  <c r="BZ453" i="2"/>
  <c r="BY453" i="2"/>
  <c r="L453" i="2"/>
  <c r="BZ452" i="2"/>
  <c r="BY452" i="2"/>
  <c r="L452" i="2"/>
  <c r="BZ451" i="2"/>
  <c r="BY451" i="2"/>
  <c r="L451" i="2"/>
  <c r="BZ450" i="2"/>
  <c r="BY450" i="2"/>
  <c r="L450" i="2"/>
  <c r="BZ448" i="2"/>
  <c r="BY448" i="2"/>
  <c r="L448" i="2"/>
  <c r="BZ447" i="2"/>
  <c r="BY447" i="2"/>
  <c r="L447" i="2"/>
  <c r="BZ446" i="2"/>
  <c r="BY446" i="2"/>
  <c r="L446" i="2"/>
  <c r="BZ445" i="2"/>
  <c r="BY445" i="2"/>
  <c r="L445" i="2"/>
  <c r="BZ444" i="2"/>
  <c r="BY444" i="2"/>
  <c r="L444" i="2"/>
  <c r="BZ443" i="2"/>
  <c r="BY443" i="2"/>
  <c r="L443" i="2"/>
  <c r="BZ442" i="2"/>
  <c r="BY442" i="2"/>
  <c r="L442" i="2"/>
  <c r="BZ441" i="2"/>
  <c r="BY441" i="2"/>
  <c r="L441" i="2"/>
  <c r="BZ440" i="2"/>
  <c r="BY440" i="2"/>
  <c r="L440" i="2"/>
  <c r="BZ439" i="2"/>
  <c r="BY439" i="2"/>
  <c r="L439" i="2"/>
  <c r="BZ438" i="2"/>
  <c r="BY438" i="2"/>
  <c r="L438" i="2"/>
  <c r="BZ437" i="2"/>
  <c r="BY437" i="2"/>
  <c r="L437" i="2"/>
  <c r="BZ436" i="2"/>
  <c r="BY436" i="2"/>
  <c r="L436" i="2"/>
  <c r="BZ435" i="2"/>
  <c r="BY435" i="2"/>
  <c r="L435" i="2"/>
  <c r="BZ434" i="2"/>
  <c r="BY434" i="2"/>
  <c r="L434" i="2"/>
  <c r="BZ433" i="2"/>
  <c r="BY433" i="2"/>
  <c r="L433" i="2"/>
  <c r="BZ432" i="2"/>
  <c r="BY432" i="2"/>
  <c r="L432" i="2"/>
  <c r="BZ431" i="2"/>
  <c r="BY431" i="2"/>
  <c r="L431" i="2"/>
  <c r="BZ430" i="2"/>
  <c r="BY430" i="2"/>
  <c r="L430" i="2"/>
  <c r="BZ429" i="2"/>
  <c r="BY429" i="2"/>
  <c r="L429" i="2"/>
  <c r="BZ428" i="2"/>
  <c r="BY428" i="2"/>
  <c r="L428" i="2"/>
  <c r="BZ427" i="2"/>
  <c r="BY427" i="2"/>
  <c r="L427" i="2"/>
  <c r="BZ426" i="2"/>
  <c r="BY426" i="2"/>
  <c r="L426" i="2"/>
  <c r="BZ425" i="2"/>
  <c r="BY425" i="2"/>
  <c r="L425" i="2"/>
  <c r="BZ424" i="2"/>
  <c r="BY424" i="2"/>
  <c r="L424" i="2"/>
  <c r="BZ423" i="2"/>
  <c r="BY423" i="2"/>
  <c r="L423" i="2"/>
  <c r="BZ422" i="2"/>
  <c r="BY422" i="2"/>
  <c r="L422" i="2"/>
  <c r="BZ421" i="2"/>
  <c r="BY421" i="2"/>
  <c r="L421" i="2"/>
  <c r="BZ420" i="2"/>
  <c r="BY420" i="2"/>
  <c r="L420" i="2"/>
  <c r="BZ419" i="2"/>
  <c r="BY419" i="2"/>
  <c r="L419" i="2"/>
  <c r="BZ418" i="2"/>
  <c r="BY418" i="2"/>
  <c r="L418" i="2"/>
  <c r="BZ417" i="2"/>
  <c r="BY417" i="2"/>
  <c r="L417" i="2"/>
  <c r="BZ416" i="2"/>
  <c r="BY416" i="2"/>
  <c r="L416" i="2"/>
  <c r="BZ415" i="2"/>
  <c r="BY415" i="2"/>
  <c r="L415" i="2"/>
  <c r="BZ414" i="2"/>
  <c r="BY414" i="2"/>
  <c r="L414" i="2"/>
  <c r="BZ413" i="2"/>
  <c r="BY413" i="2"/>
  <c r="L413" i="2"/>
  <c r="BZ412" i="2"/>
  <c r="BY412" i="2"/>
  <c r="L412" i="2"/>
  <c r="BZ411" i="2"/>
  <c r="BY411" i="2"/>
  <c r="L411" i="2"/>
  <c r="BZ410" i="2"/>
  <c r="BY410" i="2"/>
  <c r="L410" i="2"/>
  <c r="BZ409" i="2"/>
  <c r="BY409" i="2"/>
  <c r="L409" i="2"/>
  <c r="BZ408" i="2"/>
  <c r="BY408" i="2"/>
  <c r="L408" i="2"/>
  <c r="BZ407" i="2"/>
  <c r="BY407" i="2"/>
  <c r="L407" i="2"/>
  <c r="BZ406" i="2"/>
  <c r="BY406" i="2"/>
  <c r="L406" i="2"/>
  <c r="BZ405" i="2"/>
  <c r="BY405" i="2"/>
  <c r="L405" i="2"/>
  <c r="BZ404" i="2"/>
  <c r="BY404" i="2"/>
  <c r="L404" i="2"/>
  <c r="BZ403" i="2"/>
  <c r="BY403" i="2"/>
  <c r="L403" i="2"/>
  <c r="BZ402" i="2"/>
  <c r="BY402" i="2"/>
  <c r="L402" i="2"/>
  <c r="BZ401" i="2"/>
  <c r="BY401" i="2"/>
  <c r="L401" i="2"/>
  <c r="BZ400" i="2"/>
  <c r="BY400" i="2"/>
  <c r="L400" i="2"/>
  <c r="BZ399" i="2"/>
  <c r="BY399" i="2"/>
  <c r="L399" i="2"/>
  <c r="BZ398" i="2"/>
  <c r="BY398" i="2"/>
  <c r="L398" i="2"/>
  <c r="BZ397" i="2"/>
  <c r="BY397" i="2"/>
  <c r="L397" i="2"/>
  <c r="BZ396" i="2"/>
  <c r="BY396" i="2"/>
  <c r="L396" i="2"/>
  <c r="BZ395" i="2"/>
  <c r="BY395" i="2"/>
  <c r="L395" i="2"/>
  <c r="BZ394" i="2"/>
  <c r="BY394" i="2"/>
  <c r="L394" i="2"/>
  <c r="BZ393" i="2"/>
  <c r="BY393" i="2"/>
  <c r="L393" i="2"/>
  <c r="BZ391" i="2"/>
  <c r="BY391" i="2"/>
  <c r="L391" i="2"/>
  <c r="M391" i="2" s="1"/>
  <c r="BZ390" i="2"/>
  <c r="BY390" i="2"/>
  <c r="L390" i="2"/>
  <c r="BZ389" i="2"/>
  <c r="BY389" i="2"/>
  <c r="L389" i="2"/>
  <c r="BZ388" i="2"/>
  <c r="BY388" i="2"/>
  <c r="L388" i="2"/>
  <c r="BZ387" i="2"/>
  <c r="BY387" i="2"/>
  <c r="L387" i="2"/>
  <c r="BZ386" i="2"/>
  <c r="BY386" i="2"/>
  <c r="BZ384" i="2"/>
  <c r="BY384" i="2"/>
  <c r="L384" i="2"/>
  <c r="BZ383" i="2"/>
  <c r="BY383" i="2"/>
  <c r="L383" i="2"/>
  <c r="BZ382" i="2"/>
  <c r="BY382" i="2"/>
  <c r="L382" i="2"/>
  <c r="BZ381" i="2"/>
  <c r="BY381" i="2"/>
  <c r="L381" i="2"/>
  <c r="BZ380" i="2"/>
  <c r="BY380" i="2"/>
  <c r="L380" i="2"/>
  <c r="BZ379" i="2"/>
  <c r="BY379" i="2"/>
  <c r="L379" i="2"/>
  <c r="BZ378" i="2"/>
  <c r="BY378" i="2"/>
  <c r="L378" i="2"/>
  <c r="BZ377" i="2"/>
  <c r="BY377" i="2"/>
  <c r="L377" i="2"/>
  <c r="BZ376" i="2"/>
  <c r="BY376" i="2"/>
  <c r="L376" i="2"/>
  <c r="BZ375" i="2"/>
  <c r="BY375" i="2"/>
  <c r="L375" i="2"/>
  <c r="BZ374" i="2"/>
  <c r="BY374" i="2"/>
  <c r="L374" i="2"/>
  <c r="BZ373" i="2"/>
  <c r="BY373" i="2"/>
  <c r="L373" i="2"/>
  <c r="BZ372" i="2"/>
  <c r="BY372" i="2"/>
  <c r="L372" i="2"/>
  <c r="BZ371" i="2"/>
  <c r="BY371" i="2"/>
  <c r="L371" i="2"/>
  <c r="BZ370" i="2"/>
  <c r="BY370" i="2"/>
  <c r="L370" i="2"/>
  <c r="BZ369" i="2"/>
  <c r="BY369" i="2"/>
  <c r="L369" i="2"/>
  <c r="BZ368" i="2"/>
  <c r="BY368" i="2"/>
  <c r="L368" i="2"/>
  <c r="BZ367" i="2"/>
  <c r="BY367" i="2"/>
  <c r="L367" i="2"/>
  <c r="BZ366" i="2"/>
  <c r="BY366" i="2"/>
  <c r="L366" i="2"/>
  <c r="BZ365" i="2"/>
  <c r="BY365" i="2"/>
  <c r="L365" i="2"/>
  <c r="BZ363" i="2"/>
  <c r="BY363" i="2"/>
  <c r="L363" i="2"/>
  <c r="M363" i="2" s="1"/>
  <c r="BZ362" i="2"/>
  <c r="BY362" i="2"/>
  <c r="L362" i="2"/>
  <c r="BZ361" i="2"/>
  <c r="BY361" i="2"/>
  <c r="L361" i="2"/>
  <c r="BZ360" i="2"/>
  <c r="BY360" i="2"/>
  <c r="L360" i="2"/>
  <c r="BZ359" i="2"/>
  <c r="BY359" i="2"/>
  <c r="L359" i="2"/>
  <c r="BZ358" i="2"/>
  <c r="BY358" i="2"/>
  <c r="L358" i="2"/>
  <c r="BZ357" i="2"/>
  <c r="BY357" i="2"/>
  <c r="L357" i="2"/>
  <c r="BZ356" i="2"/>
  <c r="BY356" i="2"/>
  <c r="L356" i="2"/>
  <c r="BZ355" i="2"/>
  <c r="BY355" i="2"/>
  <c r="L355" i="2"/>
  <c r="BZ354" i="2"/>
  <c r="BY354" i="2"/>
  <c r="L354" i="2"/>
  <c r="BZ353" i="2"/>
  <c r="BY353" i="2"/>
  <c r="L353" i="2"/>
  <c r="BZ352" i="2"/>
  <c r="BY352" i="2"/>
  <c r="L352" i="2"/>
  <c r="BZ351" i="2"/>
  <c r="BY351" i="2"/>
  <c r="L351" i="2"/>
  <c r="BZ350" i="2"/>
  <c r="BY350" i="2"/>
  <c r="L350" i="2"/>
  <c r="BZ349" i="2"/>
  <c r="BY349" i="2"/>
  <c r="L349" i="2"/>
  <c r="BZ348" i="2"/>
  <c r="BY348" i="2"/>
  <c r="L348" i="2"/>
  <c r="BZ347" i="2"/>
  <c r="BY347" i="2"/>
  <c r="L347" i="2"/>
  <c r="BZ346" i="2"/>
  <c r="BY346" i="2"/>
  <c r="L346" i="2"/>
  <c r="BZ345" i="2"/>
  <c r="BY345" i="2"/>
  <c r="L345" i="2"/>
  <c r="BZ344" i="2"/>
  <c r="BY344" i="2"/>
  <c r="L344" i="2"/>
  <c r="BZ343" i="2"/>
  <c r="BY343" i="2"/>
  <c r="L343" i="2"/>
  <c r="BZ342" i="2"/>
  <c r="BY342" i="2"/>
  <c r="L342" i="2"/>
  <c r="BZ340" i="2"/>
  <c r="BY340" i="2"/>
  <c r="L340" i="2"/>
  <c r="M340" i="2" s="1"/>
  <c r="BZ339" i="2"/>
  <c r="BY339" i="2"/>
  <c r="L339" i="2"/>
  <c r="BZ338" i="2"/>
  <c r="BY338" i="2"/>
  <c r="L338" i="2"/>
  <c r="BZ337" i="2"/>
  <c r="BY337" i="2"/>
  <c r="L337" i="2"/>
  <c r="BZ336" i="2"/>
  <c r="BY336" i="2"/>
  <c r="L336" i="2"/>
  <c r="BZ335" i="2"/>
  <c r="BY335" i="2"/>
  <c r="L335" i="2"/>
  <c r="BZ334" i="2"/>
  <c r="BY334" i="2"/>
  <c r="L334" i="2"/>
  <c r="BZ333" i="2"/>
  <c r="BY333" i="2"/>
  <c r="L333" i="2"/>
  <c r="BZ332" i="2"/>
  <c r="BY332" i="2"/>
  <c r="L332" i="2"/>
  <c r="BZ331" i="2"/>
  <c r="BY331" i="2"/>
  <c r="L331" i="2"/>
  <c r="BZ330" i="2"/>
  <c r="BY330" i="2"/>
  <c r="L330" i="2"/>
  <c r="BZ329" i="2"/>
  <c r="BY329" i="2"/>
  <c r="L329" i="2"/>
  <c r="BZ328" i="2"/>
  <c r="BY328" i="2"/>
  <c r="L328" i="2"/>
  <c r="BZ327" i="2"/>
  <c r="BY327" i="2"/>
  <c r="L327" i="2"/>
  <c r="BZ326" i="2"/>
  <c r="BY326" i="2"/>
  <c r="L326" i="2"/>
  <c r="BZ325" i="2"/>
  <c r="BY325" i="2"/>
  <c r="L325" i="2"/>
  <c r="BZ324" i="2"/>
  <c r="BY324" i="2"/>
  <c r="L324" i="2"/>
  <c r="BZ323" i="2"/>
  <c r="BY323" i="2"/>
  <c r="L323" i="2"/>
  <c r="BZ322" i="2"/>
  <c r="BY322" i="2"/>
  <c r="L322" i="2"/>
  <c r="BZ321" i="2"/>
  <c r="BY321" i="2"/>
  <c r="L321" i="2"/>
  <c r="BZ320" i="2"/>
  <c r="BY320" i="2"/>
  <c r="L320" i="2"/>
  <c r="BZ319" i="2"/>
  <c r="BY319" i="2"/>
  <c r="L319" i="2"/>
  <c r="BZ318" i="2"/>
  <c r="BY318" i="2"/>
  <c r="L318" i="2"/>
  <c r="BZ317" i="2"/>
  <c r="BY317" i="2"/>
  <c r="L317" i="2"/>
  <c r="BZ316" i="2"/>
  <c r="BY316" i="2"/>
  <c r="L316" i="2"/>
  <c r="BZ315" i="2"/>
  <c r="BY315" i="2"/>
  <c r="L315" i="2"/>
  <c r="BZ311" i="2"/>
  <c r="BY311" i="2"/>
  <c r="L311" i="2"/>
  <c r="BZ310" i="2"/>
  <c r="BY310" i="2"/>
  <c r="L310" i="2"/>
  <c r="BZ309" i="2"/>
  <c r="BY309" i="2"/>
  <c r="L309" i="2"/>
  <c r="BZ308" i="2"/>
  <c r="BY308" i="2"/>
  <c r="L308" i="2"/>
  <c r="BZ305" i="2"/>
  <c r="BY305" i="2"/>
  <c r="L305" i="2"/>
  <c r="M305" i="2" s="1"/>
  <c r="BZ304" i="2"/>
  <c r="BY304" i="2"/>
  <c r="L304" i="2"/>
  <c r="BZ303" i="2"/>
  <c r="BY303" i="2"/>
  <c r="L303" i="2"/>
  <c r="BZ302" i="2"/>
  <c r="BY302" i="2"/>
  <c r="L302" i="2"/>
  <c r="BZ301" i="2"/>
  <c r="BY301" i="2"/>
  <c r="L301" i="2"/>
  <c r="BZ300" i="2"/>
  <c r="BY300" i="2"/>
  <c r="L300" i="2"/>
  <c r="BZ299" i="2"/>
  <c r="BY299" i="2"/>
  <c r="L299" i="2"/>
  <c r="BZ298" i="2"/>
  <c r="BY298" i="2"/>
  <c r="L298" i="2"/>
  <c r="BZ297" i="2"/>
  <c r="BY297" i="2"/>
  <c r="L297" i="2"/>
  <c r="BZ296" i="2"/>
  <c r="BY296" i="2"/>
  <c r="L296" i="2"/>
  <c r="BZ295" i="2"/>
  <c r="BY295" i="2"/>
  <c r="L295" i="2"/>
  <c r="BZ294" i="2"/>
  <c r="BY294" i="2"/>
  <c r="L294" i="2"/>
  <c r="BZ293" i="2"/>
  <c r="BY293" i="2"/>
  <c r="L293" i="2"/>
  <c r="BZ292" i="2"/>
  <c r="BY292" i="2"/>
  <c r="L292" i="2"/>
  <c r="BZ291" i="2"/>
  <c r="BY291" i="2"/>
  <c r="L291" i="2"/>
  <c r="BZ290" i="2"/>
  <c r="BY290" i="2"/>
  <c r="L290" i="2"/>
  <c r="BZ289" i="2"/>
  <c r="BY289" i="2"/>
  <c r="L289" i="2"/>
  <c r="BZ288" i="2"/>
  <c r="BY288" i="2"/>
  <c r="L288" i="2"/>
  <c r="BZ287" i="2"/>
  <c r="BY287" i="2"/>
  <c r="L287" i="2"/>
  <c r="BZ286" i="2"/>
  <c r="BY286" i="2"/>
  <c r="L286" i="2"/>
  <c r="BZ285" i="2"/>
  <c r="BY285" i="2"/>
  <c r="L285" i="2"/>
  <c r="BZ284" i="2"/>
  <c r="BY284" i="2"/>
  <c r="L284" i="2"/>
  <c r="BZ283" i="2"/>
  <c r="BY283" i="2"/>
  <c r="L283" i="2"/>
  <c r="BZ282" i="2"/>
  <c r="BY282" i="2"/>
  <c r="L282" i="2"/>
  <c r="BZ281" i="2"/>
  <c r="BY281" i="2"/>
  <c r="L281" i="2"/>
  <c r="BZ280" i="2"/>
  <c r="BY280" i="2"/>
  <c r="L280" i="2"/>
  <c r="BZ279" i="2"/>
  <c r="BY279" i="2"/>
  <c r="L279" i="2"/>
  <c r="BZ278" i="2"/>
  <c r="BY278" i="2"/>
  <c r="L278" i="2"/>
  <c r="BZ277" i="2"/>
  <c r="BY277" i="2"/>
  <c r="L277" i="2"/>
  <c r="BZ276" i="2"/>
  <c r="BY276" i="2"/>
  <c r="L276" i="2"/>
  <c r="BZ275" i="2"/>
  <c r="BY275" i="2"/>
  <c r="L275" i="2"/>
  <c r="BZ274" i="2"/>
  <c r="BY274" i="2"/>
  <c r="L274" i="2"/>
  <c r="BZ273" i="2"/>
  <c r="BY273" i="2"/>
  <c r="L273" i="2"/>
  <c r="BZ272" i="2"/>
  <c r="BY272" i="2"/>
  <c r="L272" i="2"/>
  <c r="BZ271" i="2"/>
  <c r="BY271" i="2"/>
  <c r="L271" i="2"/>
  <c r="BZ270" i="2"/>
  <c r="BY270" i="2"/>
  <c r="L270" i="2"/>
  <c r="BZ269" i="2"/>
  <c r="BY269" i="2"/>
  <c r="L269" i="2"/>
  <c r="BZ268" i="2"/>
  <c r="BY268" i="2"/>
  <c r="L268" i="2"/>
  <c r="BZ267" i="2"/>
  <c r="BY267" i="2"/>
  <c r="L267" i="2"/>
  <c r="BZ266" i="2"/>
  <c r="BY266" i="2"/>
  <c r="L266" i="2"/>
  <c r="BZ265" i="2"/>
  <c r="BY265" i="2"/>
  <c r="L265" i="2"/>
  <c r="BZ264" i="2"/>
  <c r="BY264" i="2"/>
  <c r="L264" i="2"/>
  <c r="BZ263" i="2"/>
  <c r="BY263" i="2"/>
  <c r="L263" i="2"/>
  <c r="BZ262" i="2"/>
  <c r="BY262" i="2"/>
  <c r="L262" i="2"/>
  <c r="BZ261" i="2"/>
  <c r="BY261" i="2"/>
  <c r="L261" i="2"/>
  <c r="BZ260" i="2"/>
  <c r="BY260" i="2"/>
  <c r="L260" i="2"/>
  <c r="BZ259" i="2"/>
  <c r="BY259" i="2"/>
  <c r="L259" i="2"/>
  <c r="BZ258" i="2"/>
  <c r="BY258" i="2"/>
  <c r="L258" i="2"/>
  <c r="BZ257" i="2"/>
  <c r="BY257" i="2"/>
  <c r="L257" i="2"/>
  <c r="BZ256" i="2"/>
  <c r="BY256" i="2"/>
  <c r="L256" i="2"/>
  <c r="BZ255" i="2"/>
  <c r="BY255" i="2"/>
  <c r="L255" i="2"/>
  <c r="BZ254" i="2"/>
  <c r="BY254" i="2"/>
  <c r="L254" i="2"/>
  <c r="BZ253" i="2"/>
  <c r="BY253" i="2"/>
  <c r="L253" i="2"/>
  <c r="BZ252" i="2"/>
  <c r="BY252" i="2"/>
  <c r="L252" i="2"/>
  <c r="BZ251" i="2"/>
  <c r="BY251" i="2"/>
  <c r="L251" i="2"/>
  <c r="BZ250" i="2"/>
  <c r="BY250" i="2"/>
  <c r="L250" i="2"/>
  <c r="BZ249" i="2"/>
  <c r="BY249" i="2"/>
  <c r="L249" i="2"/>
  <c r="BZ248" i="2"/>
  <c r="BY248" i="2"/>
  <c r="L248" i="2"/>
  <c r="BZ247" i="2"/>
  <c r="BY247" i="2"/>
  <c r="L247" i="2"/>
  <c r="BZ246" i="2"/>
  <c r="BY246" i="2"/>
  <c r="L246" i="2"/>
  <c r="BZ245" i="2"/>
  <c r="BY245" i="2"/>
  <c r="L245" i="2"/>
  <c r="BZ244" i="2"/>
  <c r="BY244" i="2"/>
  <c r="L244" i="2"/>
  <c r="BZ243" i="2"/>
  <c r="BY243" i="2"/>
  <c r="L243" i="2"/>
  <c r="BZ242" i="2"/>
  <c r="BY242" i="2"/>
  <c r="L242" i="2"/>
  <c r="BZ241" i="2"/>
  <c r="BY241" i="2"/>
  <c r="L241" i="2"/>
  <c r="BZ240" i="2"/>
  <c r="BY240" i="2"/>
  <c r="L240" i="2"/>
  <c r="BZ239" i="2"/>
  <c r="BY239" i="2"/>
  <c r="L239" i="2"/>
  <c r="BZ238" i="2"/>
  <c r="BY238" i="2"/>
  <c r="L238" i="2"/>
  <c r="BZ237" i="2"/>
  <c r="BY237" i="2"/>
  <c r="L237" i="2"/>
  <c r="BZ236" i="2"/>
  <c r="BY236" i="2"/>
  <c r="L236" i="2"/>
  <c r="BZ235" i="2"/>
  <c r="BY235" i="2"/>
  <c r="L235" i="2"/>
  <c r="BZ234" i="2"/>
  <c r="BY234" i="2"/>
  <c r="L234" i="2"/>
  <c r="BZ233" i="2"/>
  <c r="BY233" i="2"/>
  <c r="L233" i="2"/>
  <c r="BZ232" i="2"/>
  <c r="BY232" i="2"/>
  <c r="L232" i="2"/>
  <c r="BZ231" i="2"/>
  <c r="BY231" i="2"/>
  <c r="L231" i="2"/>
  <c r="BZ230" i="2"/>
  <c r="BY230" i="2"/>
  <c r="L230" i="2"/>
  <c r="BZ229" i="2"/>
  <c r="BY229" i="2"/>
  <c r="L229" i="2"/>
  <c r="BZ228" i="2"/>
  <c r="BY228" i="2"/>
  <c r="L228" i="2"/>
  <c r="BZ227" i="2"/>
  <c r="BY227" i="2"/>
  <c r="L227" i="2"/>
  <c r="BZ226" i="2"/>
  <c r="BY226" i="2"/>
  <c r="L226" i="2"/>
  <c r="BZ225" i="2"/>
  <c r="BY225" i="2"/>
  <c r="L225" i="2"/>
  <c r="BZ224" i="2"/>
  <c r="BY224" i="2"/>
  <c r="L224" i="2"/>
  <c r="BZ223" i="2"/>
  <c r="BY223" i="2"/>
  <c r="L223" i="2"/>
  <c r="BZ222" i="2"/>
  <c r="BY222" i="2"/>
  <c r="L222" i="2"/>
  <c r="BZ221" i="2"/>
  <c r="BY221" i="2"/>
  <c r="L221" i="2"/>
  <c r="BZ220" i="2"/>
  <c r="BY220" i="2"/>
  <c r="L220" i="2"/>
  <c r="BZ219" i="2"/>
  <c r="BY219" i="2"/>
  <c r="L219" i="2"/>
  <c r="BZ218" i="2"/>
  <c r="BY218" i="2"/>
  <c r="L218" i="2"/>
  <c r="BZ217" i="2"/>
  <c r="BY217" i="2"/>
  <c r="L217" i="2"/>
  <c r="BZ216" i="2"/>
  <c r="BY216" i="2"/>
  <c r="L216" i="2"/>
  <c r="BZ215" i="2"/>
  <c r="BY215" i="2"/>
  <c r="L215" i="2"/>
  <c r="BZ214" i="2"/>
  <c r="BY214" i="2"/>
  <c r="L214" i="2"/>
  <c r="BZ213" i="2"/>
  <c r="BY213" i="2"/>
  <c r="L213" i="2"/>
  <c r="BZ212" i="2"/>
  <c r="BY212" i="2"/>
  <c r="L212" i="2"/>
  <c r="BZ211" i="2"/>
  <c r="BY211" i="2"/>
  <c r="L211" i="2"/>
  <c r="BZ210" i="2"/>
  <c r="BY210" i="2"/>
  <c r="L210" i="2"/>
  <c r="BZ209" i="2"/>
  <c r="BY209" i="2"/>
  <c r="L209" i="2"/>
  <c r="BZ208" i="2"/>
  <c r="BY208" i="2"/>
  <c r="L208" i="2"/>
  <c r="BZ207" i="2"/>
  <c r="BY207" i="2"/>
  <c r="L207" i="2"/>
  <c r="BZ206" i="2"/>
  <c r="BY206" i="2"/>
  <c r="L206" i="2"/>
  <c r="BZ205" i="2"/>
  <c r="BY205" i="2"/>
  <c r="L205" i="2"/>
  <c r="BZ204" i="2"/>
  <c r="BY204" i="2"/>
  <c r="L204" i="2"/>
  <c r="BZ203" i="2"/>
  <c r="BY203" i="2"/>
  <c r="L203" i="2"/>
  <c r="BZ202" i="2"/>
  <c r="BY202" i="2"/>
  <c r="L202" i="2"/>
  <c r="BZ201" i="2"/>
  <c r="BY201" i="2"/>
  <c r="L201" i="2"/>
  <c r="BZ200" i="2"/>
  <c r="BY200" i="2"/>
  <c r="L200" i="2"/>
  <c r="BZ199" i="2"/>
  <c r="BY199" i="2"/>
  <c r="L199" i="2"/>
  <c r="BZ198" i="2"/>
  <c r="BY198" i="2"/>
  <c r="L198" i="2"/>
  <c r="BZ197" i="2"/>
  <c r="BY197" i="2"/>
  <c r="L197" i="2"/>
  <c r="BZ196" i="2"/>
  <c r="BY196" i="2"/>
  <c r="L196" i="2"/>
  <c r="BZ195" i="2"/>
  <c r="BY195" i="2"/>
  <c r="L195" i="2"/>
  <c r="BZ194" i="2"/>
  <c r="BY194" i="2"/>
  <c r="L194" i="2"/>
  <c r="BZ193" i="2"/>
  <c r="BY193" i="2"/>
  <c r="L193" i="2"/>
  <c r="BZ192" i="2"/>
  <c r="BY192" i="2"/>
  <c r="L192" i="2"/>
  <c r="BZ191" i="2"/>
  <c r="BY191" i="2"/>
  <c r="L191" i="2"/>
  <c r="BZ190" i="2"/>
  <c r="BY190" i="2"/>
  <c r="L190" i="2"/>
  <c r="BZ189" i="2"/>
  <c r="BY189" i="2"/>
  <c r="L189" i="2"/>
  <c r="BZ188" i="2"/>
  <c r="BY188" i="2"/>
  <c r="L188" i="2"/>
  <c r="BZ187" i="2"/>
  <c r="BY187" i="2"/>
  <c r="L187" i="2"/>
  <c r="BZ186" i="2"/>
  <c r="BY186" i="2"/>
  <c r="L186" i="2"/>
  <c r="BZ185" i="2"/>
  <c r="BY185" i="2"/>
  <c r="L185" i="2"/>
  <c r="BZ184" i="2"/>
  <c r="BY184" i="2"/>
  <c r="L184" i="2"/>
  <c r="BZ183" i="2"/>
  <c r="BY183" i="2"/>
  <c r="L183" i="2"/>
  <c r="BZ182" i="2"/>
  <c r="BY182" i="2"/>
  <c r="L182" i="2"/>
  <c r="BZ181" i="2"/>
  <c r="BY181" i="2"/>
  <c r="L181" i="2"/>
  <c r="BZ180" i="2"/>
  <c r="BY180" i="2"/>
  <c r="L180" i="2"/>
  <c r="BZ179" i="2"/>
  <c r="BY179" i="2"/>
  <c r="L179" i="2"/>
  <c r="BZ178" i="2"/>
  <c r="BY178" i="2"/>
  <c r="L178" i="2"/>
  <c r="BZ177" i="2"/>
  <c r="BY177" i="2"/>
  <c r="L177" i="2"/>
  <c r="BZ176" i="2"/>
  <c r="BY176" i="2"/>
  <c r="L176" i="2"/>
  <c r="BZ175" i="2"/>
  <c r="BY175" i="2"/>
  <c r="L175" i="2"/>
  <c r="BZ174" i="2"/>
  <c r="BY174" i="2"/>
  <c r="L174" i="2"/>
  <c r="BZ173" i="2"/>
  <c r="BY173" i="2"/>
  <c r="L173" i="2"/>
  <c r="BZ172" i="2"/>
  <c r="BY172" i="2"/>
  <c r="L172" i="2"/>
  <c r="BZ171" i="2"/>
  <c r="BY171" i="2"/>
  <c r="L171" i="2"/>
  <c r="BZ170" i="2"/>
  <c r="BY170" i="2"/>
  <c r="L170" i="2"/>
  <c r="BZ169" i="2"/>
  <c r="BY169" i="2"/>
  <c r="L169" i="2"/>
  <c r="BZ168" i="2"/>
  <c r="BY168" i="2"/>
  <c r="L168" i="2"/>
  <c r="BZ167" i="2"/>
  <c r="BY167" i="2"/>
  <c r="L167" i="2"/>
  <c r="BZ166" i="2"/>
  <c r="BY166" i="2"/>
  <c r="L166" i="2"/>
  <c r="BZ165" i="2"/>
  <c r="BY165" i="2"/>
  <c r="L165" i="2"/>
  <c r="BZ164" i="2"/>
  <c r="BY164" i="2"/>
  <c r="L164" i="2"/>
  <c r="BZ163" i="2"/>
  <c r="BY163" i="2"/>
  <c r="L163" i="2"/>
  <c r="BZ162" i="2"/>
  <c r="BY162" i="2"/>
  <c r="L162" i="2"/>
  <c r="BZ161" i="2"/>
  <c r="BY161" i="2"/>
  <c r="L161" i="2"/>
  <c r="BZ160" i="2"/>
  <c r="BY160" i="2"/>
  <c r="L160" i="2"/>
  <c r="BZ159" i="2"/>
  <c r="BY159" i="2"/>
  <c r="L159" i="2"/>
  <c r="BZ158" i="2"/>
  <c r="BY158" i="2"/>
  <c r="L158" i="2"/>
  <c r="BZ157" i="2"/>
  <c r="BY157" i="2"/>
  <c r="L157" i="2"/>
  <c r="BZ156" i="2"/>
  <c r="BY156" i="2"/>
  <c r="L156" i="2"/>
  <c r="BZ155" i="2"/>
  <c r="BY155" i="2"/>
  <c r="L155" i="2"/>
  <c r="BZ154" i="2"/>
  <c r="BY154" i="2"/>
  <c r="L154" i="2"/>
  <c r="BZ153" i="2"/>
  <c r="BY153" i="2"/>
  <c r="L153" i="2"/>
  <c r="BZ152" i="2"/>
  <c r="BY152" i="2"/>
  <c r="L152" i="2"/>
  <c r="BZ151" i="2"/>
  <c r="BY151" i="2"/>
  <c r="L151" i="2"/>
  <c r="BZ149" i="2"/>
  <c r="BY149" i="2"/>
  <c r="L149" i="2"/>
  <c r="BZ148" i="2"/>
  <c r="BY148" i="2"/>
  <c r="L148" i="2"/>
  <c r="BZ147" i="2"/>
  <c r="BY147" i="2"/>
  <c r="L147" i="2"/>
  <c r="BZ146" i="2"/>
  <c r="BY146" i="2"/>
  <c r="L146" i="2"/>
  <c r="BZ145" i="2"/>
  <c r="BY145" i="2"/>
  <c r="L145" i="2"/>
  <c r="BZ144" i="2"/>
  <c r="BY144" i="2"/>
  <c r="L144" i="2"/>
  <c r="BZ143" i="2"/>
  <c r="BY143" i="2"/>
  <c r="L143" i="2"/>
  <c r="BZ142" i="2"/>
  <c r="BY142" i="2"/>
  <c r="L142" i="2"/>
  <c r="BZ141" i="2"/>
  <c r="BY141" i="2"/>
  <c r="L141" i="2"/>
  <c r="BZ140" i="2"/>
  <c r="BY140" i="2"/>
  <c r="L140" i="2"/>
  <c r="BZ139" i="2"/>
  <c r="BY139" i="2"/>
  <c r="L139" i="2"/>
  <c r="BZ138" i="2"/>
  <c r="BY138" i="2"/>
  <c r="L138" i="2"/>
  <c r="BZ137" i="2"/>
  <c r="BY137" i="2"/>
  <c r="L137" i="2"/>
  <c r="BZ136" i="2"/>
  <c r="BY136" i="2"/>
  <c r="L136" i="2"/>
  <c r="BZ135" i="2"/>
  <c r="BY135" i="2"/>
  <c r="L135" i="2"/>
  <c r="BZ133" i="2"/>
  <c r="BY133" i="2"/>
  <c r="L133" i="2"/>
  <c r="BZ132" i="2"/>
  <c r="BY132" i="2"/>
  <c r="L132" i="2"/>
  <c r="BZ131" i="2"/>
  <c r="BY131" i="2"/>
  <c r="L131" i="2"/>
  <c r="BZ130" i="2"/>
  <c r="BY130" i="2"/>
  <c r="L130" i="2"/>
  <c r="BZ129" i="2"/>
  <c r="BY129" i="2"/>
  <c r="L129" i="2"/>
  <c r="BZ128" i="2"/>
  <c r="BY128" i="2"/>
  <c r="L128" i="2"/>
  <c r="BZ126" i="2"/>
  <c r="BY126" i="2"/>
  <c r="L126" i="2"/>
  <c r="BZ125" i="2"/>
  <c r="BY125" i="2"/>
  <c r="L125" i="2"/>
  <c r="BZ124" i="2"/>
  <c r="BY124" i="2"/>
  <c r="L124" i="2"/>
  <c r="BZ120" i="2"/>
  <c r="BY120" i="2"/>
  <c r="L120" i="2"/>
  <c r="BZ119" i="2"/>
  <c r="BY119" i="2"/>
  <c r="L119" i="2"/>
  <c r="BZ118" i="2"/>
  <c r="BY118" i="2"/>
  <c r="L118" i="2"/>
  <c r="BZ117" i="2"/>
  <c r="BY117" i="2"/>
  <c r="L117" i="2"/>
  <c r="BZ116" i="2"/>
  <c r="BY116" i="2"/>
  <c r="L116" i="2"/>
  <c r="BZ115" i="2"/>
  <c r="BY115" i="2"/>
  <c r="L115" i="2"/>
  <c r="BZ113" i="2"/>
  <c r="BY113" i="2"/>
  <c r="L113" i="2"/>
  <c r="M113" i="2" s="1"/>
  <c r="BZ112" i="2"/>
  <c r="BY112" i="2"/>
  <c r="L112" i="2"/>
  <c r="BZ111" i="2"/>
  <c r="BY111" i="2"/>
  <c r="L111" i="2"/>
  <c r="BZ110" i="2"/>
  <c r="BY110" i="2"/>
  <c r="L110" i="2"/>
  <c r="BZ109" i="2"/>
  <c r="BY109" i="2"/>
  <c r="L109" i="2"/>
  <c r="BZ107" i="2"/>
  <c r="BY107" i="2"/>
  <c r="L107" i="2"/>
  <c r="BZ106" i="2"/>
  <c r="BY106" i="2"/>
  <c r="L106" i="2"/>
  <c r="BZ105" i="2"/>
  <c r="BY105" i="2"/>
  <c r="L105" i="2"/>
  <c r="BZ104" i="2"/>
  <c r="BY104" i="2"/>
  <c r="L104" i="2"/>
  <c r="BZ103" i="2"/>
  <c r="BY103" i="2"/>
  <c r="L103" i="2"/>
  <c r="BZ101" i="2"/>
  <c r="BY101" i="2"/>
  <c r="L101" i="2"/>
  <c r="BZ100" i="2"/>
  <c r="BY100" i="2"/>
  <c r="L100" i="2"/>
  <c r="BZ99" i="2"/>
  <c r="BY99" i="2"/>
  <c r="L99" i="2"/>
  <c r="BZ98" i="2"/>
  <c r="BY98" i="2"/>
  <c r="L98" i="2"/>
  <c r="BZ97" i="2"/>
  <c r="BY97" i="2"/>
  <c r="L97" i="2"/>
  <c r="BZ96" i="2"/>
  <c r="BY96" i="2"/>
  <c r="L96" i="2"/>
  <c r="BZ95" i="2"/>
  <c r="BY95" i="2"/>
  <c r="L95" i="2"/>
  <c r="BZ94" i="2"/>
  <c r="BY94" i="2"/>
  <c r="L94" i="2"/>
  <c r="BZ93" i="2"/>
  <c r="BY93" i="2"/>
  <c r="L93" i="2"/>
  <c r="BZ92" i="2"/>
  <c r="BY92" i="2"/>
  <c r="L92" i="2"/>
  <c r="BZ91" i="2"/>
  <c r="BY91" i="2"/>
  <c r="L91" i="2"/>
  <c r="BZ90" i="2"/>
  <c r="BY90" i="2"/>
  <c r="L90" i="2"/>
  <c r="BZ89" i="2"/>
  <c r="BY89" i="2"/>
  <c r="L89" i="2"/>
  <c r="BZ88" i="2"/>
  <c r="BY88" i="2"/>
  <c r="L88" i="2"/>
  <c r="BZ87" i="2"/>
  <c r="BY87" i="2"/>
  <c r="L87" i="2"/>
  <c r="BZ86" i="2"/>
  <c r="BY86" i="2"/>
  <c r="L86" i="2"/>
  <c r="BZ84" i="2"/>
  <c r="BY84" i="2"/>
  <c r="L84" i="2"/>
  <c r="M84" i="2" s="1"/>
  <c r="BZ83" i="2"/>
  <c r="BY83" i="2"/>
  <c r="L83" i="2"/>
  <c r="BZ82" i="2"/>
  <c r="BY82" i="2"/>
  <c r="L82" i="2"/>
  <c r="BZ81" i="2"/>
  <c r="BY81" i="2"/>
  <c r="L81" i="2"/>
  <c r="BZ80" i="2"/>
  <c r="BY80" i="2"/>
  <c r="L80" i="2"/>
  <c r="BZ79" i="2"/>
  <c r="BY79" i="2"/>
  <c r="L79" i="2"/>
  <c r="BZ78" i="2"/>
  <c r="BY78" i="2"/>
  <c r="L78" i="2"/>
  <c r="BZ77" i="2"/>
  <c r="BY77" i="2"/>
  <c r="L77" i="2"/>
  <c r="BZ76" i="2"/>
  <c r="BY76" i="2"/>
  <c r="L76" i="2"/>
  <c r="BZ75" i="2"/>
  <c r="BY75" i="2"/>
  <c r="L75" i="2"/>
  <c r="BZ74" i="2"/>
  <c r="BY74" i="2"/>
  <c r="L74" i="2"/>
  <c r="BZ73" i="2"/>
  <c r="BY73" i="2"/>
  <c r="L73" i="2"/>
  <c r="BZ72" i="2"/>
  <c r="BY72" i="2"/>
  <c r="L72" i="2"/>
  <c r="BZ71" i="2"/>
  <c r="BY71" i="2"/>
  <c r="L71" i="2"/>
  <c r="BZ70" i="2"/>
  <c r="BY70" i="2"/>
  <c r="L70" i="2"/>
  <c r="BZ69" i="2"/>
  <c r="BY69" i="2"/>
  <c r="L69" i="2"/>
  <c r="BZ68" i="2"/>
  <c r="BY68" i="2"/>
  <c r="L68" i="2"/>
  <c r="BZ67" i="2"/>
  <c r="BY67" i="2"/>
  <c r="L67" i="2"/>
  <c r="BZ66" i="2"/>
  <c r="BY66" i="2"/>
  <c r="L66" i="2"/>
  <c r="BZ65" i="2"/>
  <c r="BY65" i="2"/>
  <c r="L65" i="2"/>
  <c r="BZ64" i="2"/>
  <c r="BY64" i="2"/>
  <c r="L64" i="2"/>
  <c r="BZ63" i="2"/>
  <c r="BY63" i="2"/>
  <c r="L63" i="2"/>
  <c r="BZ62" i="2"/>
  <c r="BY62" i="2"/>
  <c r="L62" i="2"/>
  <c r="BZ61" i="2"/>
  <c r="BY61" i="2"/>
  <c r="L61" i="2"/>
  <c r="BZ60" i="2"/>
  <c r="BY60" i="2"/>
  <c r="L60" i="2"/>
  <c r="BZ59" i="2"/>
  <c r="BY59" i="2"/>
  <c r="L59" i="2"/>
  <c r="BZ58" i="2"/>
  <c r="BY58" i="2"/>
  <c r="L58" i="2"/>
  <c r="BZ57" i="2"/>
  <c r="BY57" i="2"/>
  <c r="L57" i="2"/>
  <c r="BZ56" i="2"/>
  <c r="BY56" i="2"/>
  <c r="L56" i="2"/>
  <c r="BZ55" i="2"/>
  <c r="BY55" i="2"/>
  <c r="L55" i="2"/>
  <c r="BZ54" i="2"/>
  <c r="BY54" i="2"/>
  <c r="L54" i="2"/>
  <c r="BZ53" i="2"/>
  <c r="BY53" i="2"/>
  <c r="L53" i="2"/>
  <c r="BZ52" i="2"/>
  <c r="BY52" i="2"/>
  <c r="L52" i="2"/>
  <c r="BZ51" i="2"/>
  <c r="BY51" i="2"/>
  <c r="L51" i="2"/>
  <c r="BZ50" i="2"/>
  <c r="BY50" i="2"/>
  <c r="L50" i="2"/>
  <c r="BZ49" i="2"/>
  <c r="BY49" i="2"/>
  <c r="L49" i="2"/>
  <c r="BZ48" i="2"/>
  <c r="BY48" i="2"/>
  <c r="L48" i="2"/>
  <c r="BZ47" i="2"/>
  <c r="BY47" i="2"/>
  <c r="L47" i="2"/>
  <c r="BZ46" i="2"/>
  <c r="BY46" i="2"/>
  <c r="L46" i="2"/>
  <c r="BZ45" i="2"/>
  <c r="BY45" i="2"/>
  <c r="L45" i="2"/>
  <c r="BZ44" i="2"/>
  <c r="BY44" i="2"/>
  <c r="L44" i="2"/>
  <c r="BZ43" i="2"/>
  <c r="BY43" i="2"/>
  <c r="L43" i="2"/>
  <c r="BZ42" i="2"/>
  <c r="BY42" i="2"/>
  <c r="L42" i="2"/>
  <c r="BZ41" i="2"/>
  <c r="BY41" i="2"/>
  <c r="L41" i="2"/>
  <c r="BZ40" i="2"/>
  <c r="BY40" i="2"/>
  <c r="L40" i="2"/>
  <c r="BZ39" i="2"/>
  <c r="BY39" i="2"/>
  <c r="L39" i="2"/>
  <c r="BZ38" i="2"/>
  <c r="BY38" i="2"/>
  <c r="L38" i="2"/>
  <c r="BZ37" i="2"/>
  <c r="BY37" i="2"/>
  <c r="L37" i="2"/>
  <c r="BZ36" i="2"/>
  <c r="BY36" i="2"/>
  <c r="L36" i="2"/>
  <c r="BZ35" i="2"/>
  <c r="BY35" i="2"/>
  <c r="L35" i="2"/>
  <c r="BZ34" i="2"/>
  <c r="BY34" i="2"/>
  <c r="L34" i="2"/>
  <c r="BZ33" i="2"/>
  <c r="BY33" i="2"/>
  <c r="L33" i="2"/>
  <c r="BZ32" i="2"/>
  <c r="BY32" i="2"/>
  <c r="L32" i="2"/>
  <c r="BZ31" i="2"/>
  <c r="BY31" i="2"/>
  <c r="L31" i="2"/>
  <c r="BZ30" i="2"/>
  <c r="BY30" i="2"/>
  <c r="L30" i="2"/>
  <c r="BV28" i="2"/>
  <c r="X28" i="2"/>
  <c r="W28" i="2"/>
  <c r="V28" i="2"/>
  <c r="U28" i="2"/>
  <c r="T28" i="2"/>
  <c r="S28" i="2"/>
  <c r="R28" i="2"/>
  <c r="Q28" i="2"/>
  <c r="P28" i="2"/>
  <c r="O28" i="2"/>
  <c r="N28" i="2"/>
  <c r="BV27" i="2" a="1"/>
  <c r="BV27" i="2" s="1"/>
  <c r="X27" i="2" a="1"/>
  <c r="X27" i="2" s="1"/>
  <c r="W27" i="2" a="1"/>
  <c r="W27" i="2" s="1"/>
  <c r="V27" i="2" a="1"/>
  <c r="V27" i="2" s="1"/>
  <c r="U27" i="2" a="1"/>
  <c r="U27" i="2" s="1"/>
  <c r="T27" i="2" a="1"/>
  <c r="T27" i="2" s="1"/>
  <c r="S27" i="2" a="1"/>
  <c r="S27" i="2" s="1"/>
  <c r="R27" i="2" a="1"/>
  <c r="R27" i="2" s="1"/>
  <c r="Q27" i="2" a="1"/>
  <c r="Q27" i="2" s="1"/>
  <c r="P27" i="2" a="1"/>
  <c r="P27" i="2" s="1"/>
  <c r="O27" i="2" a="1"/>
  <c r="O27" i="2" s="1"/>
  <c r="N27" i="2" a="1"/>
  <c r="N27" i="2" s="1"/>
  <c r="F7" i="2"/>
  <c r="E7" i="2"/>
  <c r="F6" i="2"/>
  <c r="E6" i="2"/>
  <c r="F5" i="2"/>
  <c r="E5" i="2"/>
  <c r="BG772" i="1"/>
  <c r="BF772" i="1"/>
  <c r="L772" i="1"/>
  <c r="BG771" i="1"/>
  <c r="BF771" i="1"/>
  <c r="L771" i="1"/>
  <c r="BG770" i="1"/>
  <c r="BF770" i="1"/>
  <c r="L770" i="1"/>
  <c r="BG769" i="1"/>
  <c r="BF769" i="1"/>
  <c r="L769" i="1"/>
  <c r="BG768" i="1"/>
  <c r="BF768" i="1"/>
  <c r="L768" i="1"/>
  <c r="BG767" i="1"/>
  <c r="BF767" i="1"/>
  <c r="L767" i="1"/>
  <c r="BG765" i="1"/>
  <c r="BF765" i="1"/>
  <c r="L765" i="1"/>
  <c r="M765" i="1" s="1"/>
  <c r="BG764" i="1"/>
  <c r="BF764" i="1"/>
  <c r="L764" i="1"/>
  <c r="BG763" i="1"/>
  <c r="BF763" i="1"/>
  <c r="L763" i="1"/>
  <c r="BG762" i="1"/>
  <c r="BF762" i="1"/>
  <c r="L762" i="1"/>
  <c r="BG761" i="1"/>
  <c r="BF761" i="1"/>
  <c r="L761" i="1"/>
  <c r="BG760" i="1"/>
  <c r="BF760" i="1"/>
  <c r="L760" i="1"/>
  <c r="BG759" i="1"/>
  <c r="BF759" i="1"/>
  <c r="L759" i="1"/>
  <c r="BG758" i="1"/>
  <c r="BF758" i="1"/>
  <c r="L758" i="1"/>
  <c r="BG756" i="1"/>
  <c r="BF756" i="1"/>
  <c r="L756" i="1"/>
  <c r="BG755" i="1"/>
  <c r="BF755" i="1"/>
  <c r="L755" i="1"/>
  <c r="BG754" i="1"/>
  <c r="BF754" i="1"/>
  <c r="L754" i="1"/>
  <c r="BG753" i="1"/>
  <c r="BF753" i="1"/>
  <c r="L753" i="1"/>
  <c r="BG752" i="1"/>
  <c r="BF752" i="1"/>
  <c r="L752" i="1"/>
  <c r="BG751" i="1"/>
  <c r="BF751" i="1"/>
  <c r="L751" i="1"/>
  <c r="BG750" i="1"/>
  <c r="BF750" i="1"/>
  <c r="L750" i="1"/>
  <c r="BG749" i="1"/>
  <c r="BF749" i="1"/>
  <c r="L749" i="1"/>
  <c r="BG748" i="1"/>
  <c r="BF748" i="1"/>
  <c r="L748" i="1"/>
  <c r="BG747" i="1"/>
  <c r="BF747" i="1"/>
  <c r="L747" i="1"/>
  <c r="BG746" i="1"/>
  <c r="BF746" i="1"/>
  <c r="L746" i="1"/>
  <c r="BG745" i="1"/>
  <c r="BF745" i="1"/>
  <c r="L745" i="1"/>
  <c r="BG744" i="1"/>
  <c r="BF744" i="1"/>
  <c r="L744" i="1"/>
  <c r="BG741" i="1"/>
  <c r="BF741" i="1"/>
  <c r="L741" i="1"/>
  <c r="BG740" i="1"/>
  <c r="BF740" i="1"/>
  <c r="L740" i="1"/>
  <c r="BG739" i="1"/>
  <c r="BF739" i="1"/>
  <c r="L739" i="1"/>
  <c r="BG738" i="1"/>
  <c r="BF738" i="1"/>
  <c r="L738" i="1"/>
  <c r="BG736" i="1"/>
  <c r="BF736" i="1"/>
  <c r="L736" i="1"/>
  <c r="BG735" i="1"/>
  <c r="BF735" i="1"/>
  <c r="L735" i="1"/>
  <c r="BG734" i="1"/>
  <c r="BF734" i="1"/>
  <c r="L734" i="1"/>
  <c r="BG733" i="1"/>
  <c r="BF733" i="1"/>
  <c r="L733" i="1"/>
  <c r="BG732" i="1"/>
  <c r="BF732" i="1"/>
  <c r="L732" i="1"/>
  <c r="BG731" i="1"/>
  <c r="BF731" i="1"/>
  <c r="L731" i="1"/>
  <c r="BG730" i="1"/>
  <c r="BF730" i="1"/>
  <c r="L730" i="1"/>
  <c r="BG729" i="1"/>
  <c r="BF729" i="1"/>
  <c r="L729" i="1"/>
  <c r="BG728" i="1"/>
  <c r="BF728" i="1"/>
  <c r="L728" i="1"/>
  <c r="BG727" i="1"/>
  <c r="BF727" i="1"/>
  <c r="L727" i="1"/>
  <c r="BG723" i="1"/>
  <c r="BF723" i="1"/>
  <c r="L723" i="1"/>
  <c r="BG722" i="1"/>
  <c r="BF722" i="1"/>
  <c r="L722" i="1"/>
  <c r="BG721" i="1"/>
  <c r="BF721" i="1"/>
  <c r="L721" i="1"/>
  <c r="BG720" i="1"/>
  <c r="BF720" i="1"/>
  <c r="L720" i="1"/>
  <c r="BG719" i="1"/>
  <c r="BF719" i="1"/>
  <c r="L719" i="1"/>
  <c r="BG718" i="1"/>
  <c r="BF718" i="1"/>
  <c r="L718" i="1"/>
  <c r="BG717" i="1"/>
  <c r="BF717" i="1"/>
  <c r="L717" i="1"/>
  <c r="BG716" i="1"/>
  <c r="BF716" i="1"/>
  <c r="L716" i="1"/>
  <c r="BG715" i="1"/>
  <c r="BF715" i="1"/>
  <c r="L715" i="1"/>
  <c r="BG714" i="1"/>
  <c r="BF714" i="1"/>
  <c r="L714" i="1"/>
  <c r="BG713" i="1"/>
  <c r="BF713" i="1"/>
  <c r="L713" i="1"/>
  <c r="BG712" i="1"/>
  <c r="BF712" i="1"/>
  <c r="L712" i="1"/>
  <c r="BG711" i="1"/>
  <c r="BF711" i="1"/>
  <c r="L711" i="1"/>
  <c r="BG708" i="1"/>
  <c r="BF708" i="1"/>
  <c r="L708" i="1"/>
  <c r="BG707" i="1"/>
  <c r="BF707" i="1"/>
  <c r="L707" i="1"/>
  <c r="BG706" i="1"/>
  <c r="BF706" i="1"/>
  <c r="L706" i="1"/>
  <c r="BG705" i="1"/>
  <c r="BF705" i="1"/>
  <c r="L705" i="1"/>
  <c r="BG703" i="1"/>
  <c r="BF703" i="1"/>
  <c r="L703" i="1"/>
  <c r="BG702" i="1"/>
  <c r="BF702" i="1"/>
  <c r="L702" i="1"/>
  <c r="BG701" i="1"/>
  <c r="BF701" i="1"/>
  <c r="L701" i="1"/>
  <c r="BG700" i="1"/>
  <c r="BF700" i="1"/>
  <c r="L700" i="1"/>
  <c r="BG699" i="1"/>
  <c r="BF699" i="1"/>
  <c r="L699" i="1"/>
  <c r="BG698" i="1"/>
  <c r="BF698" i="1"/>
  <c r="L698" i="1"/>
  <c r="BG697" i="1"/>
  <c r="BF697" i="1"/>
  <c r="L697" i="1"/>
  <c r="BG696" i="1"/>
  <c r="BF696" i="1"/>
  <c r="L696" i="1"/>
  <c r="BG695" i="1"/>
  <c r="BF695" i="1"/>
  <c r="L695" i="1"/>
  <c r="BG694" i="1"/>
  <c r="BF694" i="1"/>
  <c r="L694" i="1"/>
  <c r="BG693" i="1"/>
  <c r="BF693" i="1"/>
  <c r="L693" i="1"/>
  <c r="BG692" i="1"/>
  <c r="BF692" i="1"/>
  <c r="L692" i="1"/>
  <c r="BG691" i="1"/>
  <c r="BF691" i="1"/>
  <c r="L691" i="1"/>
  <c r="BG690" i="1"/>
  <c r="BF690" i="1"/>
  <c r="L690" i="1"/>
  <c r="BG687" i="1"/>
  <c r="BF687" i="1"/>
  <c r="L687" i="1"/>
  <c r="BG686" i="1"/>
  <c r="BF686" i="1"/>
  <c r="L686" i="1"/>
  <c r="BG685" i="1"/>
  <c r="BF685" i="1"/>
  <c r="L685" i="1"/>
  <c r="BG684" i="1"/>
  <c r="BF684" i="1"/>
  <c r="L684" i="1"/>
  <c r="BG683" i="1"/>
  <c r="BF683" i="1"/>
  <c r="L683" i="1"/>
  <c r="BG682" i="1"/>
  <c r="BF682" i="1"/>
  <c r="L682" i="1"/>
  <c r="BG681" i="1"/>
  <c r="BF681" i="1"/>
  <c r="L681" i="1"/>
  <c r="BG680" i="1"/>
  <c r="BF680" i="1"/>
  <c r="L680" i="1"/>
  <c r="BG679" i="1"/>
  <c r="BF679" i="1"/>
  <c r="L679" i="1"/>
  <c r="BG678" i="1"/>
  <c r="BF678" i="1"/>
  <c r="L678" i="1"/>
  <c r="BG676" i="1"/>
  <c r="BF676" i="1"/>
  <c r="L676" i="1"/>
  <c r="BG675" i="1"/>
  <c r="BF675" i="1"/>
  <c r="L675" i="1"/>
  <c r="BG674" i="1"/>
  <c r="BF674" i="1"/>
  <c r="L674" i="1"/>
  <c r="BG673" i="1"/>
  <c r="BF673" i="1"/>
  <c r="L673" i="1"/>
  <c r="BG672" i="1"/>
  <c r="BF672" i="1"/>
  <c r="L672" i="1"/>
  <c r="BG671" i="1"/>
  <c r="BF671" i="1"/>
  <c r="L671" i="1"/>
  <c r="BG670" i="1"/>
  <c r="BF670" i="1"/>
  <c r="L670" i="1"/>
  <c r="BG669" i="1"/>
  <c r="BF669" i="1"/>
  <c r="L669" i="1"/>
  <c r="BG668" i="1"/>
  <c r="BF668" i="1"/>
  <c r="L668" i="1"/>
  <c r="BG667" i="1"/>
  <c r="BF667" i="1"/>
  <c r="L667" i="1"/>
  <c r="BG666" i="1"/>
  <c r="BF666" i="1"/>
  <c r="L666" i="1"/>
  <c r="BG662" i="1"/>
  <c r="BF662" i="1"/>
  <c r="L662" i="1"/>
  <c r="BG661" i="1"/>
  <c r="BF661" i="1"/>
  <c r="L661" i="1"/>
  <c r="BG660" i="1"/>
  <c r="BF660" i="1"/>
  <c r="L660" i="1"/>
  <c r="BG659" i="1"/>
  <c r="BF659" i="1"/>
  <c r="L659" i="1"/>
  <c r="BG658" i="1"/>
  <c r="BF658" i="1"/>
  <c r="L658" i="1"/>
  <c r="BG657" i="1"/>
  <c r="BF657" i="1"/>
  <c r="L657" i="1"/>
  <c r="BG656" i="1"/>
  <c r="BF656" i="1"/>
  <c r="L656" i="1"/>
  <c r="BG655" i="1"/>
  <c r="BF655" i="1"/>
  <c r="L655" i="1"/>
  <c r="BG654" i="1"/>
  <c r="BF654" i="1"/>
  <c r="L654" i="1"/>
  <c r="BG653" i="1"/>
  <c r="BF653" i="1"/>
  <c r="L653" i="1"/>
  <c r="BG652" i="1"/>
  <c r="BF652" i="1"/>
  <c r="L652" i="1"/>
  <c r="BG651" i="1"/>
  <c r="BF651" i="1"/>
  <c r="L651" i="1"/>
  <c r="BG650" i="1"/>
  <c r="BF650" i="1"/>
  <c r="L650" i="1"/>
  <c r="BG649" i="1"/>
  <c r="BF649" i="1"/>
  <c r="L649" i="1"/>
  <c r="BG646" i="1"/>
  <c r="BF646" i="1"/>
  <c r="L646" i="1"/>
  <c r="BG645" i="1"/>
  <c r="BF645" i="1"/>
  <c r="L645" i="1"/>
  <c r="BG644" i="1"/>
  <c r="BF644" i="1"/>
  <c r="L644" i="1"/>
  <c r="BG643" i="1"/>
  <c r="BF643" i="1"/>
  <c r="L643" i="1"/>
  <c r="BG642" i="1"/>
  <c r="BF642" i="1"/>
  <c r="L642" i="1"/>
  <c r="BG641" i="1"/>
  <c r="BF641" i="1"/>
  <c r="L641" i="1"/>
  <c r="BG640" i="1"/>
  <c r="BF640" i="1"/>
  <c r="L640" i="1"/>
  <c r="BG639" i="1"/>
  <c r="BF639" i="1"/>
  <c r="L639" i="1"/>
  <c r="BG638" i="1"/>
  <c r="BF638" i="1"/>
  <c r="L638" i="1"/>
  <c r="BG637" i="1"/>
  <c r="BF637" i="1"/>
  <c r="L637" i="1"/>
  <c r="BG636" i="1"/>
  <c r="BF636" i="1"/>
  <c r="L636" i="1"/>
  <c r="BG635" i="1"/>
  <c r="BF635" i="1"/>
  <c r="L635" i="1"/>
  <c r="BG634" i="1"/>
  <c r="BF634" i="1"/>
  <c r="L634" i="1"/>
  <c r="BG633" i="1"/>
  <c r="BF633" i="1"/>
  <c r="L633" i="1"/>
  <c r="BG632" i="1"/>
  <c r="BF632" i="1"/>
  <c r="L632" i="1"/>
  <c r="BG631" i="1"/>
  <c r="BF631" i="1"/>
  <c r="L631" i="1"/>
  <c r="BG630" i="1"/>
  <c r="BF630" i="1"/>
  <c r="L630" i="1"/>
  <c r="BG629" i="1"/>
  <c r="BF629" i="1"/>
  <c r="L629" i="1"/>
  <c r="BG628" i="1"/>
  <c r="BF628" i="1"/>
  <c r="L628" i="1"/>
  <c r="BG627" i="1"/>
  <c r="BF627" i="1"/>
  <c r="L627" i="1"/>
  <c r="BG626" i="1"/>
  <c r="BF626" i="1"/>
  <c r="L626" i="1"/>
  <c r="BG623" i="1"/>
  <c r="BF623" i="1"/>
  <c r="L623" i="1"/>
  <c r="BG622" i="1"/>
  <c r="BF622" i="1"/>
  <c r="L622" i="1"/>
  <c r="BG621" i="1"/>
  <c r="BF621" i="1"/>
  <c r="L621" i="1"/>
  <c r="BG620" i="1"/>
  <c r="BF620" i="1"/>
  <c r="L620" i="1"/>
  <c r="BG619" i="1"/>
  <c r="BF619" i="1"/>
  <c r="L619" i="1"/>
  <c r="BG618" i="1"/>
  <c r="BF618" i="1"/>
  <c r="L618" i="1"/>
  <c r="BG617" i="1"/>
  <c r="BF617" i="1"/>
  <c r="L617" i="1"/>
  <c r="BG616" i="1"/>
  <c r="BF616" i="1"/>
  <c r="L616" i="1"/>
  <c r="BG615" i="1"/>
  <c r="BF615" i="1"/>
  <c r="L615" i="1"/>
  <c r="BG614" i="1"/>
  <c r="BF614" i="1"/>
  <c r="L614" i="1"/>
  <c r="BG613" i="1"/>
  <c r="BF613" i="1"/>
  <c r="L613" i="1"/>
  <c r="BG612" i="1"/>
  <c r="BF612" i="1"/>
  <c r="L612" i="1"/>
  <c r="BG611" i="1"/>
  <c r="BF611" i="1"/>
  <c r="L611" i="1"/>
  <c r="BG610" i="1"/>
  <c r="BF610" i="1"/>
  <c r="L610" i="1"/>
  <c r="BG609" i="1"/>
  <c r="BF609" i="1"/>
  <c r="L609" i="1"/>
  <c r="BG608" i="1"/>
  <c r="BF608" i="1"/>
  <c r="L608" i="1"/>
  <c r="BG605" i="1"/>
  <c r="BF605" i="1"/>
  <c r="L605" i="1"/>
  <c r="BG604" i="1"/>
  <c r="BF604" i="1"/>
  <c r="L604" i="1"/>
  <c r="BG603" i="1"/>
  <c r="BF603" i="1"/>
  <c r="L603" i="1"/>
  <c r="BG602" i="1"/>
  <c r="BF602" i="1"/>
  <c r="L602" i="1"/>
  <c r="BG600" i="1"/>
  <c r="BF600" i="1"/>
  <c r="L600" i="1"/>
  <c r="BG599" i="1"/>
  <c r="BF599" i="1"/>
  <c r="L599" i="1"/>
  <c r="BG598" i="1"/>
  <c r="BF598" i="1"/>
  <c r="L598" i="1"/>
  <c r="BG597" i="1"/>
  <c r="BF597" i="1"/>
  <c r="L597" i="1"/>
  <c r="BG596" i="1"/>
  <c r="BF596" i="1"/>
  <c r="L596" i="1"/>
  <c r="BG595" i="1"/>
  <c r="BF595" i="1"/>
  <c r="L595" i="1"/>
  <c r="BG594" i="1"/>
  <c r="BF594" i="1"/>
  <c r="L594" i="1"/>
  <c r="BG593" i="1"/>
  <c r="BF593" i="1"/>
  <c r="L593" i="1"/>
  <c r="BG592" i="1"/>
  <c r="BF592" i="1"/>
  <c r="L592" i="1"/>
  <c r="BG591" i="1"/>
  <c r="BF591" i="1"/>
  <c r="L591" i="1"/>
  <c r="BG590" i="1"/>
  <c r="BF590" i="1"/>
  <c r="L590" i="1"/>
  <c r="BG589" i="1"/>
  <c r="BF589" i="1"/>
  <c r="L589" i="1"/>
  <c r="BG588" i="1"/>
  <c r="BF588" i="1"/>
  <c r="L588" i="1"/>
  <c r="BG587" i="1"/>
  <c r="BF587" i="1"/>
  <c r="L587" i="1"/>
  <c r="BG586" i="1"/>
  <c r="BF586" i="1"/>
  <c r="L586" i="1"/>
  <c r="BG585" i="1"/>
  <c r="BF585" i="1"/>
  <c r="L585" i="1"/>
  <c r="BG584" i="1"/>
  <c r="BF584" i="1"/>
  <c r="L584" i="1"/>
  <c r="BG583" i="1"/>
  <c r="BF583" i="1"/>
  <c r="L583" i="1"/>
  <c r="BG582" i="1"/>
  <c r="BF582" i="1"/>
  <c r="L582" i="1"/>
  <c r="BG581" i="1"/>
  <c r="BF581" i="1"/>
  <c r="L581" i="1"/>
  <c r="BG580" i="1"/>
  <c r="BF580" i="1"/>
  <c r="L580" i="1"/>
  <c r="BG579" i="1"/>
  <c r="BF579" i="1"/>
  <c r="L579" i="1"/>
  <c r="BG578" i="1"/>
  <c r="BF578" i="1"/>
  <c r="L578" i="1"/>
  <c r="BG577" i="1"/>
  <c r="BF577" i="1"/>
  <c r="L577" i="1"/>
  <c r="BG576" i="1"/>
  <c r="BF576" i="1"/>
  <c r="L576" i="1"/>
  <c r="BG575" i="1"/>
  <c r="BF575" i="1"/>
  <c r="L575" i="1"/>
  <c r="BG574" i="1"/>
  <c r="BF574" i="1"/>
  <c r="L574" i="1"/>
  <c r="BG573" i="1"/>
  <c r="BF573" i="1"/>
  <c r="L573" i="1"/>
  <c r="BG572" i="1"/>
  <c r="BF572" i="1"/>
  <c r="L572" i="1"/>
  <c r="BG571" i="1"/>
  <c r="BF571" i="1"/>
  <c r="L571" i="1"/>
  <c r="BG570" i="1"/>
  <c r="BF570" i="1"/>
  <c r="L570" i="1"/>
  <c r="BG569" i="1"/>
  <c r="BF569" i="1"/>
  <c r="L569" i="1"/>
  <c r="BG568" i="1"/>
  <c r="BF568" i="1"/>
  <c r="L568" i="1"/>
  <c r="BG567" i="1"/>
  <c r="BF567" i="1"/>
  <c r="L567" i="1"/>
  <c r="BG566" i="1"/>
  <c r="BF566" i="1"/>
  <c r="L566" i="1"/>
  <c r="BG565" i="1"/>
  <c r="BF565" i="1"/>
  <c r="L565" i="1"/>
  <c r="BG564" i="1"/>
  <c r="BF564" i="1"/>
  <c r="L564" i="1"/>
  <c r="BG563" i="1"/>
  <c r="BF563" i="1"/>
  <c r="L563" i="1"/>
  <c r="BG562" i="1"/>
  <c r="BF562" i="1"/>
  <c r="L562" i="1"/>
  <c r="BG561" i="1"/>
  <c r="BF561" i="1"/>
  <c r="L561" i="1"/>
  <c r="BG560" i="1"/>
  <c r="BF560" i="1"/>
  <c r="L560" i="1"/>
  <c r="BG559" i="1"/>
  <c r="BF559" i="1"/>
  <c r="L559" i="1"/>
  <c r="BG558" i="1"/>
  <c r="BF558" i="1"/>
  <c r="L558" i="1"/>
  <c r="BG557" i="1"/>
  <c r="BF557" i="1"/>
  <c r="L557" i="1"/>
  <c r="BG556" i="1"/>
  <c r="BF556" i="1"/>
  <c r="L556" i="1"/>
  <c r="BG555" i="1"/>
  <c r="BF555" i="1"/>
  <c r="L555" i="1"/>
  <c r="BG554" i="1"/>
  <c r="BF554" i="1"/>
  <c r="L554" i="1"/>
  <c r="BG553" i="1"/>
  <c r="BF553" i="1"/>
  <c r="L553" i="1"/>
  <c r="BG552" i="1"/>
  <c r="BF552" i="1"/>
  <c r="L552" i="1"/>
  <c r="BG551" i="1"/>
  <c r="BF551" i="1"/>
  <c r="L551" i="1"/>
  <c r="BG550" i="1"/>
  <c r="BF550" i="1"/>
  <c r="L550" i="1"/>
  <c r="BG549" i="1"/>
  <c r="BF549" i="1"/>
  <c r="L549" i="1"/>
  <c r="BG548" i="1"/>
  <c r="BF548" i="1"/>
  <c r="L548" i="1"/>
  <c r="BG547" i="1"/>
  <c r="BF547" i="1"/>
  <c r="L547" i="1"/>
  <c r="BG546" i="1"/>
  <c r="BF546" i="1"/>
  <c r="L546" i="1"/>
  <c r="BG545" i="1"/>
  <c r="BF545" i="1"/>
  <c r="L545" i="1"/>
  <c r="BG544" i="1"/>
  <c r="BF544" i="1"/>
  <c r="L544" i="1"/>
  <c r="BG542" i="1"/>
  <c r="BF542" i="1"/>
  <c r="L542" i="1"/>
  <c r="BG541" i="1"/>
  <c r="BF541" i="1"/>
  <c r="L541" i="1"/>
  <c r="BG540" i="1"/>
  <c r="BF540" i="1"/>
  <c r="L540" i="1"/>
  <c r="BG539" i="1"/>
  <c r="BF539" i="1"/>
  <c r="L539" i="1"/>
  <c r="BG538" i="1"/>
  <c r="BF538" i="1"/>
  <c r="L538" i="1"/>
  <c r="BG537" i="1"/>
  <c r="BF537" i="1"/>
  <c r="L537" i="1"/>
  <c r="BG536" i="1"/>
  <c r="BF536" i="1"/>
  <c r="L536" i="1"/>
  <c r="BG535" i="1"/>
  <c r="BF535" i="1"/>
  <c r="L535" i="1"/>
  <c r="BG534" i="1"/>
  <c r="BF534" i="1"/>
  <c r="L534" i="1"/>
  <c r="BG533" i="1"/>
  <c r="BF533" i="1"/>
  <c r="L533" i="1"/>
  <c r="BG532" i="1"/>
  <c r="BF532" i="1"/>
  <c r="L532" i="1"/>
  <c r="BG531" i="1"/>
  <c r="BF531" i="1"/>
  <c r="L531" i="1"/>
  <c r="BG530" i="1"/>
  <c r="BF530" i="1"/>
  <c r="L530" i="1"/>
  <c r="BG529" i="1"/>
  <c r="BF529" i="1"/>
  <c r="L529" i="1"/>
  <c r="BG528" i="1"/>
  <c r="BF528" i="1"/>
  <c r="L528" i="1"/>
  <c r="BG527" i="1"/>
  <c r="BF527" i="1"/>
  <c r="L527" i="1"/>
  <c r="BG526" i="1"/>
  <c r="BF526" i="1"/>
  <c r="L526" i="1"/>
  <c r="BG525" i="1"/>
  <c r="BF525" i="1"/>
  <c r="L525" i="1"/>
  <c r="BG524" i="1"/>
  <c r="BF524" i="1"/>
  <c r="L524" i="1"/>
  <c r="BG523" i="1"/>
  <c r="BF523" i="1"/>
  <c r="L523" i="1"/>
  <c r="BG522" i="1"/>
  <c r="BF522" i="1"/>
  <c r="L522" i="1"/>
  <c r="BG521" i="1"/>
  <c r="BF521" i="1"/>
  <c r="L521" i="1"/>
  <c r="BG520" i="1"/>
  <c r="BF520" i="1"/>
  <c r="L520" i="1"/>
  <c r="BG519" i="1"/>
  <c r="BF519" i="1"/>
  <c r="L519" i="1"/>
  <c r="BG518" i="1"/>
  <c r="BF518" i="1"/>
  <c r="L518" i="1"/>
  <c r="BG517" i="1"/>
  <c r="BF517" i="1"/>
  <c r="L517" i="1"/>
  <c r="BG516" i="1"/>
  <c r="BF516" i="1"/>
  <c r="L516" i="1"/>
  <c r="BG515" i="1"/>
  <c r="BF515" i="1"/>
  <c r="L515" i="1"/>
  <c r="BG514" i="1"/>
  <c r="BF514" i="1"/>
  <c r="L514" i="1"/>
  <c r="BG513" i="1"/>
  <c r="BF513" i="1"/>
  <c r="L513" i="1"/>
  <c r="BG512" i="1"/>
  <c r="BF512" i="1"/>
  <c r="L512" i="1"/>
  <c r="BG511" i="1"/>
  <c r="BF511" i="1"/>
  <c r="L511" i="1"/>
  <c r="BG510" i="1"/>
  <c r="BF510" i="1"/>
  <c r="L510" i="1"/>
  <c r="BG508" i="1"/>
  <c r="BF508" i="1"/>
  <c r="L508" i="1"/>
  <c r="M508" i="1" s="1"/>
  <c r="BG507" i="1"/>
  <c r="BF507" i="1"/>
  <c r="L507" i="1"/>
  <c r="BG506" i="1"/>
  <c r="BF506" i="1"/>
  <c r="L506" i="1"/>
  <c r="BG505" i="1"/>
  <c r="BF505" i="1"/>
  <c r="L505" i="1"/>
  <c r="BG504" i="1"/>
  <c r="BF504" i="1"/>
  <c r="L504" i="1"/>
  <c r="BG503" i="1"/>
  <c r="BF503" i="1"/>
  <c r="L503" i="1"/>
  <c r="BG502" i="1"/>
  <c r="BF502" i="1"/>
  <c r="L502" i="1"/>
  <c r="BG501" i="1"/>
  <c r="BF501" i="1"/>
  <c r="L501" i="1"/>
  <c r="BG500" i="1"/>
  <c r="BF500" i="1"/>
  <c r="L500" i="1"/>
  <c r="BG499" i="1"/>
  <c r="BF499" i="1"/>
  <c r="L499" i="1"/>
  <c r="BG498" i="1"/>
  <c r="BF498" i="1"/>
  <c r="L498" i="1"/>
  <c r="BG497" i="1"/>
  <c r="BF497" i="1"/>
  <c r="L497" i="1"/>
  <c r="BG496" i="1"/>
  <c r="BF496" i="1"/>
  <c r="L496" i="1"/>
  <c r="BG495" i="1"/>
  <c r="BF495" i="1"/>
  <c r="L495" i="1"/>
  <c r="BG494" i="1"/>
  <c r="BF494" i="1"/>
  <c r="L494" i="1"/>
  <c r="BG493" i="1"/>
  <c r="BF493" i="1"/>
  <c r="L493" i="1"/>
  <c r="BG492" i="1"/>
  <c r="BF492" i="1"/>
  <c r="L492" i="1"/>
  <c r="BG491" i="1"/>
  <c r="BF491" i="1"/>
  <c r="L491" i="1"/>
  <c r="BG490" i="1"/>
  <c r="BF490" i="1"/>
  <c r="L490" i="1"/>
  <c r="BG489" i="1"/>
  <c r="BF489" i="1"/>
  <c r="L489" i="1"/>
  <c r="BG488" i="1"/>
  <c r="BF488" i="1"/>
  <c r="L488" i="1"/>
  <c r="BG487" i="1"/>
  <c r="BF487" i="1"/>
  <c r="L487" i="1"/>
  <c r="BG486" i="1"/>
  <c r="BF486" i="1"/>
  <c r="L486" i="1"/>
  <c r="BG485" i="1"/>
  <c r="BF485" i="1"/>
  <c r="L485" i="1"/>
  <c r="BG484" i="1"/>
  <c r="BF484" i="1"/>
  <c r="L484" i="1"/>
  <c r="BG483" i="1"/>
  <c r="BF483" i="1"/>
  <c r="L483" i="1"/>
  <c r="BG478" i="1"/>
  <c r="BF478" i="1"/>
  <c r="L478" i="1"/>
  <c r="BG477" i="1"/>
  <c r="BF477" i="1"/>
  <c r="L477" i="1"/>
  <c r="BG476" i="1"/>
  <c r="BF476" i="1"/>
  <c r="L476" i="1"/>
  <c r="BG475" i="1"/>
  <c r="BF475" i="1"/>
  <c r="L475" i="1"/>
  <c r="BG474" i="1"/>
  <c r="BF474" i="1"/>
  <c r="L474" i="1"/>
  <c r="BG471" i="1"/>
  <c r="BF471" i="1"/>
  <c r="L471" i="1"/>
  <c r="M471" i="1" s="1"/>
  <c r="BG470" i="1"/>
  <c r="BF470" i="1"/>
  <c r="L470" i="1"/>
  <c r="BG469" i="1"/>
  <c r="BF469" i="1"/>
  <c r="L469" i="1"/>
  <c r="BG468" i="1"/>
  <c r="BF468" i="1"/>
  <c r="L468" i="1"/>
  <c r="BG467" i="1"/>
  <c r="BF467" i="1"/>
  <c r="L467" i="1"/>
  <c r="BG466" i="1"/>
  <c r="BF466" i="1"/>
  <c r="L466" i="1"/>
  <c r="BG465" i="1"/>
  <c r="BF465" i="1"/>
  <c r="L465" i="1"/>
  <c r="BG464" i="1"/>
  <c r="BF464" i="1"/>
  <c r="L464" i="1"/>
  <c r="BG463" i="1"/>
  <c r="BF463" i="1"/>
  <c r="L463" i="1"/>
  <c r="BG462" i="1"/>
  <c r="BF462" i="1"/>
  <c r="L462" i="1"/>
  <c r="BG461" i="1"/>
  <c r="BF461" i="1"/>
  <c r="L461" i="1"/>
  <c r="BG460" i="1"/>
  <c r="BF460" i="1"/>
  <c r="L460" i="1"/>
  <c r="BG459" i="1"/>
  <c r="BF459" i="1"/>
  <c r="L459" i="1"/>
  <c r="BG458" i="1"/>
  <c r="BF458" i="1"/>
  <c r="L458" i="1"/>
  <c r="BG457" i="1"/>
  <c r="BF457" i="1"/>
  <c r="L457" i="1"/>
  <c r="BG456" i="1"/>
  <c r="BF456" i="1"/>
  <c r="L456" i="1"/>
  <c r="BG455" i="1"/>
  <c r="BF455" i="1"/>
  <c r="L455" i="1"/>
  <c r="BG454" i="1"/>
  <c r="BF454" i="1"/>
  <c r="L454" i="1"/>
  <c r="BG453" i="1"/>
  <c r="BF453" i="1"/>
  <c r="L453" i="1"/>
  <c r="BG452" i="1"/>
  <c r="BF452" i="1"/>
  <c r="L452" i="1"/>
  <c r="BG451" i="1"/>
  <c r="BF451" i="1"/>
  <c r="L451" i="1"/>
  <c r="BG450" i="1"/>
  <c r="BF450" i="1"/>
  <c r="L450" i="1"/>
  <c r="BG448" i="1"/>
  <c r="BF448" i="1"/>
  <c r="L448" i="1"/>
  <c r="BG447" i="1"/>
  <c r="BF447" i="1"/>
  <c r="L447" i="1"/>
  <c r="BG446" i="1"/>
  <c r="BF446" i="1"/>
  <c r="L446" i="1"/>
  <c r="BG445" i="1"/>
  <c r="BF445" i="1"/>
  <c r="L445" i="1"/>
  <c r="BG444" i="1"/>
  <c r="BF444" i="1"/>
  <c r="L444" i="1"/>
  <c r="BG443" i="1"/>
  <c r="BF443" i="1"/>
  <c r="L443" i="1"/>
  <c r="BG442" i="1"/>
  <c r="BF442" i="1"/>
  <c r="L442" i="1"/>
  <c r="BG441" i="1"/>
  <c r="BF441" i="1"/>
  <c r="L441" i="1"/>
  <c r="BG440" i="1"/>
  <c r="BF440" i="1"/>
  <c r="L440" i="1"/>
  <c r="BG439" i="1"/>
  <c r="BF439" i="1"/>
  <c r="L439" i="1"/>
  <c r="BG438" i="1"/>
  <c r="BF438" i="1"/>
  <c r="L438" i="1"/>
  <c r="BG437" i="1"/>
  <c r="BF437" i="1"/>
  <c r="L437" i="1"/>
  <c r="BG436" i="1"/>
  <c r="BF436" i="1"/>
  <c r="L436" i="1"/>
  <c r="BG435" i="1"/>
  <c r="BF435" i="1"/>
  <c r="L435" i="1"/>
  <c r="BG434" i="1"/>
  <c r="BF434" i="1"/>
  <c r="L434" i="1"/>
  <c r="BG433" i="1"/>
  <c r="BF433" i="1"/>
  <c r="L433" i="1"/>
  <c r="BG432" i="1"/>
  <c r="BF432" i="1"/>
  <c r="L432" i="1"/>
  <c r="BG431" i="1"/>
  <c r="BF431" i="1"/>
  <c r="L431" i="1"/>
  <c r="BG430" i="1"/>
  <c r="BF430" i="1"/>
  <c r="L430" i="1"/>
  <c r="BG429" i="1"/>
  <c r="BF429" i="1"/>
  <c r="L429" i="1"/>
  <c r="BG428" i="1"/>
  <c r="BF428" i="1"/>
  <c r="L428" i="1"/>
  <c r="BG427" i="1"/>
  <c r="BF427" i="1"/>
  <c r="L427" i="1"/>
  <c r="BG426" i="1"/>
  <c r="BF426" i="1"/>
  <c r="L426" i="1"/>
  <c r="BG425" i="1"/>
  <c r="BF425" i="1"/>
  <c r="L425" i="1"/>
  <c r="BG424" i="1"/>
  <c r="BF424" i="1"/>
  <c r="L424" i="1"/>
  <c r="BG423" i="1"/>
  <c r="BF423" i="1"/>
  <c r="L423" i="1"/>
  <c r="BG422" i="1"/>
  <c r="BF422" i="1"/>
  <c r="L422" i="1"/>
  <c r="BG421" i="1"/>
  <c r="BF421" i="1"/>
  <c r="L421" i="1"/>
  <c r="BG420" i="1"/>
  <c r="BF420" i="1"/>
  <c r="L420" i="1"/>
  <c r="BG419" i="1"/>
  <c r="BF419" i="1"/>
  <c r="L419" i="1"/>
  <c r="BG418" i="1"/>
  <c r="BF418" i="1"/>
  <c r="L418" i="1"/>
  <c r="BG417" i="1"/>
  <c r="BF417" i="1"/>
  <c r="L417" i="1"/>
  <c r="BG416" i="1"/>
  <c r="BF416" i="1"/>
  <c r="L416" i="1"/>
  <c r="BG415" i="1"/>
  <c r="BF415" i="1"/>
  <c r="L415" i="1"/>
  <c r="BG414" i="1"/>
  <c r="BF414" i="1"/>
  <c r="L414" i="1"/>
  <c r="BG413" i="1"/>
  <c r="BF413" i="1"/>
  <c r="L413" i="1"/>
  <c r="BG412" i="1"/>
  <c r="BF412" i="1"/>
  <c r="L412" i="1"/>
  <c r="BG411" i="1"/>
  <c r="BF411" i="1"/>
  <c r="L411" i="1"/>
  <c r="BG410" i="1"/>
  <c r="BF410" i="1"/>
  <c r="L410" i="1"/>
  <c r="BG409" i="1"/>
  <c r="BF409" i="1"/>
  <c r="L409" i="1"/>
  <c r="BG408" i="1"/>
  <c r="BF408" i="1"/>
  <c r="L408" i="1"/>
  <c r="BG407" i="1"/>
  <c r="BF407" i="1"/>
  <c r="L407" i="1"/>
  <c r="BG406" i="1"/>
  <c r="BF406" i="1"/>
  <c r="L406" i="1"/>
  <c r="BG405" i="1"/>
  <c r="BF405" i="1"/>
  <c r="L405" i="1"/>
  <c r="BG404" i="1"/>
  <c r="BF404" i="1"/>
  <c r="L404" i="1"/>
  <c r="BG403" i="1"/>
  <c r="BF403" i="1"/>
  <c r="L403" i="1"/>
  <c r="BG402" i="1"/>
  <c r="BF402" i="1"/>
  <c r="L402" i="1"/>
  <c r="BG401" i="1"/>
  <c r="BF401" i="1"/>
  <c r="L401" i="1"/>
  <c r="BG400" i="1"/>
  <c r="BF400" i="1"/>
  <c r="L400" i="1"/>
  <c r="BG399" i="1"/>
  <c r="BF399" i="1"/>
  <c r="L399" i="1"/>
  <c r="BG398" i="1"/>
  <c r="BF398" i="1"/>
  <c r="L398" i="1"/>
  <c r="BG397" i="1"/>
  <c r="BF397" i="1"/>
  <c r="L397" i="1"/>
  <c r="BG396" i="1"/>
  <c r="BF396" i="1"/>
  <c r="L396" i="1"/>
  <c r="BG395" i="1"/>
  <c r="BF395" i="1"/>
  <c r="L395" i="1"/>
  <c r="BG394" i="1"/>
  <c r="BF394" i="1"/>
  <c r="L394" i="1"/>
  <c r="BG393" i="1"/>
  <c r="BF393" i="1"/>
  <c r="L393" i="1"/>
  <c r="BG391" i="1"/>
  <c r="BF391" i="1"/>
  <c r="L391" i="1"/>
  <c r="M391" i="1" s="1"/>
  <c r="BG390" i="1"/>
  <c r="BF390" i="1"/>
  <c r="L390" i="1"/>
  <c r="BG389" i="1"/>
  <c r="BF389" i="1"/>
  <c r="L389" i="1"/>
  <c r="BG388" i="1"/>
  <c r="BF388" i="1"/>
  <c r="L388" i="1"/>
  <c r="BG387" i="1"/>
  <c r="BF387" i="1"/>
  <c r="L387" i="1"/>
  <c r="BG384" i="1"/>
  <c r="BF384" i="1"/>
  <c r="L384" i="1"/>
  <c r="BG383" i="1"/>
  <c r="BF383" i="1"/>
  <c r="L383" i="1"/>
  <c r="BG382" i="1"/>
  <c r="BF382" i="1"/>
  <c r="L382" i="1"/>
  <c r="BG381" i="1"/>
  <c r="BF381" i="1"/>
  <c r="L381" i="1"/>
  <c r="BG380" i="1"/>
  <c r="BF380" i="1"/>
  <c r="L380" i="1"/>
  <c r="BG379" i="1"/>
  <c r="BF379" i="1"/>
  <c r="L379" i="1"/>
  <c r="BG378" i="1"/>
  <c r="BF378" i="1"/>
  <c r="L378" i="1"/>
  <c r="BG377" i="1"/>
  <c r="BF377" i="1"/>
  <c r="L377" i="1"/>
  <c r="BG376" i="1"/>
  <c r="BF376" i="1"/>
  <c r="L376" i="1"/>
  <c r="BG375" i="1"/>
  <c r="BF375" i="1"/>
  <c r="L375" i="1"/>
  <c r="BG374" i="1"/>
  <c r="BF374" i="1"/>
  <c r="L374" i="1"/>
  <c r="BG373" i="1"/>
  <c r="BF373" i="1"/>
  <c r="L373" i="1"/>
  <c r="BG372" i="1"/>
  <c r="BF372" i="1"/>
  <c r="L372" i="1"/>
  <c r="BG371" i="1"/>
  <c r="BF371" i="1"/>
  <c r="L371" i="1"/>
  <c r="BG370" i="1"/>
  <c r="BF370" i="1"/>
  <c r="L370" i="1"/>
  <c r="BG369" i="1"/>
  <c r="BF369" i="1"/>
  <c r="L369" i="1"/>
  <c r="BG368" i="1"/>
  <c r="BF368" i="1"/>
  <c r="L368" i="1"/>
  <c r="BG367" i="1"/>
  <c r="BF367" i="1"/>
  <c r="L367" i="1"/>
  <c r="BG366" i="1"/>
  <c r="BF366" i="1"/>
  <c r="L366" i="1"/>
  <c r="BG365" i="1"/>
  <c r="BF365" i="1"/>
  <c r="L365" i="1"/>
  <c r="BG363" i="1"/>
  <c r="BF363" i="1"/>
  <c r="L363" i="1"/>
  <c r="M363" i="1" s="1"/>
  <c r="BG362" i="1"/>
  <c r="BF362" i="1"/>
  <c r="L362" i="1"/>
  <c r="BG361" i="1"/>
  <c r="BF361" i="1"/>
  <c r="L361" i="1"/>
  <c r="BG360" i="1"/>
  <c r="BF360" i="1"/>
  <c r="L360" i="1"/>
  <c r="BG359" i="1"/>
  <c r="BF359" i="1"/>
  <c r="L359" i="1"/>
  <c r="BG358" i="1"/>
  <c r="BF358" i="1"/>
  <c r="L358" i="1"/>
  <c r="BG357" i="1"/>
  <c r="BF357" i="1"/>
  <c r="L357" i="1"/>
  <c r="BG356" i="1"/>
  <c r="BF356" i="1"/>
  <c r="L356" i="1"/>
  <c r="BG355" i="1"/>
  <c r="BF355" i="1"/>
  <c r="L355" i="1"/>
  <c r="BG354" i="1"/>
  <c r="BF354" i="1"/>
  <c r="L354" i="1"/>
  <c r="BG353" i="1"/>
  <c r="BF353" i="1"/>
  <c r="L353" i="1"/>
  <c r="BG352" i="1"/>
  <c r="BF352" i="1"/>
  <c r="L352" i="1"/>
  <c r="BG351" i="1"/>
  <c r="BF351" i="1"/>
  <c r="L351" i="1"/>
  <c r="BG350" i="1"/>
  <c r="BF350" i="1"/>
  <c r="L350" i="1"/>
  <c r="BG349" i="1"/>
  <c r="BF349" i="1"/>
  <c r="L349" i="1"/>
  <c r="BG348" i="1"/>
  <c r="BF348" i="1"/>
  <c r="L348" i="1"/>
  <c r="BG347" i="1"/>
  <c r="BF347" i="1"/>
  <c r="L347" i="1"/>
  <c r="BG346" i="1"/>
  <c r="BF346" i="1"/>
  <c r="L346" i="1"/>
  <c r="BG345" i="1"/>
  <c r="BF345" i="1"/>
  <c r="L345" i="1"/>
  <c r="BG344" i="1"/>
  <c r="BF344" i="1"/>
  <c r="L344" i="1"/>
  <c r="BG343" i="1"/>
  <c r="BF343" i="1"/>
  <c r="L343" i="1"/>
  <c r="BG342" i="1"/>
  <c r="BF342" i="1"/>
  <c r="L342" i="1"/>
  <c r="BG340" i="1"/>
  <c r="BF340" i="1"/>
  <c r="L340" i="1"/>
  <c r="M340" i="1" s="1"/>
  <c r="BG339" i="1"/>
  <c r="BF339" i="1"/>
  <c r="L339" i="1"/>
  <c r="BG338" i="1"/>
  <c r="BF338" i="1"/>
  <c r="L338" i="1"/>
  <c r="BG337" i="1"/>
  <c r="BF337" i="1"/>
  <c r="L337" i="1"/>
  <c r="BG336" i="1"/>
  <c r="BF336" i="1"/>
  <c r="L336" i="1"/>
  <c r="BG335" i="1"/>
  <c r="BF335" i="1"/>
  <c r="L335" i="1"/>
  <c r="BG334" i="1"/>
  <c r="BF334" i="1"/>
  <c r="L334" i="1"/>
  <c r="BG333" i="1"/>
  <c r="BF333" i="1"/>
  <c r="L333" i="1"/>
  <c r="BG332" i="1"/>
  <c r="BF332" i="1"/>
  <c r="L332" i="1"/>
  <c r="BG331" i="1"/>
  <c r="BF331" i="1"/>
  <c r="L331" i="1"/>
  <c r="BG330" i="1"/>
  <c r="BF330" i="1"/>
  <c r="L330" i="1"/>
  <c r="BG329" i="1"/>
  <c r="BF329" i="1"/>
  <c r="L329" i="1"/>
  <c r="BG328" i="1"/>
  <c r="BF328" i="1"/>
  <c r="L328" i="1"/>
  <c r="BG327" i="1"/>
  <c r="BF327" i="1"/>
  <c r="L327" i="1"/>
  <c r="BG326" i="1"/>
  <c r="BF326" i="1"/>
  <c r="L326" i="1"/>
  <c r="BG325" i="1"/>
  <c r="BF325" i="1"/>
  <c r="L325" i="1"/>
  <c r="BG324" i="1"/>
  <c r="BF324" i="1"/>
  <c r="L324" i="1"/>
  <c r="BG323" i="1"/>
  <c r="BF323" i="1"/>
  <c r="L323" i="1"/>
  <c r="BG322" i="1"/>
  <c r="BF322" i="1"/>
  <c r="L322" i="1"/>
  <c r="BG321" i="1"/>
  <c r="BF321" i="1"/>
  <c r="L321" i="1"/>
  <c r="BG320" i="1"/>
  <c r="BF320" i="1"/>
  <c r="L320" i="1"/>
  <c r="BG319" i="1"/>
  <c r="BF319" i="1"/>
  <c r="L319" i="1"/>
  <c r="BG318" i="1"/>
  <c r="BF318" i="1"/>
  <c r="L318" i="1"/>
  <c r="BG317" i="1"/>
  <c r="BF317" i="1"/>
  <c r="L317" i="1"/>
  <c r="BG316" i="1"/>
  <c r="BF316" i="1"/>
  <c r="L316" i="1"/>
  <c r="BG315" i="1"/>
  <c r="BF315" i="1"/>
  <c r="L315" i="1"/>
  <c r="BG311" i="1"/>
  <c r="BF311" i="1"/>
  <c r="L311" i="1"/>
  <c r="BG310" i="1"/>
  <c r="BF310" i="1"/>
  <c r="L310" i="1"/>
  <c r="BG309" i="1"/>
  <c r="BF309" i="1"/>
  <c r="L309" i="1"/>
  <c r="BG308" i="1"/>
  <c r="BF308" i="1"/>
  <c r="L308" i="1"/>
  <c r="BG305" i="1"/>
  <c r="BF305" i="1"/>
  <c r="L305" i="1"/>
  <c r="M305" i="1" s="1"/>
  <c r="BG304" i="1"/>
  <c r="BF304" i="1"/>
  <c r="L304" i="1"/>
  <c r="BG303" i="1"/>
  <c r="BF303" i="1"/>
  <c r="L303" i="1"/>
  <c r="BG302" i="1"/>
  <c r="BF302" i="1"/>
  <c r="L302" i="1"/>
  <c r="BG301" i="1"/>
  <c r="BF301" i="1"/>
  <c r="L301" i="1"/>
  <c r="BG300" i="1"/>
  <c r="BF300" i="1"/>
  <c r="L300" i="1"/>
  <c r="BG299" i="1"/>
  <c r="BF299" i="1"/>
  <c r="L299" i="1"/>
  <c r="BG298" i="1"/>
  <c r="BF298" i="1"/>
  <c r="L298" i="1"/>
  <c r="BG297" i="1"/>
  <c r="BF297" i="1"/>
  <c r="L297" i="1"/>
  <c r="BG296" i="1"/>
  <c r="BF296" i="1"/>
  <c r="L296" i="1"/>
  <c r="BG295" i="1"/>
  <c r="BF295" i="1"/>
  <c r="L295" i="1"/>
  <c r="BG294" i="1"/>
  <c r="BF294" i="1"/>
  <c r="L294" i="1"/>
  <c r="BG293" i="1"/>
  <c r="BF293" i="1"/>
  <c r="L293" i="1"/>
  <c r="BG292" i="1"/>
  <c r="BF292" i="1"/>
  <c r="L292" i="1"/>
  <c r="BG291" i="1"/>
  <c r="BF291" i="1"/>
  <c r="L291" i="1"/>
  <c r="BG290" i="1"/>
  <c r="BF290" i="1"/>
  <c r="L290" i="1"/>
  <c r="BG289" i="1"/>
  <c r="BF289" i="1"/>
  <c r="L289" i="1"/>
  <c r="BG288" i="1"/>
  <c r="BF288" i="1"/>
  <c r="L288" i="1"/>
  <c r="BG287" i="1"/>
  <c r="BF287" i="1"/>
  <c r="L287" i="1"/>
  <c r="BG286" i="1"/>
  <c r="BF286" i="1"/>
  <c r="L286" i="1"/>
  <c r="BG285" i="1"/>
  <c r="BF285" i="1"/>
  <c r="L285" i="1"/>
  <c r="BG284" i="1"/>
  <c r="BF284" i="1"/>
  <c r="L284" i="1"/>
  <c r="BG283" i="1"/>
  <c r="BF283" i="1"/>
  <c r="L283" i="1"/>
  <c r="BG282" i="1"/>
  <c r="BF282" i="1"/>
  <c r="L282" i="1"/>
  <c r="BG281" i="1"/>
  <c r="BF281" i="1"/>
  <c r="L281" i="1"/>
  <c r="BG280" i="1"/>
  <c r="BF280" i="1"/>
  <c r="L280" i="1"/>
  <c r="BG279" i="1"/>
  <c r="BF279" i="1"/>
  <c r="L279" i="1"/>
  <c r="BG278" i="1"/>
  <c r="BF278" i="1"/>
  <c r="L278" i="1"/>
  <c r="BG277" i="1"/>
  <c r="BF277" i="1"/>
  <c r="L277" i="1"/>
  <c r="BG276" i="1"/>
  <c r="BF276" i="1"/>
  <c r="L276" i="1"/>
  <c r="BG275" i="1"/>
  <c r="BF275" i="1"/>
  <c r="L275" i="1"/>
  <c r="BG274" i="1"/>
  <c r="BF274" i="1"/>
  <c r="L274" i="1"/>
  <c r="BG273" i="1"/>
  <c r="BF273" i="1"/>
  <c r="L273" i="1"/>
  <c r="BG272" i="1"/>
  <c r="BF272" i="1"/>
  <c r="L272" i="1"/>
  <c r="BG271" i="1"/>
  <c r="BF271" i="1"/>
  <c r="L271" i="1"/>
  <c r="BG270" i="1"/>
  <c r="BF270" i="1"/>
  <c r="L270" i="1"/>
  <c r="BG269" i="1"/>
  <c r="BF269" i="1"/>
  <c r="L269" i="1"/>
  <c r="BG268" i="1"/>
  <c r="BF268" i="1"/>
  <c r="L268" i="1"/>
  <c r="BG267" i="1"/>
  <c r="BF267" i="1"/>
  <c r="L267" i="1"/>
  <c r="BG266" i="1"/>
  <c r="BF266" i="1"/>
  <c r="L266" i="1"/>
  <c r="BG265" i="1"/>
  <c r="BF265" i="1"/>
  <c r="L265" i="1"/>
  <c r="BG264" i="1"/>
  <c r="BF264" i="1"/>
  <c r="L264" i="1"/>
  <c r="BG263" i="1"/>
  <c r="BF263" i="1"/>
  <c r="L263" i="1"/>
  <c r="BG262" i="1"/>
  <c r="BF262" i="1"/>
  <c r="L262" i="1"/>
  <c r="BG261" i="1"/>
  <c r="BF261" i="1"/>
  <c r="L261" i="1"/>
  <c r="BG260" i="1"/>
  <c r="BF260" i="1"/>
  <c r="L260" i="1"/>
  <c r="BG259" i="1"/>
  <c r="BF259" i="1"/>
  <c r="L259" i="1"/>
  <c r="BG258" i="1"/>
  <c r="BF258" i="1"/>
  <c r="L258" i="1"/>
  <c r="BG257" i="1"/>
  <c r="BF257" i="1"/>
  <c r="L257" i="1"/>
  <c r="BG256" i="1"/>
  <c r="BF256" i="1"/>
  <c r="L256" i="1"/>
  <c r="BG255" i="1"/>
  <c r="BF255" i="1"/>
  <c r="L255" i="1"/>
  <c r="BG254" i="1"/>
  <c r="BF254" i="1"/>
  <c r="L254" i="1"/>
  <c r="BG253" i="1"/>
  <c r="BF253" i="1"/>
  <c r="L253" i="1"/>
  <c r="BG252" i="1"/>
  <c r="BF252" i="1"/>
  <c r="L252" i="1"/>
  <c r="BG251" i="1"/>
  <c r="BF251" i="1"/>
  <c r="L251" i="1"/>
  <c r="BG250" i="1"/>
  <c r="BF250" i="1"/>
  <c r="L250" i="1"/>
  <c r="BG249" i="1"/>
  <c r="BF249" i="1"/>
  <c r="L249" i="1"/>
  <c r="BG248" i="1"/>
  <c r="BF248" i="1"/>
  <c r="L248" i="1"/>
  <c r="BG247" i="1"/>
  <c r="BF247" i="1"/>
  <c r="L247" i="1"/>
  <c r="BG246" i="1"/>
  <c r="BF246" i="1"/>
  <c r="L246" i="1"/>
  <c r="BG245" i="1"/>
  <c r="BF245" i="1"/>
  <c r="L245" i="1"/>
  <c r="BG244" i="1"/>
  <c r="BF244" i="1"/>
  <c r="L244" i="1"/>
  <c r="BG243" i="1"/>
  <c r="BF243" i="1"/>
  <c r="L243" i="1"/>
  <c r="BG242" i="1"/>
  <c r="BF242" i="1"/>
  <c r="L242" i="1"/>
  <c r="BG241" i="1"/>
  <c r="BF241" i="1"/>
  <c r="L241" i="1"/>
  <c r="BG240" i="1"/>
  <c r="BF240" i="1"/>
  <c r="L240" i="1"/>
  <c r="BG239" i="1"/>
  <c r="BF239" i="1"/>
  <c r="L239" i="1"/>
  <c r="BG238" i="1"/>
  <c r="BF238" i="1"/>
  <c r="L238" i="1"/>
  <c r="BG237" i="1"/>
  <c r="BF237" i="1"/>
  <c r="L237" i="1"/>
  <c r="BG236" i="1"/>
  <c r="BF236" i="1"/>
  <c r="L236" i="1"/>
  <c r="BG235" i="1"/>
  <c r="BF235" i="1"/>
  <c r="L235" i="1"/>
  <c r="BG234" i="1"/>
  <c r="BF234" i="1"/>
  <c r="L234" i="1"/>
  <c r="BG233" i="1"/>
  <c r="BF233" i="1"/>
  <c r="L233" i="1"/>
  <c r="BG232" i="1"/>
  <c r="BF232" i="1"/>
  <c r="L232" i="1"/>
  <c r="BG231" i="1"/>
  <c r="BF231" i="1"/>
  <c r="L231" i="1"/>
  <c r="BG230" i="1"/>
  <c r="BF230" i="1"/>
  <c r="L230" i="1"/>
  <c r="BG229" i="1"/>
  <c r="BF229" i="1"/>
  <c r="L229" i="1"/>
  <c r="BG228" i="1"/>
  <c r="BF228" i="1"/>
  <c r="L228" i="1"/>
  <c r="BG227" i="1"/>
  <c r="BF227" i="1"/>
  <c r="L227" i="1"/>
  <c r="BG226" i="1"/>
  <c r="BF226" i="1"/>
  <c r="L226" i="1"/>
  <c r="BG225" i="1"/>
  <c r="BF225" i="1"/>
  <c r="L225" i="1"/>
  <c r="BG224" i="1"/>
  <c r="BF224" i="1"/>
  <c r="L224" i="1"/>
  <c r="BG223" i="1"/>
  <c r="BF223" i="1"/>
  <c r="L223" i="1"/>
  <c r="BG222" i="1"/>
  <c r="BF222" i="1"/>
  <c r="L222" i="1"/>
  <c r="BG221" i="1"/>
  <c r="BF221" i="1"/>
  <c r="L221" i="1"/>
  <c r="BG220" i="1"/>
  <c r="BF220" i="1"/>
  <c r="L220" i="1"/>
  <c r="BG219" i="1"/>
  <c r="BF219" i="1"/>
  <c r="L219" i="1"/>
  <c r="BG218" i="1"/>
  <c r="BF218" i="1"/>
  <c r="L218" i="1"/>
  <c r="BG217" i="1"/>
  <c r="BF217" i="1"/>
  <c r="L217" i="1"/>
  <c r="BG216" i="1"/>
  <c r="BF216" i="1"/>
  <c r="L216" i="1"/>
  <c r="BG215" i="1"/>
  <c r="BF215" i="1"/>
  <c r="L215" i="1"/>
  <c r="BG214" i="1"/>
  <c r="BF214" i="1"/>
  <c r="L214" i="1"/>
  <c r="BG213" i="1"/>
  <c r="BF213" i="1"/>
  <c r="L213" i="1"/>
  <c r="BG212" i="1"/>
  <c r="BF212" i="1"/>
  <c r="L212" i="1"/>
  <c r="BG211" i="1"/>
  <c r="BF211" i="1"/>
  <c r="L211" i="1"/>
  <c r="BG210" i="1"/>
  <c r="BF210" i="1"/>
  <c r="L210" i="1"/>
  <c r="BG209" i="1"/>
  <c r="BF209" i="1"/>
  <c r="L209" i="1"/>
  <c r="BG208" i="1"/>
  <c r="BF208" i="1"/>
  <c r="L208" i="1"/>
  <c r="BG207" i="1"/>
  <c r="BF207" i="1"/>
  <c r="L207" i="1"/>
  <c r="BG206" i="1"/>
  <c r="BF206" i="1"/>
  <c r="L206" i="1"/>
  <c r="BG205" i="1"/>
  <c r="BF205" i="1"/>
  <c r="L205" i="1"/>
  <c r="BG204" i="1"/>
  <c r="BF204" i="1"/>
  <c r="L204" i="1"/>
  <c r="BG203" i="1"/>
  <c r="BF203" i="1"/>
  <c r="L203" i="1"/>
  <c r="BG202" i="1"/>
  <c r="BF202" i="1"/>
  <c r="L202" i="1"/>
  <c r="BG201" i="1"/>
  <c r="BF201" i="1"/>
  <c r="L201" i="1"/>
  <c r="BG200" i="1"/>
  <c r="BF200" i="1"/>
  <c r="L200" i="1"/>
  <c r="BG199" i="1"/>
  <c r="BF199" i="1"/>
  <c r="L199" i="1"/>
  <c r="BG198" i="1"/>
  <c r="BF198" i="1"/>
  <c r="L198" i="1"/>
  <c r="BG197" i="1"/>
  <c r="BF197" i="1"/>
  <c r="L197" i="1"/>
  <c r="BG196" i="1"/>
  <c r="BF196" i="1"/>
  <c r="L196" i="1"/>
  <c r="BG195" i="1"/>
  <c r="BF195" i="1"/>
  <c r="L195" i="1"/>
  <c r="BG194" i="1"/>
  <c r="BF194" i="1"/>
  <c r="L194" i="1"/>
  <c r="BG193" i="1"/>
  <c r="BF193" i="1"/>
  <c r="L193" i="1"/>
  <c r="BG192" i="1"/>
  <c r="BF192" i="1"/>
  <c r="L192" i="1"/>
  <c r="BG191" i="1"/>
  <c r="BF191" i="1"/>
  <c r="L191" i="1"/>
  <c r="BG190" i="1"/>
  <c r="BF190" i="1"/>
  <c r="L190" i="1"/>
  <c r="BG189" i="1"/>
  <c r="BF189" i="1"/>
  <c r="L189" i="1"/>
  <c r="BG188" i="1"/>
  <c r="BF188" i="1"/>
  <c r="L188" i="1"/>
  <c r="BG187" i="1"/>
  <c r="BF187" i="1"/>
  <c r="L187" i="1"/>
  <c r="BG186" i="1"/>
  <c r="BF186" i="1"/>
  <c r="L186" i="1"/>
  <c r="BG185" i="1"/>
  <c r="BF185" i="1"/>
  <c r="L185" i="1"/>
  <c r="BG184" i="1"/>
  <c r="BF184" i="1"/>
  <c r="L184" i="1"/>
  <c r="BG183" i="1"/>
  <c r="BF183" i="1"/>
  <c r="L183" i="1"/>
  <c r="BG182" i="1"/>
  <c r="BF182" i="1"/>
  <c r="L182" i="1"/>
  <c r="BG181" i="1"/>
  <c r="BF181" i="1"/>
  <c r="L181" i="1"/>
  <c r="BG180" i="1"/>
  <c r="BF180" i="1"/>
  <c r="L180" i="1"/>
  <c r="BG179" i="1"/>
  <c r="BF179" i="1"/>
  <c r="L179" i="1"/>
  <c r="BG178" i="1"/>
  <c r="BF178" i="1"/>
  <c r="L178" i="1"/>
  <c r="BG177" i="1"/>
  <c r="BF177" i="1"/>
  <c r="L177" i="1"/>
  <c r="BG176" i="1"/>
  <c r="BF176" i="1"/>
  <c r="L176" i="1"/>
  <c r="BG175" i="1"/>
  <c r="BF175" i="1"/>
  <c r="L175" i="1"/>
  <c r="BG174" i="1"/>
  <c r="BF174" i="1"/>
  <c r="L174" i="1"/>
  <c r="BG173" i="1"/>
  <c r="BF173" i="1"/>
  <c r="L173" i="1"/>
  <c r="BG172" i="1"/>
  <c r="BF172" i="1"/>
  <c r="L172" i="1"/>
  <c r="BG171" i="1"/>
  <c r="BF171" i="1"/>
  <c r="L171" i="1"/>
  <c r="BG170" i="1"/>
  <c r="BF170" i="1"/>
  <c r="L170" i="1"/>
  <c r="BG169" i="1"/>
  <c r="BF169" i="1"/>
  <c r="L169" i="1"/>
  <c r="BG168" i="1"/>
  <c r="BF168" i="1"/>
  <c r="L168" i="1"/>
  <c r="BG167" i="1"/>
  <c r="BF167" i="1"/>
  <c r="L167" i="1"/>
  <c r="BG166" i="1"/>
  <c r="BF166" i="1"/>
  <c r="L166" i="1"/>
  <c r="BG165" i="1"/>
  <c r="BF165" i="1"/>
  <c r="L165" i="1"/>
  <c r="BG164" i="1"/>
  <c r="BF164" i="1"/>
  <c r="L164" i="1"/>
  <c r="BG163" i="1"/>
  <c r="BF163" i="1"/>
  <c r="L163" i="1"/>
  <c r="BG162" i="1"/>
  <c r="BF162" i="1"/>
  <c r="L162" i="1"/>
  <c r="BG161" i="1"/>
  <c r="BF161" i="1"/>
  <c r="L161" i="1"/>
  <c r="BG160" i="1"/>
  <c r="BF160" i="1"/>
  <c r="L160" i="1"/>
  <c r="BG159" i="1"/>
  <c r="BF159" i="1"/>
  <c r="L159" i="1"/>
  <c r="BG158" i="1"/>
  <c r="BF158" i="1"/>
  <c r="L158" i="1"/>
  <c r="BG157" i="1"/>
  <c r="BF157" i="1"/>
  <c r="L157" i="1"/>
  <c r="BG156" i="1"/>
  <c r="BF156" i="1"/>
  <c r="L156" i="1"/>
  <c r="BG155" i="1"/>
  <c r="BF155" i="1"/>
  <c r="L155" i="1"/>
  <c r="BG154" i="1"/>
  <c r="BF154" i="1"/>
  <c r="L154" i="1"/>
  <c r="BG153" i="1"/>
  <c r="BF153" i="1"/>
  <c r="L153" i="1"/>
  <c r="BG152" i="1"/>
  <c r="BF152" i="1"/>
  <c r="L152" i="1"/>
  <c r="BG151" i="1"/>
  <c r="BF151" i="1"/>
  <c r="L151" i="1"/>
  <c r="BG149" i="1"/>
  <c r="BF149" i="1"/>
  <c r="L149" i="1"/>
  <c r="BG148" i="1"/>
  <c r="BF148" i="1"/>
  <c r="L148" i="1"/>
  <c r="BG147" i="1"/>
  <c r="BF147" i="1"/>
  <c r="L147" i="1"/>
  <c r="BG146" i="1"/>
  <c r="BF146" i="1"/>
  <c r="L146" i="1"/>
  <c r="BG145" i="1"/>
  <c r="BF145" i="1"/>
  <c r="L145" i="1"/>
  <c r="BG144" i="1"/>
  <c r="BF144" i="1"/>
  <c r="L144" i="1"/>
  <c r="BG143" i="1"/>
  <c r="BF143" i="1"/>
  <c r="L143" i="1"/>
  <c r="BG142" i="1"/>
  <c r="BF142" i="1"/>
  <c r="L142" i="1"/>
  <c r="BG141" i="1"/>
  <c r="BF141" i="1"/>
  <c r="L141" i="1"/>
  <c r="BG140" i="1"/>
  <c r="BF140" i="1"/>
  <c r="L140" i="1"/>
  <c r="BG139" i="1"/>
  <c r="BF139" i="1"/>
  <c r="L139" i="1"/>
  <c r="BG138" i="1"/>
  <c r="BF138" i="1"/>
  <c r="L138" i="1"/>
  <c r="BG137" i="1"/>
  <c r="BF137" i="1"/>
  <c r="L137" i="1"/>
  <c r="BG136" i="1"/>
  <c r="BF136" i="1"/>
  <c r="L136" i="1"/>
  <c r="BG135" i="1"/>
  <c r="BF135" i="1"/>
  <c r="L135" i="1"/>
  <c r="BG133" i="1"/>
  <c r="BF133" i="1"/>
  <c r="L133" i="1"/>
  <c r="BG132" i="1"/>
  <c r="BF132" i="1"/>
  <c r="L132" i="1"/>
  <c r="BG131" i="1"/>
  <c r="BF131" i="1"/>
  <c r="L131" i="1"/>
  <c r="BG130" i="1"/>
  <c r="BF130" i="1"/>
  <c r="L130" i="1"/>
  <c r="BG129" i="1"/>
  <c r="BF129" i="1"/>
  <c r="L129" i="1"/>
  <c r="BG128" i="1"/>
  <c r="BF128" i="1"/>
  <c r="L128" i="1"/>
  <c r="BG126" i="1"/>
  <c r="BF126" i="1"/>
  <c r="L126" i="1"/>
  <c r="BG125" i="1"/>
  <c r="BF125" i="1"/>
  <c r="L125" i="1"/>
  <c r="BG124" i="1"/>
  <c r="BF124" i="1"/>
  <c r="L124" i="1"/>
  <c r="BG120" i="1"/>
  <c r="BF120" i="1"/>
  <c r="L120" i="1"/>
  <c r="BG119" i="1"/>
  <c r="BF119" i="1"/>
  <c r="L119" i="1"/>
  <c r="BG118" i="1"/>
  <c r="BF118" i="1"/>
  <c r="L118" i="1"/>
  <c r="BG117" i="1"/>
  <c r="BF117" i="1"/>
  <c r="L117" i="1"/>
  <c r="BG116" i="1"/>
  <c r="BF116" i="1"/>
  <c r="L116" i="1"/>
  <c r="BG115" i="1"/>
  <c r="BF115" i="1"/>
  <c r="L115" i="1"/>
  <c r="BG113" i="1"/>
  <c r="BF113" i="1"/>
  <c r="L113" i="1"/>
  <c r="M113" i="1" s="1"/>
  <c r="BG112" i="1"/>
  <c r="BF112" i="1"/>
  <c r="L112" i="1"/>
  <c r="BG111" i="1"/>
  <c r="BF111" i="1"/>
  <c r="L111" i="1"/>
  <c r="BG110" i="1"/>
  <c r="BF110" i="1"/>
  <c r="L110" i="1"/>
  <c r="BG109" i="1"/>
  <c r="BF109" i="1"/>
  <c r="L109" i="1"/>
  <c r="BG107" i="1"/>
  <c r="BF107" i="1"/>
  <c r="L107" i="1"/>
  <c r="BG106" i="1"/>
  <c r="BF106" i="1"/>
  <c r="L106" i="1"/>
  <c r="BG105" i="1"/>
  <c r="BF105" i="1"/>
  <c r="L105" i="1"/>
  <c r="BG104" i="1"/>
  <c r="BF104" i="1"/>
  <c r="L104" i="1"/>
  <c r="BG103" i="1"/>
  <c r="BF103" i="1"/>
  <c r="L103" i="1"/>
  <c r="BG101" i="1"/>
  <c r="BF101" i="1"/>
  <c r="L101" i="1"/>
  <c r="BG100" i="1"/>
  <c r="BF100" i="1"/>
  <c r="L100" i="1"/>
  <c r="BG99" i="1"/>
  <c r="BF99" i="1"/>
  <c r="L99" i="1"/>
  <c r="BG98" i="1"/>
  <c r="BF98" i="1"/>
  <c r="L98" i="1"/>
  <c r="BG97" i="1"/>
  <c r="BF97" i="1"/>
  <c r="L97" i="1"/>
  <c r="BG96" i="1"/>
  <c r="BF96" i="1"/>
  <c r="L96" i="1"/>
  <c r="BG95" i="1"/>
  <c r="BF95" i="1"/>
  <c r="L95" i="1"/>
  <c r="BG94" i="1"/>
  <c r="BF94" i="1"/>
  <c r="L94" i="1"/>
  <c r="BG93" i="1"/>
  <c r="BF93" i="1"/>
  <c r="L93" i="1"/>
  <c r="BG92" i="1"/>
  <c r="BF92" i="1"/>
  <c r="L92" i="1"/>
  <c r="BG91" i="1"/>
  <c r="BF91" i="1"/>
  <c r="L91" i="1"/>
  <c r="BG90" i="1"/>
  <c r="BF90" i="1"/>
  <c r="L90" i="1"/>
  <c r="BG89" i="1"/>
  <c r="BF89" i="1"/>
  <c r="L89" i="1"/>
  <c r="BG88" i="1"/>
  <c r="BF88" i="1"/>
  <c r="L88" i="1"/>
  <c r="BG87" i="1"/>
  <c r="BF87" i="1"/>
  <c r="L87" i="1"/>
  <c r="BG86" i="1"/>
  <c r="BF86" i="1"/>
  <c r="L86" i="1"/>
  <c r="BG84" i="1"/>
  <c r="BF84" i="1"/>
  <c r="L84" i="1"/>
  <c r="M84" i="1" s="1"/>
  <c r="BG83" i="1"/>
  <c r="BF83" i="1"/>
  <c r="L83" i="1"/>
  <c r="BG82" i="1"/>
  <c r="BF82" i="1"/>
  <c r="L82" i="1"/>
  <c r="BG81" i="1"/>
  <c r="BF81" i="1"/>
  <c r="L81" i="1"/>
  <c r="BG80" i="1"/>
  <c r="BF80" i="1"/>
  <c r="L80" i="1"/>
  <c r="BG79" i="1"/>
  <c r="BF79" i="1"/>
  <c r="L79" i="1"/>
  <c r="BG78" i="1"/>
  <c r="BF78" i="1"/>
  <c r="L78" i="1"/>
  <c r="BG77" i="1"/>
  <c r="BF77" i="1"/>
  <c r="L77" i="1"/>
  <c r="BG76" i="1"/>
  <c r="BF76" i="1"/>
  <c r="L76" i="1"/>
  <c r="BG75" i="1"/>
  <c r="BF75" i="1"/>
  <c r="L75" i="1"/>
  <c r="BG74" i="1"/>
  <c r="BF74" i="1"/>
  <c r="L74" i="1"/>
  <c r="BG73" i="1"/>
  <c r="BF73" i="1"/>
  <c r="L73" i="1"/>
  <c r="BG72" i="1"/>
  <c r="BF72" i="1"/>
  <c r="L72" i="1"/>
  <c r="BG71" i="1"/>
  <c r="BF71" i="1"/>
  <c r="L71" i="1"/>
  <c r="BG70" i="1"/>
  <c r="BF70" i="1"/>
  <c r="L70" i="1"/>
  <c r="BG69" i="1"/>
  <c r="BF69" i="1"/>
  <c r="L69" i="1"/>
  <c r="BG68" i="1"/>
  <c r="BF68" i="1"/>
  <c r="L68" i="1"/>
  <c r="BG67" i="1"/>
  <c r="BF67" i="1"/>
  <c r="L67" i="1"/>
  <c r="BG66" i="1"/>
  <c r="BF66" i="1"/>
  <c r="L66" i="1"/>
  <c r="BG65" i="1"/>
  <c r="BF65" i="1"/>
  <c r="L65" i="1"/>
  <c r="BG64" i="1"/>
  <c r="BF64" i="1"/>
  <c r="L64" i="1"/>
  <c r="BG63" i="1"/>
  <c r="BF63" i="1"/>
  <c r="L63" i="1"/>
  <c r="BG62" i="1"/>
  <c r="BF62" i="1"/>
  <c r="L62" i="1"/>
  <c r="BG61" i="1"/>
  <c r="BF61" i="1"/>
  <c r="L61" i="1"/>
  <c r="BG60" i="1"/>
  <c r="BF60" i="1"/>
  <c r="L60" i="1"/>
  <c r="BG59" i="1"/>
  <c r="BF59" i="1"/>
  <c r="L59" i="1"/>
  <c r="BG58" i="1"/>
  <c r="BF58" i="1"/>
  <c r="L58" i="1"/>
  <c r="BG57" i="1"/>
  <c r="BF57" i="1"/>
  <c r="L57" i="1"/>
  <c r="BG56" i="1"/>
  <c r="BF56" i="1"/>
  <c r="L56" i="1"/>
  <c r="BG55" i="1"/>
  <c r="BF55" i="1"/>
  <c r="L55" i="1"/>
  <c r="BG54" i="1"/>
  <c r="BF54" i="1"/>
  <c r="L54" i="1"/>
  <c r="BG53" i="1"/>
  <c r="BF53" i="1"/>
  <c r="L53" i="1"/>
  <c r="BG52" i="1"/>
  <c r="BF52" i="1"/>
  <c r="L52" i="1"/>
  <c r="BG51" i="1"/>
  <c r="BF51" i="1"/>
  <c r="L51" i="1"/>
  <c r="BG50" i="1"/>
  <c r="BF50" i="1"/>
  <c r="L50" i="1"/>
  <c r="BG49" i="1"/>
  <c r="BF49" i="1"/>
  <c r="L49" i="1"/>
  <c r="BG48" i="1"/>
  <c r="BF48" i="1"/>
  <c r="L48" i="1"/>
  <c r="BG47" i="1"/>
  <c r="BF47" i="1"/>
  <c r="L47" i="1"/>
  <c r="BG46" i="1"/>
  <c r="BF46" i="1"/>
  <c r="L46" i="1"/>
  <c r="BG45" i="1"/>
  <c r="BF45" i="1"/>
  <c r="L45" i="1"/>
  <c r="BG44" i="1"/>
  <c r="BF44" i="1"/>
  <c r="L44" i="1"/>
  <c r="BG43" i="1"/>
  <c r="BF43" i="1"/>
  <c r="L43" i="1"/>
  <c r="BG42" i="1"/>
  <c r="BF42" i="1"/>
  <c r="L42" i="1"/>
  <c r="BG41" i="1"/>
  <c r="BF41" i="1"/>
  <c r="L41" i="1"/>
  <c r="BG40" i="1"/>
  <c r="BF40" i="1"/>
  <c r="L40" i="1"/>
  <c r="BG39" i="1"/>
  <c r="BF39" i="1"/>
  <c r="L39" i="1"/>
  <c r="BG38" i="1"/>
  <c r="BF38" i="1"/>
  <c r="L38" i="1"/>
  <c r="BG37" i="1"/>
  <c r="BF37" i="1"/>
  <c r="L37" i="1"/>
  <c r="BG36" i="1"/>
  <c r="BF36" i="1"/>
  <c r="L36" i="1"/>
  <c r="BG35" i="1"/>
  <c r="BF35" i="1"/>
  <c r="L35" i="1"/>
  <c r="BG34" i="1"/>
  <c r="BF34" i="1"/>
  <c r="L34" i="1"/>
  <c r="BG33" i="1"/>
  <c r="BF33" i="1"/>
  <c r="L33" i="1"/>
  <c r="BG32" i="1"/>
  <c r="BF32" i="1"/>
  <c r="L32" i="1"/>
  <c r="BG31" i="1"/>
  <c r="BF31" i="1"/>
  <c r="L31" i="1"/>
  <c r="BG30" i="1"/>
  <c r="BF30" i="1"/>
  <c r="L30" i="1"/>
  <c r="BC28" i="1"/>
  <c r="X28" i="1"/>
  <c r="W28" i="1"/>
  <c r="V28" i="1"/>
  <c r="U28" i="1"/>
  <c r="T28" i="1"/>
  <c r="S28" i="1"/>
  <c r="R28" i="1"/>
  <c r="Q28" i="1"/>
  <c r="P28" i="1"/>
  <c r="O28" i="1"/>
  <c r="N28" i="1"/>
  <c r="BC27" i="1" a="1"/>
  <c r="BC27" i="1" s="1"/>
  <c r="X27" i="1" a="1"/>
  <c r="X27" i="1" s="1"/>
  <c r="W27" i="1" a="1"/>
  <c r="W27" i="1" s="1"/>
  <c r="V27" i="1" a="1"/>
  <c r="V27" i="1" s="1"/>
  <c r="U27" i="1" a="1"/>
  <c r="U27" i="1" s="1"/>
  <c r="T27" i="1" a="1"/>
  <c r="T27" i="1" s="1"/>
  <c r="S27" i="1" a="1"/>
  <c r="S27" i="1" s="1"/>
  <c r="R27" i="1" a="1"/>
  <c r="R27" i="1" s="1"/>
  <c r="Q27" i="1" a="1"/>
  <c r="Q27" i="1" s="1"/>
  <c r="P27" i="1" a="1"/>
  <c r="P27" i="1" s="1"/>
  <c r="O27" i="1" a="1"/>
  <c r="O27" i="1" s="1"/>
  <c r="N27" i="1" a="1"/>
  <c r="N27" i="1" s="1"/>
  <c r="F7" i="1"/>
  <c r="E7" i="1"/>
  <c r="F6" i="1"/>
  <c r="E6" i="1"/>
  <c r="F5" i="1"/>
  <c r="E5" i="1"/>
  <c r="T261" i="20"/>
  <c r="T539" i="16"/>
  <c r="T198" i="20"/>
  <c r="T869" i="20"/>
  <c r="T488" i="16"/>
  <c r="T369" i="20"/>
  <c r="T107" i="16"/>
  <c r="T188" i="20"/>
  <c r="T537" i="20"/>
  <c r="T633" i="16"/>
  <c r="T167" i="20"/>
  <c r="T363" i="20"/>
  <c r="T499" i="16"/>
  <c r="T963" i="16"/>
  <c r="T570" i="20"/>
  <c r="T951" i="16"/>
  <c r="T383" i="20"/>
  <c r="T90" i="20"/>
  <c r="T536" i="20"/>
  <c r="T261" i="16"/>
  <c r="T706" i="16"/>
  <c r="T1060" i="20"/>
  <c r="T752" i="16"/>
  <c r="T565" i="16"/>
  <c r="T289" i="20"/>
  <c r="T55" i="20"/>
  <c r="T490" i="16"/>
  <c r="T545" i="16"/>
  <c r="T176" i="20"/>
  <c r="T247" i="20"/>
  <c r="T450" i="16"/>
  <c r="T629" i="16"/>
  <c r="T471" i="16"/>
  <c r="T78" i="20"/>
  <c r="T437" i="16"/>
  <c r="T492" i="16"/>
  <c r="T227" i="20"/>
  <c r="T498" i="16"/>
  <c r="T562" i="20"/>
  <c r="T116" i="16"/>
  <c r="T258" i="20"/>
  <c r="T454" i="20"/>
  <c r="T57" i="16"/>
  <c r="T787" i="16"/>
  <c r="T822" i="20"/>
  <c r="T101" i="20"/>
  <c r="T291" i="20"/>
  <c r="T857" i="16"/>
  <c r="T643" i="16"/>
  <c r="T617" i="20"/>
  <c r="T1124" i="20"/>
  <c r="T242" i="20"/>
  <c r="T803" i="20"/>
  <c r="T277" i="20"/>
  <c r="T255" i="16"/>
  <c r="T175" i="20"/>
  <c r="T729" i="16"/>
  <c r="T476" i="16"/>
  <c r="T26" i="16"/>
  <c r="T391" i="20"/>
  <c r="T883" i="20"/>
  <c r="T738" i="20"/>
  <c r="T926" i="20"/>
  <c r="T544" i="20"/>
  <c r="T911" i="16"/>
  <c r="T233" i="16"/>
  <c r="T794" i="16"/>
  <c r="T943" i="16"/>
  <c r="T1072" i="20"/>
  <c r="T1030" i="16"/>
  <c r="T636" i="16"/>
  <c r="T244" i="16"/>
  <c r="T388" i="20"/>
  <c r="T934" i="20"/>
  <c r="T773" i="16"/>
  <c r="T33" i="16"/>
  <c r="T106" i="20"/>
  <c r="T545" i="20"/>
  <c r="T1040" i="20"/>
  <c r="T463" i="20"/>
  <c r="T369" i="16"/>
  <c r="T226" i="20"/>
  <c r="T452" i="20"/>
  <c r="T87" i="20"/>
  <c r="T272" i="20"/>
  <c r="T756" i="20"/>
  <c r="T530" i="16"/>
  <c r="T122" i="16"/>
  <c r="T765" i="20"/>
  <c r="T778" i="20"/>
  <c r="T120" i="16"/>
  <c r="T392" i="20"/>
  <c r="T716" i="20"/>
  <c r="T1038" i="16"/>
  <c r="T459" i="16"/>
  <c r="T654" i="20"/>
  <c r="T440" i="16"/>
  <c r="T180" i="20"/>
  <c r="T647" i="20"/>
  <c r="T74" i="16"/>
  <c r="T433" i="16"/>
  <c r="T808" i="16"/>
  <c r="T384" i="16"/>
  <c r="T390" i="20"/>
  <c r="T178" i="16"/>
  <c r="T639" i="20"/>
  <c r="T1104" i="20"/>
  <c r="T1002" i="20"/>
  <c r="T1042" i="20"/>
  <c r="T960" i="16"/>
  <c r="T799" i="16"/>
  <c r="T1096" i="20"/>
  <c r="T351" i="20"/>
  <c r="T914" i="16"/>
  <c r="T267" i="16"/>
  <c r="T955" i="16"/>
  <c r="T552" i="16"/>
  <c r="T375" i="16"/>
  <c r="T1076" i="16"/>
  <c r="T1048" i="16"/>
  <c r="T72" i="20"/>
  <c r="T1110" i="16"/>
  <c r="T264" i="16"/>
  <c r="T549" i="20"/>
  <c r="T1000" i="16"/>
  <c r="T784" i="16"/>
  <c r="T114" i="16"/>
  <c r="T108" i="20"/>
  <c r="T782" i="20"/>
  <c r="T442" i="20"/>
  <c r="T473" i="16"/>
  <c r="T192" i="20"/>
  <c r="T1070" i="20"/>
  <c r="T702" i="20"/>
  <c r="T521" i="20"/>
  <c r="T990" i="16"/>
  <c r="T887" i="20"/>
  <c r="T818" i="20"/>
  <c r="T505" i="16"/>
  <c r="T199" i="16"/>
  <c r="T687" i="16"/>
  <c r="T61" i="20"/>
  <c r="T56" i="16"/>
  <c r="T83" i="20"/>
  <c r="T616" i="20"/>
  <c r="T23" i="20"/>
  <c r="T750" i="16"/>
  <c r="T835" i="16"/>
  <c r="T868" i="16"/>
  <c r="T760" i="16"/>
  <c r="T877" i="16"/>
  <c r="T507" i="20"/>
  <c r="T295" i="16"/>
  <c r="T55" i="16"/>
  <c r="T692" i="16"/>
  <c r="T725" i="20"/>
  <c r="T1018" i="20"/>
  <c r="T529" i="20"/>
  <c r="T43" i="20"/>
  <c r="T845" i="16"/>
  <c r="T442" i="16"/>
  <c r="T800" i="20"/>
  <c r="T880" i="20"/>
  <c r="T1082" i="20"/>
  <c r="T639" i="16"/>
  <c r="T372" i="20"/>
  <c r="T937" i="16"/>
  <c r="T756" i="16"/>
  <c r="T245" i="20"/>
  <c r="T554" i="20"/>
  <c r="T665" i="20"/>
  <c r="T225" i="20"/>
  <c r="T786" i="16"/>
  <c r="T265" i="20"/>
  <c r="T1066" i="16"/>
  <c r="T114" i="20"/>
  <c r="T260" i="20"/>
  <c r="T728" i="20"/>
  <c r="T726" i="20"/>
  <c r="T456" i="20"/>
  <c r="T872" i="16"/>
  <c r="T957" i="20"/>
  <c r="T340" i="20"/>
  <c r="T264" i="20"/>
  <c r="T788" i="20"/>
  <c r="T21" i="20"/>
  <c r="T560" i="20"/>
  <c r="T525" i="16"/>
  <c r="T439" i="16"/>
  <c r="T533" i="16"/>
  <c r="T1012" i="16"/>
  <c r="T949" i="20"/>
  <c r="T96" i="16"/>
  <c r="T1108" i="20"/>
  <c r="T225" i="16"/>
  <c r="T974" i="16"/>
  <c r="T990" i="20"/>
  <c r="T214" i="20"/>
  <c r="T523" i="20"/>
  <c r="T660" i="16"/>
  <c r="T746" i="20"/>
  <c r="T514" i="20"/>
  <c r="T1046" i="20"/>
  <c r="T903" i="16"/>
  <c r="T110" i="20"/>
  <c r="T566" i="20"/>
  <c r="T296" i="16"/>
  <c r="T338" i="16"/>
  <c r="T986" i="16"/>
  <c r="T365" i="20"/>
  <c r="T1096" i="16"/>
  <c r="T1084" i="16"/>
  <c r="T780" i="16"/>
  <c r="T718" i="20"/>
  <c r="T988" i="20"/>
  <c r="T736" i="20"/>
  <c r="T754" i="20"/>
  <c r="T441" i="20"/>
  <c r="T976" i="20"/>
  <c r="T780" i="20"/>
  <c r="T893" i="20"/>
  <c r="T649" i="16"/>
  <c r="T1022" i="16"/>
  <c r="T662" i="16"/>
  <c r="T497" i="16"/>
  <c r="T454" i="16"/>
  <c r="T645" i="20"/>
  <c r="T563" i="20"/>
  <c r="T74" i="20"/>
  <c r="T797" i="20"/>
  <c r="T548" i="20"/>
  <c r="T906" i="16"/>
  <c r="T835" i="20"/>
  <c r="T942" i="16"/>
  <c r="T230" i="20"/>
  <c r="T865" i="20"/>
  <c r="T723" i="16"/>
  <c r="T614" i="20"/>
  <c r="T760" i="20"/>
  <c r="T187" i="16"/>
  <c r="T1050" i="20"/>
  <c r="T208" i="20"/>
  <c r="T220" i="20"/>
  <c r="T102" i="16"/>
  <c r="T710" i="16"/>
  <c r="T1016" i="16"/>
  <c r="T1022" i="20"/>
  <c r="T445" i="20"/>
  <c r="T508" i="20"/>
  <c r="T223" i="20"/>
  <c r="T243" i="20"/>
  <c r="T1114" i="20"/>
  <c r="T824" i="20"/>
  <c r="T373" i="20"/>
  <c r="T1084" i="20"/>
  <c r="T614" i="16"/>
  <c r="T352" i="20"/>
  <c r="T88" i="16"/>
  <c r="T347" i="20"/>
  <c r="T124" i="20"/>
  <c r="T555" i="16"/>
  <c r="T544" i="16"/>
  <c r="T460" i="20"/>
  <c r="T514" i="16"/>
  <c r="T1044" i="20"/>
  <c r="T623" i="16"/>
  <c r="T842" i="16"/>
  <c r="T457" i="20"/>
  <c r="T105" i="16"/>
  <c r="T807" i="16"/>
  <c r="T726" i="16"/>
  <c r="T66" i="16"/>
  <c r="T1066" i="20"/>
  <c r="T858" i="20"/>
  <c r="T374" i="16"/>
  <c r="T902" i="16"/>
  <c r="T787" i="20"/>
  <c r="T457" i="16"/>
  <c r="T444" i="16"/>
  <c r="T290" i="16"/>
  <c r="T640" i="20"/>
  <c r="T922" i="20"/>
  <c r="T466" i="16"/>
  <c r="T758" i="16"/>
  <c r="T873" i="16"/>
  <c r="T11" i="20"/>
  <c r="T380" i="16"/>
  <c r="T630" i="16"/>
  <c r="T899" i="20"/>
  <c r="T237" i="16"/>
  <c r="T816" i="16"/>
  <c r="T440" i="20"/>
  <c r="T79" i="20"/>
  <c r="T921" i="20"/>
  <c r="T1044" i="16"/>
  <c r="T765" i="16"/>
  <c r="T123" i="16"/>
  <c r="T1080" i="20"/>
  <c r="T28" i="20"/>
  <c r="T167" i="16"/>
  <c r="T841" i="20"/>
  <c r="T730" i="20"/>
  <c r="T1072" i="16"/>
  <c r="T275" i="16"/>
  <c r="T253" i="16"/>
  <c r="T695" i="16"/>
  <c r="T1054" i="16"/>
  <c r="T883" i="16"/>
  <c r="T228" i="20"/>
  <c r="T1124" i="16"/>
  <c r="T169" i="20"/>
  <c r="T955" i="20"/>
  <c r="T70" i="16"/>
  <c r="T359" i="16"/>
  <c r="T1104" i="16"/>
  <c r="T864" i="20"/>
  <c r="T942" i="20"/>
  <c r="T489" i="20"/>
  <c r="T958" i="20"/>
  <c r="T504" i="16"/>
  <c r="T187" i="20"/>
  <c r="T1004" i="16"/>
  <c r="T1078" i="20"/>
  <c r="T859" i="20"/>
  <c r="T239" i="20"/>
  <c r="T814" i="20"/>
  <c r="T273" i="20"/>
  <c r="T668" i="16"/>
  <c r="T795" i="16"/>
  <c r="T750" i="20"/>
  <c r="T553" i="20"/>
  <c r="T64" i="20"/>
  <c r="T972" i="20"/>
  <c r="T52" i="20"/>
  <c r="T1006" i="16"/>
  <c r="T183" i="16"/>
  <c r="T978" i="20"/>
  <c r="T746" i="16"/>
  <c r="T242" i="16"/>
  <c r="T32" i="20"/>
  <c r="T33" i="20"/>
  <c r="T26" i="20"/>
  <c r="T786" i="20"/>
  <c r="T880" i="16"/>
  <c r="T176" i="16"/>
  <c r="T908" i="20"/>
  <c r="T722" i="16"/>
  <c r="T182" i="20"/>
  <c r="T693" i="20"/>
  <c r="T816" i="20"/>
  <c r="T915" i="16"/>
  <c r="T772" i="20"/>
  <c r="T708" i="16"/>
  <c r="T531" i="20"/>
  <c r="T280" i="16"/>
  <c r="T823" i="16"/>
  <c r="T646" i="20"/>
  <c r="T295" i="20"/>
  <c r="T292" i="16"/>
  <c r="T870" i="16"/>
  <c r="T112" i="16"/>
  <c r="T271" i="20"/>
  <c r="T921" i="16"/>
  <c r="T44" i="16"/>
  <c r="T932" i="20"/>
  <c r="T59" i="20"/>
  <c r="T949" i="16"/>
  <c r="T564" i="16"/>
  <c r="T778" i="16"/>
  <c r="T254" i="20"/>
  <c r="T672" i="20"/>
  <c r="T1086" i="16"/>
  <c r="T106" i="16"/>
  <c r="T209" i="20"/>
  <c r="T192" i="16"/>
  <c r="T268" i="20"/>
  <c r="T432" i="16"/>
  <c r="T236" i="16"/>
  <c r="T57" i="20"/>
  <c r="T516" i="16"/>
  <c r="T980" i="20"/>
  <c r="T703" i="16"/>
  <c r="T895" i="20"/>
  <c r="T559" i="16"/>
  <c r="T644" i="20"/>
  <c r="T34" i="20"/>
  <c r="T954" i="16"/>
  <c r="T913" i="20"/>
  <c r="T118" i="16"/>
  <c r="T32" i="16"/>
  <c r="T855" i="16"/>
  <c r="T77" i="16"/>
  <c r="T645" i="16"/>
  <c r="T777" i="16"/>
  <c r="T60" i="20"/>
  <c r="T628" i="16"/>
  <c r="T770" i="20"/>
  <c r="T31" i="16"/>
  <c r="T837" i="16"/>
  <c r="T824" i="16"/>
  <c r="T719" i="20"/>
  <c r="T259" i="16"/>
  <c r="T373" i="16"/>
  <c r="T47" i="20"/>
  <c r="T836" i="20"/>
  <c r="T941" i="16"/>
  <c r="T337" i="16"/>
  <c r="T171" i="20"/>
  <c r="T50" i="16"/>
  <c r="T342" i="20"/>
  <c r="T120" i="20"/>
  <c r="T197" i="20"/>
  <c r="T785" i="16"/>
  <c r="T833" i="16"/>
  <c r="T613" i="20"/>
  <c r="T954" i="20"/>
  <c r="T669" i="16"/>
  <c r="T495" i="16"/>
  <c r="T863" i="16"/>
  <c r="T21" i="16"/>
  <c r="T102" i="20"/>
  <c r="T618" i="20"/>
  <c r="T659" i="20"/>
  <c r="T288" i="20"/>
  <c r="T652" i="16"/>
  <c r="T466" i="20"/>
  <c r="T532" i="16"/>
  <c r="T1000" i="20"/>
  <c r="T968" i="16"/>
  <c r="T671" i="16"/>
  <c r="T1062" i="16"/>
  <c r="T930" i="16"/>
  <c r="T350" i="20"/>
  <c r="T512" i="16"/>
  <c r="T627" i="16"/>
  <c r="T891" i="20"/>
  <c r="T496" i="16"/>
  <c r="T620" i="20"/>
  <c r="T814" i="16"/>
  <c r="T97" i="16"/>
  <c r="T515" i="20"/>
  <c r="T353" i="16"/>
  <c r="T610" i="20"/>
  <c r="T613" i="16"/>
  <c r="T653" i="16"/>
  <c r="T819" i="16"/>
  <c r="T493" i="20"/>
  <c r="T87" i="16"/>
  <c r="T245" i="16"/>
  <c r="T727" i="16"/>
  <c r="T630" i="20"/>
  <c r="T89" i="20"/>
  <c r="T443" i="16"/>
  <c r="T1012" i="20"/>
  <c r="T1070" i="16"/>
  <c r="T705" i="20"/>
  <c r="T1062" i="20"/>
  <c r="T962" i="16"/>
  <c r="T964" i="20"/>
  <c r="T507" i="16"/>
  <c r="T280" i="20"/>
  <c r="T707" i="16"/>
  <c r="T819" i="20"/>
  <c r="T455" i="16"/>
  <c r="T509" i="20"/>
  <c r="T1048" i="20"/>
  <c r="T629" i="20"/>
  <c r="T345" i="20"/>
  <c r="T15" i="20"/>
  <c r="T186" i="16"/>
  <c r="T104" i="16"/>
  <c r="T984" i="20"/>
  <c r="T196" i="20"/>
  <c r="T652" i="20"/>
  <c r="T897" i="16"/>
  <c r="T262" i="20"/>
  <c r="T543" i="16"/>
  <c r="T1034" i="16"/>
  <c r="T556" i="20"/>
  <c r="T259" i="20"/>
  <c r="T71" i="20"/>
  <c r="T546" i="16"/>
  <c r="T911" i="20"/>
  <c r="T208" i="16"/>
  <c r="T371" i="16"/>
  <c r="T547" i="16"/>
  <c r="T251" i="16"/>
  <c r="T355" i="16"/>
  <c r="T246" i="20"/>
  <c r="T386" i="16"/>
  <c r="T641" i="20"/>
  <c r="T168" i="20"/>
  <c r="T462" i="20"/>
  <c r="T764" i="16"/>
  <c r="T1064" i="16"/>
  <c r="T256" i="20"/>
  <c r="T766" i="20"/>
  <c r="T217" i="16"/>
  <c r="T65" i="16"/>
  <c r="T464" i="20"/>
  <c r="T240" i="20"/>
  <c r="T181" i="20"/>
  <c r="T855" i="20"/>
  <c r="T676" i="16"/>
  <c r="T976" i="16"/>
  <c r="T611" i="16"/>
  <c r="T224" i="16"/>
  <c r="T1050" i="16"/>
  <c r="T1116" i="20"/>
  <c r="T811" i="20"/>
  <c r="T29" i="20"/>
  <c r="T974" i="20"/>
  <c r="T862" i="20"/>
  <c r="T561" i="20"/>
  <c r="T838" i="16"/>
  <c r="T827" i="20"/>
  <c r="T912" i="16"/>
  <c r="T360" i="20"/>
  <c r="T530" i="20"/>
  <c r="T30" i="16"/>
  <c r="T1118" i="20"/>
  <c r="T518" i="16"/>
  <c r="T689" i="16"/>
  <c r="T980" i="16"/>
  <c r="T378" i="16"/>
  <c r="T519" i="20"/>
  <c r="T34" i="16"/>
  <c r="T275" i="20"/>
  <c r="T624" i="16"/>
  <c r="T272" i="16"/>
  <c r="T709" i="20"/>
  <c r="T655" i="20"/>
  <c r="T1088" i="20"/>
  <c r="T914" i="20"/>
  <c r="T734" i="16"/>
  <c r="T478" i="20"/>
  <c r="T203" i="20"/>
  <c r="T247" i="16"/>
  <c r="T570" i="16"/>
  <c r="T224" i="20"/>
  <c r="T216" i="20"/>
  <c r="T1008" i="20"/>
  <c r="T1102" i="16"/>
  <c r="T528" i="20"/>
  <c r="T45" i="16"/>
  <c r="T637" i="20"/>
  <c r="T239" i="16"/>
  <c r="T723" i="20"/>
  <c r="T611" i="20"/>
  <c r="T527" i="20"/>
  <c r="T641" i="16"/>
  <c r="T740" i="16"/>
  <c r="T488" i="20"/>
  <c r="T353" i="20"/>
  <c r="T290" i="20"/>
  <c r="T62" i="16"/>
  <c r="T54" i="20"/>
  <c r="T458" i="16"/>
  <c r="T815" i="16"/>
  <c r="T356" i="16"/>
  <c r="T267" i="20"/>
  <c r="T168" i="16"/>
  <c r="T878" i="16"/>
  <c r="T643" i="20"/>
  <c r="T966" i="16"/>
  <c r="T72" i="16"/>
  <c r="T650" i="20"/>
  <c r="T713" i="20"/>
  <c r="T1094" i="16"/>
  <c r="T108" i="16"/>
  <c r="T696" i="16"/>
  <c r="T191" i="16"/>
  <c r="T913" i="16"/>
  <c r="T676" i="20"/>
  <c r="T552" i="20"/>
  <c r="T904" i="20"/>
  <c r="T501" i="20"/>
  <c r="T232" i="20"/>
  <c r="T748" i="16"/>
  <c r="T464" i="16"/>
  <c r="T769" i="20"/>
  <c r="T218" i="16"/>
  <c r="T341" i="16"/>
  <c r="T673" i="20"/>
  <c r="T682" i="20"/>
  <c r="T204" i="20"/>
  <c r="T88" i="20"/>
  <c r="T720" i="20"/>
  <c r="T125" i="20"/>
  <c r="T804" i="20"/>
  <c r="T524" i="20"/>
  <c r="T678" i="20"/>
  <c r="T722" i="20"/>
  <c r="T996" i="20"/>
  <c r="T716" i="16"/>
  <c r="T25" i="20"/>
  <c r="T957" i="16"/>
  <c r="T632" i="16"/>
  <c r="T821" i="16"/>
  <c r="T619" i="16"/>
  <c r="T1056" i="16"/>
  <c r="T779" i="16"/>
  <c r="T680" i="16"/>
  <c r="T944" i="16"/>
  <c r="T124" i="16"/>
  <c r="T986" i="20"/>
  <c r="T875" i="16"/>
  <c r="T289" i="16"/>
  <c r="T344" i="16"/>
  <c r="T234" i="16"/>
  <c r="T844" i="16"/>
  <c r="T659" i="16"/>
  <c r="T617" i="16"/>
  <c r="T344" i="20"/>
  <c r="T686" i="16"/>
  <c r="T362" i="20"/>
  <c r="T930" i="20"/>
  <c r="T1078" i="16"/>
  <c r="T988" i="16"/>
  <c r="T285" i="16"/>
  <c r="T807" i="20"/>
  <c r="T877" i="20"/>
  <c r="T359" i="20"/>
  <c r="T559" i="20"/>
  <c r="T721" i="20"/>
  <c r="T243" i="16"/>
  <c r="T781" i="16"/>
  <c r="T693" i="16"/>
  <c r="T620" i="16"/>
  <c r="T110" i="16"/>
  <c r="T779" i="20"/>
  <c r="T177" i="16"/>
  <c r="T569" i="16"/>
  <c r="T384" i="20"/>
  <c r="T843" i="20"/>
  <c r="T628" i="20"/>
  <c r="T653" i="20"/>
  <c r="T703" i="20"/>
  <c r="T698" i="16"/>
  <c r="T348" i="20"/>
  <c r="T655" i="16"/>
  <c r="T925" i="16"/>
  <c r="T478" i="16"/>
  <c r="T111" i="16"/>
  <c r="T625" i="16"/>
  <c r="T296" i="20"/>
  <c r="T744" i="16"/>
  <c r="T203" i="16"/>
  <c r="T389" i="20"/>
  <c r="T519" i="16"/>
  <c r="T840" i="20"/>
  <c r="T828" i="16"/>
  <c r="T834" i="16"/>
  <c r="T195" i="20"/>
  <c r="T667" i="16"/>
  <c r="T665" i="16"/>
  <c r="T1026" i="20"/>
  <c r="T729" i="20"/>
  <c r="T536" i="16"/>
  <c r="T171" i="16"/>
  <c r="T352" i="16"/>
  <c r="T60" i="16"/>
  <c r="T95" i="16"/>
  <c r="T569" i="20"/>
  <c r="T533" i="20"/>
  <c r="T662" i="20"/>
  <c r="T489" i="16"/>
  <c r="T257" i="20"/>
  <c r="T714" i="16"/>
  <c r="T885" i="20"/>
  <c r="T349" i="20"/>
  <c r="T1090" i="16"/>
  <c r="T392" i="16"/>
  <c r="T1002" i="16"/>
  <c r="T436" i="16"/>
  <c r="T710" i="20"/>
  <c r="T69" i="16"/>
  <c r="T615" i="16"/>
  <c r="T341" i="20"/>
  <c r="T456" i="16"/>
  <c r="T94" i="20"/>
  <c r="T799" i="20"/>
  <c r="T1092" i="16"/>
  <c r="T509" i="16"/>
  <c r="T78" i="16"/>
  <c r="T632" i="20"/>
  <c r="T391" i="16"/>
  <c r="T798" i="16"/>
  <c r="T238" i="16"/>
  <c r="T221" i="20"/>
  <c r="T1090" i="20"/>
  <c r="T480" i="16"/>
  <c r="T54" i="16"/>
  <c r="T284" i="16"/>
  <c r="T438" i="20"/>
  <c r="T784" i="20"/>
  <c r="T215" i="16"/>
  <c r="T773" i="20"/>
  <c r="T1004" i="20"/>
  <c r="T65" i="20"/>
  <c r="T372" i="16"/>
  <c r="T215" i="20"/>
  <c r="T812" i="16"/>
  <c r="T1112" i="20"/>
  <c r="T364" i="20"/>
  <c r="T221" i="16"/>
  <c r="T1020" i="20"/>
  <c r="T276" i="16"/>
  <c r="T461" i="16"/>
  <c r="T817" i="20"/>
  <c r="T473" i="20"/>
  <c r="T918" i="20"/>
  <c r="T445" i="16"/>
  <c r="T252" i="20"/>
  <c r="T718" i="16"/>
  <c r="T912" i="20"/>
  <c r="T732" i="20"/>
  <c r="T707" i="20"/>
  <c r="T637" i="16"/>
  <c r="T265" i="16"/>
  <c r="T486" i="20"/>
  <c r="T449" i="16"/>
  <c r="T651" i="20"/>
  <c r="T28" i="16"/>
  <c r="T1106" i="16"/>
  <c r="T670" i="20"/>
  <c r="T938" i="20"/>
  <c r="T493" i="16"/>
  <c r="T962" i="20"/>
  <c r="T77" i="20"/>
  <c r="T878" i="20"/>
  <c r="T379" i="20"/>
  <c r="T462" i="16"/>
  <c r="T182" i="16"/>
  <c r="T51" i="16"/>
  <c r="T783" i="16"/>
  <c r="T48" i="20"/>
  <c r="T101" i="16"/>
  <c r="T293" i="20"/>
  <c r="T1120" i="16"/>
  <c r="T915" i="20"/>
  <c r="T498" i="20"/>
  <c r="T105" i="20"/>
  <c r="T744" i="20"/>
  <c r="T59" i="16"/>
  <c r="T1016" i="20"/>
  <c r="T237" i="20"/>
  <c r="T495" i="20"/>
  <c r="T945" i="20"/>
  <c r="T889" i="20"/>
  <c r="T364" i="16"/>
  <c r="T222" i="20"/>
  <c r="T781" i="20"/>
  <c r="T1018" i="16"/>
  <c r="T45" i="20"/>
  <c r="T293" i="16"/>
  <c r="T902" i="20"/>
  <c r="T663" i="16"/>
  <c r="T1028" i="20"/>
  <c r="T63" i="20"/>
  <c r="T126" i="20"/>
  <c r="T871" i="20"/>
  <c r="T516" i="20"/>
  <c r="T58" i="20"/>
  <c r="T202" i="20"/>
  <c r="T227" i="16"/>
  <c r="T177" i="20"/>
  <c r="T560" i="16"/>
  <c r="T857" i="20"/>
  <c r="T219" i="16"/>
  <c r="T936" i="16"/>
  <c r="T785" i="20"/>
  <c r="T978" i="16"/>
  <c r="T117" i="16"/>
  <c r="T524" i="16"/>
  <c r="T966" i="20"/>
  <c r="T76" i="20"/>
  <c r="T817" i="16"/>
  <c r="T858" i="16"/>
  <c r="T928" i="20"/>
  <c r="T527" i="16"/>
  <c r="T539" i="20"/>
  <c r="T502" i="20"/>
  <c r="T783" i="20"/>
  <c r="T467" i="20"/>
  <c r="T556" i="16"/>
  <c r="T893" i="16"/>
  <c r="T821" i="20"/>
  <c r="T548" i="16"/>
  <c r="T952" i="20"/>
  <c r="T179" i="16"/>
  <c r="T513" i="16"/>
  <c r="T117" i="20"/>
  <c r="T97" i="20"/>
  <c r="T63" i="16"/>
  <c r="T837" i="20"/>
  <c r="T30" i="20"/>
  <c r="T1020" i="16"/>
  <c r="T62" i="20"/>
  <c r="T340" i="16"/>
  <c r="T123" i="20"/>
  <c r="T494" i="20"/>
  <c r="T390" i="16"/>
  <c r="T435" i="20"/>
  <c r="T458" i="20"/>
  <c r="T383" i="16"/>
  <c r="T851" i="16"/>
  <c r="T468" i="16"/>
  <c r="T500" i="20"/>
  <c r="T714" i="20"/>
  <c r="T670" i="16"/>
  <c r="T1086" i="20"/>
  <c r="T663" i="20"/>
  <c r="T1014" i="16"/>
  <c r="T684" i="20"/>
  <c r="T836" i="16"/>
  <c r="T813" i="16"/>
  <c r="T388" i="16"/>
  <c r="T664" i="16"/>
  <c r="T40" i="16"/>
  <c r="T71" i="16"/>
  <c r="T1120" i="20"/>
  <c r="T477" i="20"/>
  <c r="T379" i="16"/>
  <c r="T186" i="20"/>
  <c r="T891" i="16"/>
  <c r="T926" i="16"/>
  <c r="T646" i="16"/>
  <c r="T705" i="16"/>
  <c r="T889" i="16"/>
  <c r="T754" i="16"/>
  <c r="T998" i="16"/>
  <c r="T674" i="20"/>
  <c r="T277" i="16"/>
  <c r="T788" i="16"/>
  <c r="T510" i="20"/>
  <c r="T551" i="16"/>
  <c r="T1068" i="16"/>
  <c r="T380" i="20"/>
  <c r="T925" i="20"/>
  <c r="T175" i="16"/>
  <c r="T948" i="20"/>
  <c r="T209" i="16"/>
  <c r="T283" i="16"/>
  <c r="T568" i="20"/>
  <c r="T38" i="20"/>
  <c r="T70" i="20"/>
  <c r="T346" i="16"/>
  <c r="T40" i="20"/>
  <c r="T52" i="16"/>
  <c r="T363" i="16"/>
  <c r="T528" i="16"/>
  <c r="T549" i="16"/>
  <c r="T96" i="20"/>
  <c r="T668" i="20"/>
  <c r="T270" i="20"/>
  <c r="T113" i="20"/>
  <c r="T727" i="20"/>
  <c r="T871" i="16"/>
  <c r="T376" i="20"/>
  <c r="T343" i="20"/>
  <c r="T44" i="20"/>
  <c r="T789" i="16"/>
  <c r="T839" i="20"/>
  <c r="T998" i="20"/>
  <c r="T1068" i="20"/>
  <c r="T965" i="16"/>
  <c r="T125" i="16"/>
  <c r="T982" i="20"/>
  <c r="T446" i="20"/>
  <c r="T874" i="16"/>
  <c r="T862" i="16"/>
  <c r="T992" i="16"/>
  <c r="T752" i="20"/>
  <c r="T362" i="16"/>
  <c r="T948" i="16"/>
  <c r="T446" i="16"/>
  <c r="T672" i="16"/>
  <c r="T226" i="16"/>
  <c r="T343" i="16"/>
  <c r="T1036" i="20"/>
  <c r="T868" i="20"/>
  <c r="T76" i="16"/>
  <c r="T820" i="20"/>
  <c r="T377" i="16"/>
  <c r="T437" i="20"/>
  <c r="T695" i="20"/>
  <c r="T121" i="16"/>
  <c r="T633" i="20"/>
  <c r="T111" i="20"/>
  <c r="T487" i="20"/>
  <c r="T901" i="16"/>
  <c r="T842" i="20"/>
  <c r="T634" i="16"/>
  <c r="T35" i="20"/>
  <c r="T563" i="16"/>
  <c r="T361" i="20"/>
  <c r="T834" i="20"/>
  <c r="T53" i="16"/>
  <c r="T173" i="20"/>
  <c r="T879" i="16"/>
  <c r="T82" i="20"/>
  <c r="T1110" i="20"/>
  <c r="T494" i="16"/>
  <c r="T367" i="20"/>
  <c r="T854" i="20"/>
  <c r="T675" i="20"/>
  <c r="T1122" i="16"/>
  <c r="T287" i="20"/>
  <c r="T1074" i="20"/>
  <c r="T822" i="16"/>
  <c r="T199" i="20"/>
  <c r="T918" i="16"/>
  <c r="T197" i="16"/>
  <c r="T100" i="16"/>
  <c r="T725" i="16"/>
  <c r="T82" i="16"/>
  <c r="T1112" i="16"/>
  <c r="T688" i="20"/>
  <c r="T875" i="20"/>
  <c r="T219" i="20"/>
  <c r="T270" i="16"/>
  <c r="T85" i="20"/>
  <c r="T664" i="20"/>
  <c r="T468" i="20"/>
  <c r="T634" i="20"/>
  <c r="T496" i="20"/>
  <c r="T1032" i="20"/>
  <c r="T768" i="20"/>
  <c r="T823" i="20"/>
  <c r="T789" i="20"/>
  <c r="T511" i="16"/>
  <c r="T281" i="16"/>
  <c r="T67" i="16"/>
  <c r="T535" i="20"/>
  <c r="T748" i="20"/>
  <c r="T366" i="16"/>
  <c r="T351" i="16"/>
  <c r="T506" i="16"/>
  <c r="T686" i="20"/>
  <c r="T1064" i="20"/>
  <c r="T370" i="20"/>
  <c r="T248" i="20"/>
  <c r="T116" i="20"/>
  <c r="T273" i="16"/>
  <c r="T188" i="16"/>
  <c r="T37" i="16"/>
  <c r="T908" i="16"/>
  <c r="T1028" i="16"/>
  <c r="T517" i="20"/>
  <c r="T1106" i="20"/>
  <c r="T945" i="16"/>
  <c r="T92" i="16"/>
  <c r="T796" i="16"/>
  <c r="T41" i="20"/>
  <c r="T266" i="20"/>
  <c r="T674" i="16"/>
  <c r="T794" i="20"/>
  <c r="T47" i="16"/>
  <c r="T126" i="16"/>
  <c r="T451" i="20"/>
  <c r="T648" i="16"/>
  <c r="T567" i="16"/>
  <c r="T673" i="16"/>
  <c r="T58" i="16"/>
  <c r="T920" i="20"/>
  <c r="T220" i="16"/>
  <c r="T1100" i="16"/>
  <c r="T518" i="20"/>
  <c r="T963" i="20"/>
  <c r="T758" i="20"/>
  <c r="T109" i="16"/>
  <c r="T542" i="20"/>
  <c r="T358" i="20"/>
  <c r="T666" i="20"/>
  <c r="T35" i="16"/>
  <c r="T1088" i="16"/>
  <c r="T852" i="16"/>
  <c r="T179" i="20"/>
  <c r="T360" i="16"/>
  <c r="T17" i="16"/>
  <c r="T764" i="20"/>
  <c r="T1056" i="20"/>
  <c r="T75" i="16"/>
  <c r="T257" i="16"/>
  <c r="T107" i="20"/>
  <c r="T797" i="16"/>
  <c r="T677" i="16"/>
  <c r="T438" i="16"/>
  <c r="T276" i="20"/>
  <c r="T98" i="20"/>
  <c r="T260" i="16"/>
  <c r="T42" i="20"/>
  <c r="T46" i="20"/>
  <c r="T115" i="16"/>
  <c r="T80" i="16"/>
  <c r="T709" i="16"/>
  <c r="T1098" i="16"/>
  <c r="T521" i="16"/>
  <c r="T98" i="16"/>
  <c r="T656" i="16"/>
  <c r="T1038" i="20"/>
  <c r="T777" i="20"/>
  <c r="T540" i="20"/>
  <c r="T386" i="20"/>
  <c r="T813" i="20"/>
  <c r="T532" i="20"/>
  <c r="T546" i="20"/>
  <c r="T944" i="20"/>
  <c r="T346" i="20"/>
  <c r="T185" i="16"/>
  <c r="T960" i="20"/>
  <c r="T840" i="16"/>
  <c r="T719" i="16"/>
  <c r="T210" i="16"/>
  <c r="T291" i="16"/>
  <c r="T802" i="20"/>
  <c r="T263" i="20"/>
  <c r="T1116" i="16"/>
  <c r="T284" i="20"/>
  <c r="T508" i="16"/>
  <c r="T827" i="16"/>
  <c r="T374" i="20"/>
  <c r="T1030" i="20"/>
  <c r="T479" i="20"/>
  <c r="T678" i="16"/>
  <c r="T558" i="20"/>
  <c r="T994" i="20"/>
  <c r="T79" i="16"/>
  <c r="T818" i="16"/>
  <c r="T769" i="16"/>
  <c r="T502" i="16"/>
  <c r="T852" i="20"/>
  <c r="T1114" i="16"/>
  <c r="T885" i="16"/>
  <c r="T482" i="16"/>
  <c r="T195" i="16"/>
  <c r="T887" i="16"/>
  <c r="T766" i="16"/>
  <c r="T232" i="16"/>
  <c r="T223" i="16"/>
  <c r="T853" i="16"/>
  <c r="T651" i="16"/>
  <c r="T642" i="20"/>
  <c r="T802" i="16"/>
  <c r="T928" i="16"/>
  <c r="T262" i="16"/>
  <c r="T677" i="20"/>
  <c r="T642" i="16"/>
  <c r="T491" i="20"/>
  <c r="T342" i="16"/>
  <c r="T996" i="16"/>
  <c r="T795" i="20"/>
  <c r="T17" i="20"/>
  <c r="T869" i="16"/>
  <c r="T667" i="20"/>
  <c r="T523" i="16"/>
  <c r="T271" i="16"/>
  <c r="T1122" i="20"/>
  <c r="T1046" i="16"/>
  <c r="T38" i="16"/>
  <c r="T958" i="16"/>
  <c r="T941" i="20"/>
  <c r="T730" i="16"/>
  <c r="T184" i="16"/>
  <c r="T42" i="16"/>
  <c r="T616" i="16"/>
  <c r="T285" i="20"/>
  <c r="T540" i="16"/>
  <c r="T839" i="16"/>
  <c r="T828" i="20"/>
  <c r="T612" i="16"/>
  <c r="T904" i="16"/>
  <c r="T99" i="16"/>
  <c r="T252" i="16"/>
  <c r="T51" i="20"/>
  <c r="T263" i="16"/>
  <c r="T562" i="16"/>
  <c r="T338" i="20"/>
  <c r="T658" i="16"/>
  <c r="T472" i="16"/>
  <c r="T798" i="20"/>
  <c r="T534" i="20"/>
  <c r="T41" i="16"/>
  <c r="T368" i="20"/>
  <c r="T184" i="20"/>
  <c r="T86" i="20"/>
  <c r="T354" i="16"/>
  <c r="T185" i="20"/>
  <c r="T241" i="20"/>
  <c r="T218" i="20"/>
  <c r="T907" i="16"/>
  <c r="T876" i="16"/>
  <c r="T170" i="20"/>
  <c r="T93" i="16"/>
  <c r="T217" i="20"/>
  <c r="T657" i="16"/>
  <c r="T566" i="16"/>
  <c r="T680" i="20"/>
  <c r="T619" i="20"/>
  <c r="T615" i="20"/>
  <c r="T1074" i="16"/>
  <c r="T713" i="16"/>
  <c r="T282" i="16"/>
  <c r="T531" i="16"/>
  <c r="T193" i="20"/>
  <c r="T43" i="16"/>
  <c r="T103" i="20"/>
  <c r="T850" i="16"/>
  <c r="T288" i="16"/>
  <c r="T515" i="16"/>
  <c r="T992" i="20"/>
  <c r="T627" i="20"/>
  <c r="T95" i="20"/>
  <c r="T294" i="20"/>
  <c r="T776" i="16"/>
  <c r="T447" i="16"/>
  <c r="T181" i="16"/>
  <c r="T1100" i="20"/>
  <c r="T119" i="20"/>
  <c r="T378" i="20"/>
  <c r="T624" i="20"/>
  <c r="T194" i="16"/>
  <c r="T448" i="20"/>
  <c r="T486" i="16"/>
  <c r="T461" i="20"/>
  <c r="T675" i="16"/>
  <c r="T436" i="20"/>
  <c r="T654" i="16"/>
  <c r="T189" i="20"/>
  <c r="T734" i="20"/>
  <c r="T178" i="20"/>
  <c r="T500" i="16"/>
  <c r="T234" i="20"/>
  <c r="T274" i="20"/>
  <c r="T345" i="16"/>
  <c r="T621" i="16"/>
  <c r="T460" i="16"/>
  <c r="T492" i="20"/>
  <c r="T873" i="20"/>
  <c r="T37" i="20"/>
  <c r="T968" i="20"/>
  <c r="T381" i="16"/>
  <c r="T1006" i="20"/>
  <c r="T685" i="16"/>
  <c r="T618" i="16"/>
  <c r="T815" i="20"/>
  <c r="T287" i="16"/>
  <c r="T292" i="20"/>
  <c r="T720" i="16"/>
  <c r="T258" i="16"/>
  <c r="T69" i="20"/>
  <c r="T936" i="20"/>
  <c r="T249" i="20"/>
  <c r="T200" i="16"/>
  <c r="T1108" i="16"/>
  <c r="T698" i="20"/>
  <c r="T1008" i="16"/>
  <c r="T1032" i="16"/>
  <c r="T1054" i="20"/>
  <c r="T554" i="16"/>
  <c r="T689" i="20"/>
  <c r="T872" i="20"/>
  <c r="T447" i="20"/>
  <c r="T50" i="20"/>
  <c r="T251" i="20"/>
  <c r="T84" i="16"/>
  <c r="T901" i="20"/>
  <c r="T696" i="20"/>
  <c r="T513" i="20"/>
  <c r="T207" i="16"/>
  <c r="T841" i="16"/>
  <c r="T804" i="16"/>
  <c r="T970" i="20"/>
  <c r="T638" i="16"/>
  <c r="T685" i="20"/>
  <c r="T742" i="16"/>
  <c r="T964" i="16"/>
  <c r="T67" i="20"/>
  <c r="T230" i="16"/>
  <c r="T89" i="16"/>
  <c r="T555" i="20"/>
  <c r="T1092" i="20"/>
  <c r="T370" i="16"/>
  <c r="T1058" i="16"/>
  <c r="T452" i="16"/>
  <c r="T811" i="16"/>
  <c r="T856" i="16"/>
  <c r="T255" i="20"/>
  <c r="T561" i="16"/>
  <c r="T236" i="20"/>
  <c r="T469" i="16"/>
  <c r="T943" i="20"/>
  <c r="T666" i="16"/>
  <c r="T367" i="16"/>
  <c r="T701" i="20"/>
  <c r="T66" i="20"/>
  <c r="T567" i="20"/>
  <c r="T547" i="20"/>
  <c r="T472" i="20"/>
  <c r="T812" i="20"/>
  <c r="T253" i="20"/>
  <c r="T903" i="20"/>
  <c r="T286" i="20"/>
  <c r="T1014" i="20"/>
  <c r="T553" i="16"/>
  <c r="T387" i="16"/>
  <c r="T29" i="16"/>
  <c r="T204" i="16"/>
  <c r="T906" i="20"/>
  <c r="T172" i="16"/>
  <c r="T93" i="20"/>
  <c r="T180" i="16"/>
  <c r="T49" i="16"/>
  <c r="T86" i="16"/>
  <c r="T801" i="20"/>
  <c r="T724" i="16"/>
  <c r="T844" i="20"/>
  <c r="T499" i="20"/>
  <c r="T90" i="16"/>
  <c r="T610" i="16"/>
  <c r="T856" i="20"/>
  <c r="T104" i="20"/>
  <c r="T740" i="20"/>
  <c r="T927" i="16"/>
  <c r="T294" i="16"/>
  <c r="T497" i="20"/>
  <c r="T970" i="16"/>
  <c r="T649" i="20"/>
  <c r="T1118" i="16"/>
  <c r="T198" i="16"/>
  <c r="T1040" i="16"/>
  <c r="T1094" i="20"/>
  <c r="T375" i="20"/>
  <c r="T542" i="16"/>
  <c r="T671" i="20"/>
  <c r="T874" i="20"/>
  <c r="T631" i="16"/>
  <c r="T626" i="20"/>
  <c r="T506" i="20"/>
  <c r="T770" i="16"/>
  <c r="T358" i="16"/>
  <c r="T520" i="16"/>
  <c r="T879" i="20"/>
  <c r="T870" i="20"/>
  <c r="T687" i="20"/>
  <c r="T15" i="16"/>
  <c r="T558" i="16"/>
  <c r="T1060" i="16"/>
  <c r="T800" i="16"/>
  <c r="T965" i="20"/>
  <c r="T480" i="20"/>
  <c r="T529" i="16"/>
  <c r="T190" i="20"/>
  <c r="T169" i="16"/>
  <c r="T385" i="16"/>
  <c r="T229" i="16"/>
  <c r="T1076" i="20"/>
  <c r="T660" i="20"/>
  <c r="T1098" i="20"/>
  <c r="T669" i="20"/>
  <c r="T194" i="20"/>
  <c r="T932" i="16"/>
  <c r="T1082" i="16"/>
  <c r="T626" i="16"/>
  <c r="T389" i="16"/>
  <c r="T254" i="16"/>
  <c r="T994" i="16"/>
  <c r="T1058" i="20"/>
  <c r="T724" i="20"/>
  <c r="T349" i="16"/>
  <c r="T697" i="16"/>
  <c r="T658" i="20"/>
  <c r="T782" i="16"/>
  <c r="T279" i="16"/>
  <c r="T851" i="20"/>
  <c r="T982" i="16"/>
  <c r="T68" i="20"/>
  <c r="T382" i="16"/>
  <c r="T526" i="20"/>
  <c r="T193" i="16"/>
  <c r="T36" i="16"/>
  <c r="T465" i="16"/>
  <c r="T843" i="16"/>
  <c r="T348" i="16"/>
  <c r="T100" i="20"/>
  <c r="T377" i="20"/>
  <c r="T467" i="16"/>
  <c r="T183" i="20"/>
  <c r="T119" i="16"/>
  <c r="T202" i="16"/>
  <c r="T732" i="16"/>
  <c r="T623" i="20"/>
  <c r="T776" i="20"/>
  <c r="T1080" i="16"/>
  <c r="T863" i="20"/>
  <c r="T833" i="20"/>
  <c r="T75" i="20"/>
  <c r="T450" i="20"/>
  <c r="T283" i="20"/>
  <c r="T196" i="16"/>
  <c r="T268" i="16"/>
  <c r="T240" i="16"/>
  <c r="T538" i="16"/>
  <c r="T222" i="16"/>
  <c r="T897" i="20"/>
  <c r="T256" i="16"/>
  <c r="T934" i="16"/>
  <c r="T216" i="16"/>
  <c r="T248" i="16"/>
  <c r="T235" i="16"/>
  <c r="T638" i="20"/>
  <c r="T742" i="20"/>
  <c r="T471" i="20"/>
  <c r="T504" i="20"/>
  <c r="T361" i="16"/>
  <c r="T207" i="20"/>
  <c r="T803" i="16"/>
  <c r="T937" i="20"/>
  <c r="T48" i="16"/>
  <c r="T170" i="16"/>
  <c r="T621" i="20"/>
  <c r="T354" i="20"/>
  <c r="T853" i="20"/>
  <c r="T1024" i="16"/>
  <c r="T697" i="20"/>
  <c r="T27" i="20"/>
  <c r="T174" i="20"/>
  <c r="T281" i="20"/>
  <c r="T23" i="16"/>
  <c r="T112" i="20"/>
  <c r="T702" i="16"/>
  <c r="T681" i="16"/>
  <c r="T1036" i="16"/>
  <c r="T526" i="16"/>
  <c r="T103" i="16"/>
  <c r="T501" i="16"/>
  <c r="T491" i="16"/>
  <c r="T564" i="20"/>
  <c r="T738" i="16"/>
  <c r="T648" i="20"/>
  <c r="T920" i="16"/>
  <c r="T297" i="16"/>
  <c r="T214" i="16"/>
  <c r="T525" i="20"/>
  <c r="T706" i="20"/>
  <c r="T84" i="20"/>
  <c r="T246" i="16"/>
  <c r="T80" i="20"/>
  <c r="T459" i="20"/>
  <c r="T244" i="20"/>
  <c r="T796" i="20"/>
  <c r="T382" i="20"/>
  <c r="T922" i="16"/>
  <c r="T511" i="20"/>
  <c r="T736" i="16"/>
  <c r="T85" i="16"/>
  <c r="T845" i="20"/>
  <c r="T899" i="16"/>
  <c r="T650" i="16"/>
  <c r="T381" i="20"/>
  <c r="T688" i="16"/>
  <c r="T1042" i="16"/>
  <c r="T657" i="20"/>
  <c r="T534" i="16"/>
  <c r="T371" i="20"/>
  <c r="T864" i="16"/>
  <c r="T173" i="16"/>
  <c r="T479" i="16"/>
  <c r="T238" i="20"/>
  <c r="T850" i="20"/>
  <c r="T1052" i="16"/>
  <c r="T444" i="20"/>
  <c r="T728" i="16"/>
  <c r="T297" i="20"/>
  <c r="T190" i="16"/>
  <c r="T568" i="16"/>
  <c r="T1010" i="16"/>
  <c r="T235" i="20"/>
  <c r="T266" i="16"/>
  <c r="T551" i="20"/>
  <c r="T441" i="16"/>
  <c r="T174" i="16"/>
  <c r="T451" i="16"/>
  <c r="T951" i="20"/>
  <c r="T228" i="16"/>
  <c r="T92" i="20"/>
  <c r="T11" i="16"/>
  <c r="T115" i="20"/>
  <c r="T701" i="16"/>
  <c r="T838" i="20"/>
  <c r="T432" i="20"/>
  <c r="T233" i="20"/>
  <c r="T927" i="20"/>
  <c r="T36" i="20"/>
  <c r="T557" i="20"/>
  <c r="T356" i="20"/>
  <c r="T56" i="20"/>
  <c r="T543" i="20"/>
  <c r="T640" i="16"/>
  <c r="T537" i="16"/>
  <c r="T1102" i="20"/>
  <c r="T1010" i="20"/>
  <c r="T366" i="20"/>
  <c r="T801" i="16"/>
  <c r="T64" i="16"/>
  <c r="T53" i="20"/>
  <c r="T46" i="16"/>
  <c r="T286" i="16"/>
  <c r="T448" i="16"/>
  <c r="T830" i="20"/>
  <c r="T505" i="20"/>
  <c r="T487" i="16"/>
  <c r="T347" i="16"/>
  <c r="T644" i="16"/>
  <c r="T565" i="20"/>
  <c r="T385" i="20"/>
  <c r="T476" i="20"/>
  <c r="T625" i="20"/>
  <c r="T510" i="16"/>
  <c r="T1034" i="20"/>
  <c r="T439" i="20"/>
  <c r="T631" i="20"/>
  <c r="T876" i="20"/>
  <c r="T83" i="16"/>
  <c r="T200" i="20"/>
  <c r="T189" i="16"/>
  <c r="T433" i="20"/>
  <c r="T538" i="20"/>
  <c r="T469" i="20"/>
  <c r="T27" i="16"/>
  <c r="T376" i="16"/>
  <c r="T25" i="16"/>
  <c r="T895" i="16"/>
  <c r="T387" i="20"/>
  <c r="T1024" i="20"/>
  <c r="T984" i="16"/>
  <c r="T859" i="16"/>
  <c r="T972" i="16"/>
  <c r="T191" i="20"/>
  <c r="T829" i="16"/>
  <c r="T938" i="16"/>
  <c r="T365" i="16"/>
  <c r="T368" i="16"/>
  <c r="T830" i="16"/>
  <c r="T808" i="20"/>
  <c r="T865" i="16"/>
  <c r="T229" i="20"/>
  <c r="T113" i="16"/>
  <c r="T535" i="16"/>
  <c r="T172" i="20"/>
  <c r="T121" i="20"/>
  <c r="T68" i="16"/>
  <c r="T337" i="20"/>
  <c r="T279" i="20"/>
  <c r="T708" i="20"/>
  <c r="T463" i="16"/>
  <c r="T31" i="20"/>
  <c r="T490" i="20"/>
  <c r="T721" i="16"/>
  <c r="T241" i="16"/>
  <c r="T656" i="20"/>
  <c r="T350" i="16"/>
  <c r="T517" i="16"/>
  <c r="T854" i="16"/>
  <c r="T692" i="20"/>
  <c r="T717" i="16"/>
  <c r="T61" i="16"/>
  <c r="T820" i="16"/>
  <c r="T482" i="20"/>
  <c r="T477" i="16"/>
  <c r="T435" i="16"/>
  <c r="T449" i="20"/>
  <c r="T94" i="16"/>
  <c r="T109" i="20"/>
  <c r="T520" i="20"/>
  <c r="T274" i="16"/>
  <c r="T768" i="16"/>
  <c r="T907" i="20"/>
  <c r="T636" i="20"/>
  <c r="T455" i="20"/>
  <c r="T249" i="16"/>
  <c r="T282" i="20"/>
  <c r="T682" i="16"/>
  <c r="T717" i="20"/>
  <c r="T684" i="16"/>
  <c r="T122" i="20"/>
  <c r="T647" i="16"/>
  <c r="T829" i="20"/>
  <c r="T166" i="20"/>
  <c r="T118" i="20"/>
  <c r="T612" i="20"/>
  <c r="T772" i="16"/>
  <c r="T465" i="20"/>
  <c r="T99" i="20"/>
  <c r="T210" i="20"/>
  <c r="T952" i="16"/>
  <c r="T681" i="20"/>
  <c r="T1026" i="16"/>
  <c r="T512" i="20"/>
  <c r="T434" i="20"/>
  <c r="T557" i="16"/>
  <c r="T355" i="20"/>
  <c r="T49" i="20"/>
  <c r="T166" i="16"/>
  <c r="T1052" i="20"/>
  <c r="T434" i="16"/>
  <c r="T443" i="20"/>
  <c r="V260" i="20" l="1"/>
  <c r="U260" i="20"/>
  <c r="V536" i="20"/>
  <c r="U536" i="20"/>
  <c r="V539" i="20"/>
  <c r="U539" i="20"/>
  <c r="V247" i="20"/>
  <c r="U247" i="20"/>
  <c r="V510" i="20"/>
  <c r="U510" i="20"/>
  <c r="V528" i="20"/>
  <c r="U528" i="20"/>
  <c r="U524" i="16"/>
  <c r="V524" i="16"/>
  <c r="U245" i="20"/>
  <c r="V245" i="20"/>
  <c r="V243" i="16"/>
  <c r="U243" i="16"/>
  <c r="V511" i="16"/>
  <c r="U511" i="16"/>
  <c r="U238" i="20"/>
  <c r="V238" i="20"/>
  <c r="U535" i="16"/>
  <c r="V535" i="16"/>
  <c r="U235" i="20"/>
  <c r="V235" i="20"/>
  <c r="V508" i="20"/>
  <c r="U508" i="20"/>
  <c r="U259" i="20"/>
  <c r="V259" i="20"/>
  <c r="V529" i="20"/>
  <c r="U529" i="20"/>
  <c r="U513" i="20"/>
  <c r="V513" i="20"/>
  <c r="U245" i="16"/>
  <c r="V245" i="16"/>
  <c r="U531" i="20"/>
  <c r="V531" i="20"/>
  <c r="U241" i="16"/>
  <c r="V241" i="16"/>
  <c r="U264" i="20"/>
  <c r="V264" i="20"/>
  <c r="V518" i="20"/>
  <c r="U518" i="20"/>
  <c r="V509" i="20"/>
  <c r="U509" i="20"/>
  <c r="U258" i="20"/>
  <c r="V258" i="20"/>
  <c r="V246" i="20"/>
  <c r="U246" i="20"/>
  <c r="U512" i="20"/>
  <c r="V512" i="20"/>
  <c r="V249" i="20"/>
  <c r="U249" i="20"/>
  <c r="V267" i="20"/>
  <c r="U267" i="20"/>
  <c r="U533" i="20"/>
  <c r="V533" i="20"/>
  <c r="U251" i="16"/>
  <c r="V251" i="16"/>
  <c r="V523" i="20"/>
  <c r="U523" i="20"/>
  <c r="U248" i="20"/>
  <c r="V248" i="20"/>
  <c r="U235" i="16"/>
  <c r="V235" i="16"/>
  <c r="V534" i="20"/>
  <c r="U534" i="20"/>
  <c r="U253" i="20"/>
  <c r="V253" i="20"/>
  <c r="V241" i="20"/>
  <c r="U241" i="20"/>
  <c r="U266" i="20"/>
  <c r="V266" i="20"/>
  <c r="V266" i="16"/>
  <c r="U266" i="16"/>
  <c r="V537" i="16"/>
  <c r="U537" i="16"/>
  <c r="V261" i="16"/>
  <c r="U261" i="16"/>
  <c r="U252" i="20"/>
  <c r="V252" i="20"/>
  <c r="U517" i="16"/>
  <c r="V517" i="16"/>
  <c r="U510" i="16"/>
  <c r="V510" i="16"/>
  <c r="V523" i="16"/>
  <c r="U523" i="16"/>
  <c r="U243" i="20"/>
  <c r="V243" i="20"/>
  <c r="U232" i="20"/>
  <c r="V232" i="20"/>
  <c r="U525" i="20"/>
  <c r="V525" i="20"/>
  <c r="U505" i="20"/>
  <c r="V505" i="20"/>
  <c r="V256" i="20"/>
  <c r="U256" i="20"/>
  <c r="V517" i="20"/>
  <c r="U517" i="20"/>
  <c r="U519" i="20"/>
  <c r="V519" i="20"/>
  <c r="V535" i="20"/>
  <c r="U535" i="20"/>
  <c r="U261" i="20"/>
  <c r="V261" i="20"/>
  <c r="V506" i="20"/>
  <c r="U506" i="20"/>
  <c r="U511" i="20"/>
  <c r="V511" i="20"/>
  <c r="V251" i="20"/>
  <c r="U251" i="20"/>
  <c r="V254" i="16"/>
  <c r="U254" i="16"/>
  <c r="U234" i="20"/>
  <c r="V234" i="20"/>
  <c r="V239" i="20"/>
  <c r="U239" i="20"/>
  <c r="V507" i="16"/>
  <c r="U507" i="16"/>
  <c r="V236" i="20"/>
  <c r="U236" i="20"/>
  <c r="U257" i="16"/>
  <c r="V257" i="16"/>
  <c r="V539" i="16"/>
  <c r="U539" i="16"/>
  <c r="U507" i="20"/>
  <c r="V507" i="20"/>
  <c r="U527" i="20"/>
  <c r="V527" i="20"/>
  <c r="U526" i="20"/>
  <c r="V526" i="20"/>
  <c r="V255" i="20"/>
  <c r="U255" i="20"/>
  <c r="U268" i="16"/>
  <c r="V268" i="16"/>
  <c r="V533" i="16"/>
  <c r="U533" i="16"/>
  <c r="V247" i="16"/>
  <c r="U247" i="16"/>
  <c r="U257" i="20"/>
  <c r="V257" i="20"/>
  <c r="U521" i="20"/>
  <c r="V521" i="20"/>
  <c r="V262" i="20"/>
  <c r="U262" i="20"/>
  <c r="V234" i="16"/>
  <c r="U234" i="16"/>
  <c r="V530" i="16"/>
  <c r="U530" i="16"/>
  <c r="U265" i="20"/>
  <c r="V265" i="20"/>
  <c r="V242" i="16"/>
  <c r="U242" i="16"/>
  <c r="V516" i="20"/>
  <c r="U516" i="20"/>
  <c r="V254" i="20"/>
  <c r="U254" i="20"/>
  <c r="V248" i="16"/>
  <c r="U248" i="16"/>
  <c r="V242" i="20"/>
  <c r="U242" i="20"/>
  <c r="V524" i="20"/>
  <c r="U524" i="20"/>
  <c r="U258" i="16"/>
  <c r="V258" i="16"/>
  <c r="U259" i="16"/>
  <c r="V259" i="16"/>
  <c r="V505" i="16"/>
  <c r="U505" i="16"/>
  <c r="U264" i="16"/>
  <c r="V264" i="16"/>
  <c r="V262" i="16"/>
  <c r="U262" i="16"/>
  <c r="V538" i="20"/>
  <c r="U538" i="20"/>
  <c r="U260" i="16"/>
  <c r="V260" i="16"/>
  <c r="U263" i="20"/>
  <c r="V263" i="20"/>
  <c r="V238" i="16"/>
  <c r="U238" i="16"/>
  <c r="V237" i="20"/>
  <c r="U237" i="20"/>
  <c r="U515" i="20"/>
  <c r="V515" i="20"/>
  <c r="V532" i="20"/>
  <c r="U532" i="20"/>
  <c r="V531" i="16"/>
  <c r="U531" i="16"/>
  <c r="V525" i="16"/>
  <c r="U525" i="16"/>
  <c r="U504" i="20"/>
  <c r="V504" i="20"/>
  <c r="V540" i="20"/>
  <c r="U540" i="20"/>
  <c r="V537" i="20"/>
  <c r="U537" i="20"/>
  <c r="V244" i="20"/>
  <c r="U244" i="20"/>
  <c r="U240" i="16"/>
  <c r="V240" i="16"/>
  <c r="V508" i="16"/>
  <c r="U508" i="16"/>
  <c r="V538" i="16"/>
  <c r="U538" i="16"/>
  <c r="U509" i="16"/>
  <c r="V509" i="16"/>
  <c r="U530" i="20"/>
  <c r="V530" i="20"/>
  <c r="U514" i="20"/>
  <c r="V514" i="20"/>
  <c r="U515" i="16"/>
  <c r="V515" i="16"/>
  <c r="V534" i="16"/>
  <c r="U534" i="16"/>
  <c r="U268" i="20"/>
  <c r="V268" i="20"/>
  <c r="U267" i="16"/>
  <c r="V267" i="16"/>
  <c r="V240" i="20"/>
  <c r="U240" i="20"/>
  <c r="U233" i="20"/>
  <c r="V233" i="20"/>
  <c r="U239" i="16"/>
  <c r="V239" i="16"/>
  <c r="V520" i="20"/>
  <c r="U520" i="20"/>
  <c r="V249" i="16"/>
  <c r="U249" i="16"/>
  <c r="V536" i="16"/>
  <c r="U536" i="16"/>
  <c r="U237" i="16"/>
  <c r="V237" i="16"/>
  <c r="V265" i="16"/>
  <c r="U265" i="16"/>
  <c r="U528" i="16"/>
  <c r="V528" i="16"/>
  <c r="V255" i="16"/>
  <c r="U255" i="16"/>
  <c r="V263" i="16"/>
  <c r="U263" i="16"/>
  <c r="V513" i="16"/>
  <c r="U513" i="16"/>
  <c r="V540" i="16"/>
  <c r="U540" i="16"/>
  <c r="V526" i="16"/>
  <c r="U526" i="16"/>
  <c r="U518" i="16"/>
  <c r="V518" i="16"/>
  <c r="V529" i="16"/>
  <c r="U529" i="16"/>
  <c r="V521" i="16"/>
  <c r="U521" i="16"/>
  <c r="V516" i="16"/>
  <c r="U516" i="16"/>
  <c r="V514" i="16"/>
  <c r="U514" i="16"/>
  <c r="U244" i="16"/>
  <c r="V244" i="16"/>
  <c r="V519" i="16"/>
  <c r="U519" i="16"/>
  <c r="V512" i="16"/>
  <c r="U512" i="16"/>
  <c r="V232" i="16"/>
  <c r="U232" i="16"/>
  <c r="U252" i="16"/>
  <c r="V252" i="16"/>
  <c r="U236" i="16"/>
  <c r="V236" i="16"/>
  <c r="U233" i="16"/>
  <c r="V233" i="16"/>
  <c r="V246" i="16"/>
  <c r="U246" i="16"/>
  <c r="V506" i="16"/>
  <c r="U506" i="16"/>
  <c r="V27" i="20"/>
  <c r="U27" i="20"/>
  <c r="V31" i="20"/>
  <c r="U31" i="20"/>
  <c r="U37" i="20"/>
  <c r="V37" i="20"/>
  <c r="X39" i="20"/>
  <c r="U40" i="20"/>
  <c r="V40" i="20"/>
  <c r="U44" i="20"/>
  <c r="V44" i="20"/>
  <c r="V50" i="20"/>
  <c r="U50" i="20"/>
  <c r="V52" i="20"/>
  <c r="U52" i="20"/>
  <c r="V54" i="20"/>
  <c r="U54" i="20"/>
  <c r="V58" i="20"/>
  <c r="U58" i="20"/>
  <c r="V62" i="20"/>
  <c r="U62" i="20"/>
  <c r="U66" i="20"/>
  <c r="V66" i="20"/>
  <c r="U70" i="20"/>
  <c r="V70" i="20"/>
  <c r="V77" i="20"/>
  <c r="U77" i="20"/>
  <c r="V85" i="20"/>
  <c r="U85" i="20"/>
  <c r="V87" i="20"/>
  <c r="U87" i="20"/>
  <c r="V903" i="20"/>
  <c r="U903" i="20"/>
  <c r="U908" i="20"/>
  <c r="V908" i="20"/>
  <c r="V914" i="20"/>
  <c r="U914" i="20"/>
  <c r="V921" i="20"/>
  <c r="U921" i="20"/>
  <c r="V926" i="20"/>
  <c r="U926" i="20"/>
  <c r="U932" i="20"/>
  <c r="V932" i="20"/>
  <c r="W931" i="20" s="1"/>
  <c r="X931" i="20"/>
  <c r="V938" i="20"/>
  <c r="U938" i="20"/>
  <c r="V943" i="20"/>
  <c r="U943" i="20"/>
  <c r="U949" i="20"/>
  <c r="V949" i="20"/>
  <c r="U955" i="20"/>
  <c r="V955" i="20"/>
  <c r="X961" i="20"/>
  <c r="U962" i="20"/>
  <c r="V962" i="20"/>
  <c r="V966" i="20"/>
  <c r="U966" i="20"/>
  <c r="V887" i="20"/>
  <c r="W886" i="20" s="1"/>
  <c r="U887" i="20"/>
  <c r="X886" i="20"/>
  <c r="V895" i="20"/>
  <c r="W894" i="20" s="1"/>
  <c r="X894" i="20"/>
  <c r="U895" i="20"/>
  <c r="U992" i="20"/>
  <c r="V992" i="20"/>
  <c r="W991" i="20" s="1"/>
  <c r="X991" i="20"/>
  <c r="X999" i="20"/>
  <c r="U1000" i="20"/>
  <c r="V1000" i="20"/>
  <c r="W999" i="20" s="1"/>
  <c r="V1008" i="20"/>
  <c r="W1007" i="20" s="1"/>
  <c r="U1008" i="20"/>
  <c r="X1007" i="20"/>
  <c r="V1014" i="20"/>
  <c r="W1013" i="20" s="1"/>
  <c r="X1013" i="20"/>
  <c r="U1014" i="20"/>
  <c r="U1022" i="20"/>
  <c r="X1021" i="20"/>
  <c r="V1022" i="20"/>
  <c r="W1021" i="20" s="1"/>
  <c r="X973" i="20"/>
  <c r="U974" i="20"/>
  <c r="V974" i="20"/>
  <c r="W973" i="20" s="1"/>
  <c r="U1036" i="20"/>
  <c r="V1036" i="20"/>
  <c r="W1035" i="20" s="1"/>
  <c r="X1035" i="20"/>
  <c r="U1044" i="20"/>
  <c r="V1044" i="20"/>
  <c r="W1043" i="20" s="1"/>
  <c r="X1043" i="20"/>
  <c r="X1049" i="20"/>
  <c r="U1050" i="20"/>
  <c r="V1050" i="20"/>
  <c r="W1049" i="20" s="1"/>
  <c r="U1058" i="20"/>
  <c r="V1058" i="20"/>
  <c r="W1057" i="20" s="1"/>
  <c r="X1057" i="20"/>
  <c r="V1066" i="20"/>
  <c r="W1065" i="20" s="1"/>
  <c r="U1066" i="20"/>
  <c r="X1065" i="20"/>
  <c r="U1072" i="20"/>
  <c r="V1072" i="20"/>
  <c r="W1071" i="20" s="1"/>
  <c r="X1071" i="20"/>
  <c r="U1080" i="20"/>
  <c r="V1080" i="20"/>
  <c r="W1079" i="20" s="1"/>
  <c r="X1079" i="20"/>
  <c r="U1088" i="20"/>
  <c r="V1088" i="20"/>
  <c r="W1087" i="20" s="1"/>
  <c r="X1087" i="20"/>
  <c r="U1094" i="20"/>
  <c r="V1094" i="20"/>
  <c r="W1093" i="20" s="1"/>
  <c r="X1093" i="20"/>
  <c r="U1102" i="20"/>
  <c r="V1102" i="20"/>
  <c r="W1101" i="20" s="1"/>
  <c r="X1101" i="20"/>
  <c r="U982" i="20"/>
  <c r="X981" i="20"/>
  <c r="V982" i="20"/>
  <c r="W981" i="20" s="1"/>
  <c r="U984" i="20"/>
  <c r="V984" i="20"/>
  <c r="W983" i="20" s="1"/>
  <c r="X983" i="20"/>
  <c r="V94" i="20"/>
  <c r="U94" i="20"/>
  <c r="U97" i="20"/>
  <c r="V97" i="20"/>
  <c r="U102" i="20"/>
  <c r="V102" i="20"/>
  <c r="V105" i="20"/>
  <c r="U105" i="20"/>
  <c r="U111" i="20"/>
  <c r="V111" i="20"/>
  <c r="V124" i="20"/>
  <c r="U124" i="20"/>
  <c r="V126" i="20"/>
  <c r="U126" i="20"/>
  <c r="U118" i="20"/>
  <c r="V118" i="20"/>
  <c r="V123" i="20"/>
  <c r="U123" i="20"/>
  <c r="V166" i="20"/>
  <c r="U166" i="20"/>
  <c r="X165" i="20"/>
  <c r="V170" i="20"/>
  <c r="U170" i="20"/>
  <c r="V176" i="20"/>
  <c r="U176" i="20"/>
  <c r="V182" i="20"/>
  <c r="U182" i="20"/>
  <c r="U180" i="20"/>
  <c r="V180" i="20"/>
  <c r="V187" i="20"/>
  <c r="U187" i="20"/>
  <c r="V189" i="20"/>
  <c r="U189" i="20"/>
  <c r="U193" i="20"/>
  <c r="V193" i="20"/>
  <c r="V194" i="20"/>
  <c r="U194" i="20"/>
  <c r="V210" i="20"/>
  <c r="U210" i="20"/>
  <c r="V228" i="20"/>
  <c r="U228" i="20"/>
  <c r="U220" i="20"/>
  <c r="V220" i="20"/>
  <c r="V223" i="20"/>
  <c r="U223" i="20"/>
  <c r="V226" i="20"/>
  <c r="U226" i="20"/>
  <c r="U273" i="20"/>
  <c r="V273" i="20"/>
  <c r="U276" i="20"/>
  <c r="V276" i="20"/>
  <c r="V280" i="20"/>
  <c r="U280" i="20"/>
  <c r="U289" i="20"/>
  <c r="V289" i="20"/>
  <c r="U297" i="20"/>
  <c r="V297" i="20"/>
  <c r="V287" i="20"/>
  <c r="U287" i="20"/>
  <c r="V293" i="20"/>
  <c r="U293" i="20"/>
  <c r="U343" i="20"/>
  <c r="V343" i="20"/>
  <c r="U347" i="20"/>
  <c r="V347" i="20"/>
  <c r="V348" i="20"/>
  <c r="U348" i="20"/>
  <c r="V352" i="20"/>
  <c r="U352" i="20"/>
  <c r="V11" i="20"/>
  <c r="W10" i="20" s="1"/>
  <c r="U11" i="20"/>
  <c r="X10" i="20"/>
  <c r="U26" i="20"/>
  <c r="V26" i="20"/>
  <c r="V43" i="20"/>
  <c r="U43" i="20"/>
  <c r="V57" i="20"/>
  <c r="U57" i="20"/>
  <c r="U76" i="20"/>
  <c r="V76" i="20"/>
  <c r="V86" i="20"/>
  <c r="U86" i="20"/>
  <c r="U920" i="20"/>
  <c r="X919" i="20"/>
  <c r="V920" i="20"/>
  <c r="V942" i="20"/>
  <c r="U942" i="20"/>
  <c r="V965" i="20"/>
  <c r="U965" i="20"/>
  <c r="U998" i="20"/>
  <c r="V998" i="20"/>
  <c r="W997" i="20" s="1"/>
  <c r="X997" i="20"/>
  <c r="U1020" i="20"/>
  <c r="X1019" i="20"/>
  <c r="V1020" i="20"/>
  <c r="W1019" i="20" s="1"/>
  <c r="V976" i="20"/>
  <c r="W975" i="20" s="1"/>
  <c r="U976" i="20"/>
  <c r="X975" i="20"/>
  <c r="U1070" i="20"/>
  <c r="V1070" i="20"/>
  <c r="W1069" i="20" s="1"/>
  <c r="X1069" i="20"/>
  <c r="U1100" i="20"/>
  <c r="V1100" i="20"/>
  <c r="W1099" i="20" s="1"/>
  <c r="X1099" i="20"/>
  <c r="V96" i="20"/>
  <c r="U96" i="20"/>
  <c r="U110" i="20"/>
  <c r="V110" i="20"/>
  <c r="V117" i="20"/>
  <c r="U117" i="20"/>
  <c r="U175" i="20"/>
  <c r="V175" i="20"/>
  <c r="V198" i="20"/>
  <c r="U198" i="20"/>
  <c r="V192" i="20"/>
  <c r="U192" i="20"/>
  <c r="U209" i="20"/>
  <c r="V209" i="20"/>
  <c r="V225" i="20"/>
  <c r="U225" i="20"/>
  <c r="V275" i="20"/>
  <c r="U275" i="20"/>
  <c r="U296" i="20"/>
  <c r="V296" i="20"/>
  <c r="U292" i="20"/>
  <c r="V292" i="20"/>
  <c r="V346" i="20"/>
  <c r="U346" i="20"/>
  <c r="U351" i="20"/>
  <c r="V351" i="20"/>
  <c r="V1118" i="20"/>
  <c r="W1117" i="20" s="1"/>
  <c r="U1118" i="20"/>
  <c r="X1117" i="20"/>
  <c r="U360" i="20"/>
  <c r="V360" i="20"/>
  <c r="V370" i="20"/>
  <c r="U370" i="20"/>
  <c r="V365" i="20"/>
  <c r="U365" i="20"/>
  <c r="V369" i="20"/>
  <c r="U369" i="20"/>
  <c r="V376" i="20"/>
  <c r="U376" i="20"/>
  <c r="U383" i="20"/>
  <c r="V383" i="20"/>
  <c r="U391" i="20"/>
  <c r="V391" i="20"/>
  <c r="V380" i="20"/>
  <c r="U380" i="20"/>
  <c r="V388" i="20"/>
  <c r="U388" i="20"/>
  <c r="U434" i="20"/>
  <c r="V434" i="20"/>
  <c r="V440" i="20"/>
  <c r="U440" i="20"/>
  <c r="V437" i="20"/>
  <c r="U437" i="20"/>
  <c r="U445" i="20"/>
  <c r="V445" i="20"/>
  <c r="V451" i="20"/>
  <c r="U451" i="20"/>
  <c r="U459" i="20"/>
  <c r="V459" i="20"/>
  <c r="V462" i="20"/>
  <c r="U462" i="20"/>
  <c r="U455" i="20"/>
  <c r="V455" i="20"/>
  <c r="V464" i="20"/>
  <c r="U464" i="20"/>
  <c r="V473" i="20"/>
  <c r="U473" i="20"/>
  <c r="V476" i="20"/>
  <c r="U476" i="20"/>
  <c r="U480" i="20"/>
  <c r="V480" i="20"/>
  <c r="U500" i="20"/>
  <c r="V500" i="20"/>
  <c r="U489" i="20"/>
  <c r="V489" i="20"/>
  <c r="U491" i="20"/>
  <c r="V491" i="20"/>
  <c r="V497" i="20"/>
  <c r="U497" i="20"/>
  <c r="X541" i="20"/>
  <c r="V542" i="20"/>
  <c r="U542" i="20"/>
  <c r="U548" i="20"/>
  <c r="V548" i="20"/>
  <c r="U551" i="20"/>
  <c r="V551" i="20"/>
  <c r="V555" i="20"/>
  <c r="U555" i="20"/>
  <c r="V568" i="20"/>
  <c r="U568" i="20"/>
  <c r="U556" i="20"/>
  <c r="V556" i="20"/>
  <c r="V565" i="20"/>
  <c r="U565" i="20"/>
  <c r="U611" i="20"/>
  <c r="V611" i="20"/>
  <c r="V614" i="20"/>
  <c r="U614" i="20"/>
  <c r="U618" i="20"/>
  <c r="V618" i="20"/>
  <c r="U632" i="20"/>
  <c r="V632" i="20"/>
  <c r="V634" i="20"/>
  <c r="U634" i="20"/>
  <c r="U628" i="20"/>
  <c r="V628" i="20"/>
  <c r="V1124" i="20"/>
  <c r="W1123" i="20" s="1"/>
  <c r="U1124" i="20"/>
  <c r="X1123" i="20"/>
  <c r="V639" i="20"/>
  <c r="U639" i="20"/>
  <c r="U643" i="20"/>
  <c r="V643" i="20"/>
  <c r="V647" i="20"/>
  <c r="U647" i="20"/>
  <c r="U651" i="20"/>
  <c r="V651" i="20"/>
  <c r="V659" i="20"/>
  <c r="U659" i="20"/>
  <c r="U655" i="20"/>
  <c r="V655" i="20"/>
  <c r="U664" i="20"/>
  <c r="V664" i="20"/>
  <c r="U668" i="20"/>
  <c r="V668" i="20"/>
  <c r="U672" i="20"/>
  <c r="V672" i="20"/>
  <c r="U676" i="20"/>
  <c r="V676" i="20"/>
  <c r="U678" i="20"/>
  <c r="V678" i="20"/>
  <c r="V688" i="20"/>
  <c r="U688" i="20"/>
  <c r="V692" i="20"/>
  <c r="U692" i="20"/>
  <c r="V696" i="20"/>
  <c r="U696" i="20"/>
  <c r="U703" i="20"/>
  <c r="V703" i="20"/>
  <c r="V707" i="20"/>
  <c r="U707" i="20"/>
  <c r="V714" i="20"/>
  <c r="U714" i="20"/>
  <c r="U719" i="20"/>
  <c r="V719" i="20"/>
  <c r="V723" i="20"/>
  <c r="U723" i="20"/>
  <c r="U727" i="20"/>
  <c r="V727" i="20"/>
  <c r="X771" i="20"/>
  <c r="V772" i="20"/>
  <c r="U772" i="20"/>
  <c r="V778" i="20"/>
  <c r="U778" i="20"/>
  <c r="V786" i="20"/>
  <c r="U786" i="20"/>
  <c r="U784" i="20"/>
  <c r="V784" i="20"/>
  <c r="V794" i="20"/>
  <c r="U794" i="20"/>
  <c r="X791" i="20"/>
  <c r="U798" i="20"/>
  <c r="V798" i="20"/>
  <c r="U800" i="20"/>
  <c r="V800" i="20"/>
  <c r="U734" i="20"/>
  <c r="V734" i="20"/>
  <c r="W733" i="20" s="1"/>
  <c r="X733" i="20"/>
  <c r="X741" i="20"/>
  <c r="V742" i="20"/>
  <c r="W741" i="20" s="1"/>
  <c r="U742" i="20"/>
  <c r="V808" i="20"/>
  <c r="U808" i="20"/>
  <c r="U814" i="20"/>
  <c r="V814" i="20"/>
  <c r="U822" i="20"/>
  <c r="V822" i="20"/>
  <c r="U820" i="20"/>
  <c r="V820" i="20"/>
  <c r="U828" i="20"/>
  <c r="V828" i="20"/>
  <c r="V834" i="20"/>
  <c r="U834" i="20"/>
  <c r="U842" i="20"/>
  <c r="V842" i="20"/>
  <c r="U839" i="20"/>
  <c r="V839" i="20"/>
  <c r="V850" i="20"/>
  <c r="U850" i="20"/>
  <c r="X847" i="20"/>
  <c r="U857" i="20"/>
  <c r="V857" i="20"/>
  <c r="V855" i="20"/>
  <c r="U855" i="20"/>
  <c r="U864" i="20"/>
  <c r="V864" i="20"/>
  <c r="V870" i="20"/>
  <c r="U870" i="20"/>
  <c r="U878" i="20"/>
  <c r="V878" i="20"/>
  <c r="U875" i="20"/>
  <c r="V875" i="20"/>
  <c r="X749" i="20"/>
  <c r="V750" i="20"/>
  <c r="W749" i="20" s="1"/>
  <c r="U750" i="20"/>
  <c r="V758" i="20"/>
  <c r="W757" i="20" s="1"/>
  <c r="U758" i="20"/>
  <c r="X757" i="20"/>
  <c r="V765" i="20"/>
  <c r="U765" i="20"/>
  <c r="U770" i="20"/>
  <c r="V770" i="20"/>
  <c r="U28" i="20"/>
  <c r="V28" i="20"/>
  <c r="V32" i="20"/>
  <c r="U32" i="20"/>
  <c r="U38" i="20"/>
  <c r="V38" i="20"/>
  <c r="U41" i="20"/>
  <c r="V41" i="20"/>
  <c r="V45" i="20"/>
  <c r="U45" i="20"/>
  <c r="V51" i="20"/>
  <c r="U51" i="20"/>
  <c r="V71" i="20"/>
  <c r="U71" i="20"/>
  <c r="V55" i="20"/>
  <c r="U55" i="20"/>
  <c r="V59" i="20"/>
  <c r="U59" i="20"/>
  <c r="V63" i="20"/>
  <c r="U63" i="20"/>
  <c r="V67" i="20"/>
  <c r="U67" i="20"/>
  <c r="V74" i="20"/>
  <c r="U74" i="20"/>
  <c r="X73" i="20"/>
  <c r="U78" i="20"/>
  <c r="V78" i="20"/>
  <c r="U82" i="20"/>
  <c r="V82" i="20"/>
  <c r="V89" i="20"/>
  <c r="U89" i="20"/>
  <c r="V88" i="20"/>
  <c r="U88" i="20"/>
  <c r="V904" i="20"/>
  <c r="U904" i="20"/>
  <c r="U911" i="20"/>
  <c r="X910" i="20"/>
  <c r="V911" i="20"/>
  <c r="U915" i="20"/>
  <c r="V915" i="20"/>
  <c r="V922" i="20"/>
  <c r="U922" i="20"/>
  <c r="U927" i="20"/>
  <c r="V927" i="20"/>
  <c r="U934" i="20"/>
  <c r="V934" i="20"/>
  <c r="W933" i="20" s="1"/>
  <c r="X933" i="20"/>
  <c r="X882" i="20"/>
  <c r="U883" i="20"/>
  <c r="V883" i="20"/>
  <c r="W882" i="20" s="1"/>
  <c r="V944" i="20"/>
  <c r="U944" i="20"/>
  <c r="V951" i="20"/>
  <c r="X950" i="20"/>
  <c r="U951" i="20"/>
  <c r="U957" i="20"/>
  <c r="X956" i="20"/>
  <c r="V957" i="20"/>
  <c r="V963" i="20"/>
  <c r="U963" i="20"/>
  <c r="U968" i="20"/>
  <c r="X967" i="20"/>
  <c r="V968" i="20"/>
  <c r="X888" i="20"/>
  <c r="V889" i="20"/>
  <c r="W888" i="20" s="1"/>
  <c r="U889" i="20"/>
  <c r="U897" i="20"/>
  <c r="X896" i="20"/>
  <c r="V897" i="20"/>
  <c r="W896" i="20" s="1"/>
  <c r="V994" i="20"/>
  <c r="W993" i="20" s="1"/>
  <c r="U994" i="20"/>
  <c r="X993" i="20"/>
  <c r="U1002" i="20"/>
  <c r="V1002" i="20"/>
  <c r="W1001" i="20" s="1"/>
  <c r="X1001" i="20"/>
  <c r="V972" i="20"/>
  <c r="W971" i="20" s="1"/>
  <c r="X971" i="20"/>
  <c r="U972" i="20"/>
  <c r="U1016" i="20"/>
  <c r="V1016" i="20"/>
  <c r="W1015" i="20" s="1"/>
  <c r="X1015" i="20"/>
  <c r="U1024" i="20"/>
  <c r="X1023" i="20"/>
  <c r="V1024" i="20"/>
  <c r="W1023" i="20" s="1"/>
  <c r="U1030" i="20"/>
  <c r="V1030" i="20"/>
  <c r="W1029" i="20" s="1"/>
  <c r="X1029" i="20"/>
  <c r="U1038" i="20"/>
  <c r="V1038" i="20"/>
  <c r="W1037" i="20" s="1"/>
  <c r="X1037" i="20"/>
  <c r="U1046" i="20"/>
  <c r="V1046" i="20"/>
  <c r="W1045" i="20" s="1"/>
  <c r="X1045" i="20"/>
  <c r="U1052" i="20"/>
  <c r="V1052" i="20"/>
  <c r="W1051" i="20" s="1"/>
  <c r="X1051" i="20"/>
  <c r="U1060" i="20"/>
  <c r="V1060" i="20"/>
  <c r="W1059" i="20" s="1"/>
  <c r="X1059" i="20"/>
  <c r="U1068" i="20"/>
  <c r="V1068" i="20"/>
  <c r="W1067" i="20" s="1"/>
  <c r="X1067" i="20"/>
  <c r="U1074" i="20"/>
  <c r="V1074" i="20"/>
  <c r="W1073" i="20" s="1"/>
  <c r="X1073" i="20"/>
  <c r="V1082" i="20"/>
  <c r="W1081" i="20" s="1"/>
  <c r="X1081" i="20"/>
  <c r="U1082" i="20"/>
  <c r="U980" i="20"/>
  <c r="V980" i="20"/>
  <c r="W979" i="20" s="1"/>
  <c r="X979" i="20"/>
  <c r="X1095" i="20"/>
  <c r="U1096" i="20"/>
  <c r="V1096" i="20"/>
  <c r="W1095" i="20" s="1"/>
  <c r="V1104" i="20"/>
  <c r="W1103" i="20" s="1"/>
  <c r="X1103" i="20"/>
  <c r="U1104" i="20"/>
  <c r="U1110" i="20"/>
  <c r="X1109" i="20"/>
  <c r="V1110" i="20"/>
  <c r="W1109" i="20" s="1"/>
  <c r="U986" i="20"/>
  <c r="X985" i="20"/>
  <c r="V986" i="20"/>
  <c r="W985" i="20" s="1"/>
  <c r="V92" i="20"/>
  <c r="U92" i="20"/>
  <c r="X91" i="20"/>
  <c r="U99" i="20"/>
  <c r="V99" i="20"/>
  <c r="V103" i="20"/>
  <c r="U103" i="20"/>
  <c r="U106" i="20"/>
  <c r="V106" i="20"/>
  <c r="V108" i="20"/>
  <c r="U108" i="20"/>
  <c r="V113" i="20"/>
  <c r="U113" i="20"/>
  <c r="V115" i="20"/>
  <c r="U115" i="20"/>
  <c r="V119" i="20"/>
  <c r="U119" i="20"/>
  <c r="V120" i="20"/>
  <c r="U120" i="20"/>
  <c r="U169" i="20"/>
  <c r="V169" i="20"/>
  <c r="U173" i="20"/>
  <c r="V173" i="20"/>
  <c r="V177" i="20"/>
  <c r="U177" i="20"/>
  <c r="U183" i="20"/>
  <c r="V183" i="20"/>
  <c r="V181" i="20"/>
  <c r="U181" i="20"/>
  <c r="V199" i="20"/>
  <c r="U199" i="20"/>
  <c r="V190" i="20"/>
  <c r="U190" i="20"/>
  <c r="U195" i="20"/>
  <c r="V195" i="20"/>
  <c r="U204" i="20"/>
  <c r="V204" i="20"/>
  <c r="U207" i="20"/>
  <c r="V207" i="20"/>
  <c r="V214" i="20"/>
  <c r="U214" i="20"/>
  <c r="U229" i="20"/>
  <c r="V229" i="20"/>
  <c r="U221" i="20"/>
  <c r="V221" i="20"/>
  <c r="U219" i="20"/>
  <c r="V219" i="20"/>
  <c r="V227" i="20"/>
  <c r="U227" i="20"/>
  <c r="V272" i="20"/>
  <c r="U272" i="20"/>
  <c r="V277" i="20"/>
  <c r="U277" i="20"/>
  <c r="V281" i="20"/>
  <c r="U281" i="20"/>
  <c r="U290" i="20"/>
  <c r="V290" i="20"/>
  <c r="U284" i="20"/>
  <c r="V284" i="20"/>
  <c r="V288" i="20"/>
  <c r="U288" i="20"/>
  <c r="V294" i="20"/>
  <c r="U294" i="20"/>
  <c r="U340" i="20"/>
  <c r="V340" i="20"/>
  <c r="U344" i="20"/>
  <c r="V344" i="20"/>
  <c r="V354" i="20"/>
  <c r="U354" i="20"/>
  <c r="U349" i="20"/>
  <c r="V349" i="20"/>
  <c r="V353" i="20"/>
  <c r="U353" i="20"/>
  <c r="U15" i="20"/>
  <c r="X14" i="20"/>
  <c r="V15" i="20"/>
  <c r="W14" i="20" s="1"/>
  <c r="X357" i="20"/>
  <c r="U358" i="20"/>
  <c r="V358" i="20"/>
  <c r="U362" i="20"/>
  <c r="V362" i="20"/>
  <c r="V366" i="20"/>
  <c r="U366" i="20"/>
  <c r="V371" i="20"/>
  <c r="U371" i="20"/>
  <c r="U377" i="20"/>
  <c r="V377" i="20"/>
  <c r="V384" i="20"/>
  <c r="U384" i="20"/>
  <c r="V378" i="20"/>
  <c r="U378" i="20"/>
  <c r="U381" i="20"/>
  <c r="V381" i="20"/>
  <c r="V389" i="20"/>
  <c r="U389" i="20"/>
  <c r="U433" i="20"/>
  <c r="V433" i="20"/>
  <c r="V441" i="20"/>
  <c r="U441" i="20"/>
  <c r="U438" i="20"/>
  <c r="V438" i="20"/>
  <c r="U446" i="20"/>
  <c r="V446" i="20"/>
  <c r="V452" i="20"/>
  <c r="U452" i="20"/>
  <c r="V460" i="20"/>
  <c r="U460" i="20"/>
  <c r="V468" i="20"/>
  <c r="U468" i="20"/>
  <c r="U456" i="20"/>
  <c r="V456" i="20"/>
  <c r="V465" i="20"/>
  <c r="U465" i="20"/>
  <c r="U471" i="20"/>
  <c r="V471" i="20"/>
  <c r="X470" i="20"/>
  <c r="V477" i="20"/>
  <c r="U477" i="20"/>
  <c r="U482" i="20"/>
  <c r="V482" i="20"/>
  <c r="U488" i="20"/>
  <c r="V488" i="20"/>
  <c r="U492" i="20"/>
  <c r="V492" i="20"/>
  <c r="U494" i="20"/>
  <c r="V494" i="20"/>
  <c r="U498" i="20"/>
  <c r="V498" i="20"/>
  <c r="V545" i="20"/>
  <c r="U545" i="20"/>
  <c r="V549" i="20"/>
  <c r="U549" i="20"/>
  <c r="V552" i="20"/>
  <c r="U552" i="20"/>
  <c r="V560" i="20"/>
  <c r="U560" i="20"/>
  <c r="U569" i="20"/>
  <c r="V569" i="20"/>
  <c r="V557" i="20"/>
  <c r="U557" i="20"/>
  <c r="U566" i="20"/>
  <c r="V566" i="20"/>
  <c r="U610" i="20"/>
  <c r="X609" i="20"/>
  <c r="V610" i="20"/>
  <c r="V615" i="20"/>
  <c r="U615" i="20"/>
  <c r="U619" i="20"/>
  <c r="V619" i="20"/>
  <c r="V625" i="20"/>
  <c r="U625" i="20"/>
  <c r="V631" i="20"/>
  <c r="U631" i="20"/>
  <c r="U627" i="20"/>
  <c r="V627" i="20"/>
  <c r="V636" i="20"/>
  <c r="X635" i="20"/>
  <c r="U636" i="20"/>
  <c r="U640" i="20"/>
  <c r="V640" i="20"/>
  <c r="V644" i="20"/>
  <c r="U644" i="20"/>
  <c r="V648" i="20"/>
  <c r="U648" i="20"/>
  <c r="V652" i="20"/>
  <c r="U652" i="20"/>
  <c r="V660" i="20"/>
  <c r="U660" i="20"/>
  <c r="V656" i="20"/>
  <c r="U656" i="20"/>
  <c r="V665" i="20"/>
  <c r="U665" i="20"/>
  <c r="U669" i="20"/>
  <c r="V669" i="20"/>
  <c r="U673" i="20"/>
  <c r="V673" i="20"/>
  <c r="U681" i="20"/>
  <c r="V681" i="20"/>
  <c r="U680" i="20"/>
  <c r="V680" i="20"/>
  <c r="V685" i="20"/>
  <c r="U685" i="20"/>
  <c r="U693" i="20"/>
  <c r="V693" i="20"/>
  <c r="V697" i="20"/>
  <c r="U697" i="20"/>
  <c r="V705" i="20"/>
  <c r="U705" i="20"/>
  <c r="X704" i="20"/>
  <c r="V708" i="20"/>
  <c r="U708" i="20"/>
  <c r="U716" i="20"/>
  <c r="X715" i="20"/>
  <c r="V716" i="20"/>
  <c r="V720" i="20"/>
  <c r="U720" i="20"/>
  <c r="U724" i="20"/>
  <c r="V724" i="20"/>
  <c r="V730" i="20"/>
  <c r="U730" i="20"/>
  <c r="U773" i="20"/>
  <c r="V773" i="20"/>
  <c r="U779" i="20"/>
  <c r="V779" i="20"/>
  <c r="U787" i="20"/>
  <c r="V787" i="20"/>
  <c r="U785" i="20"/>
  <c r="V785" i="20"/>
  <c r="V795" i="20"/>
  <c r="U795" i="20"/>
  <c r="U802" i="20"/>
  <c r="V802" i="20"/>
  <c r="U801" i="20"/>
  <c r="V801" i="20"/>
  <c r="U736" i="20"/>
  <c r="X735" i="20"/>
  <c r="V736" i="20"/>
  <c r="W735" i="20" s="1"/>
  <c r="V744" i="20"/>
  <c r="W743" i="20" s="1"/>
  <c r="U744" i="20"/>
  <c r="X743" i="20"/>
  <c r="U811" i="20"/>
  <c r="V811" i="20"/>
  <c r="V815" i="20"/>
  <c r="U815" i="20"/>
  <c r="V817" i="20"/>
  <c r="U817" i="20"/>
  <c r="V823" i="20"/>
  <c r="U823" i="20"/>
  <c r="V829" i="20"/>
  <c r="U829" i="20"/>
  <c r="U835" i="20"/>
  <c r="V835" i="20"/>
  <c r="V843" i="20"/>
  <c r="U843" i="20"/>
  <c r="V840" i="20"/>
  <c r="U840" i="20"/>
  <c r="V851" i="20"/>
  <c r="U851" i="20"/>
  <c r="V858" i="20"/>
  <c r="U858" i="20"/>
  <c r="U859" i="20"/>
  <c r="V859" i="20"/>
  <c r="U865" i="20"/>
  <c r="V865" i="20"/>
  <c r="V871" i="20"/>
  <c r="U871" i="20"/>
  <c r="V872" i="20"/>
  <c r="U872" i="20"/>
  <c r="U879" i="20"/>
  <c r="V879" i="20"/>
  <c r="V752" i="20"/>
  <c r="W751" i="20" s="1"/>
  <c r="U752" i="20"/>
  <c r="X751" i="20"/>
  <c r="U760" i="20"/>
  <c r="V760" i="20"/>
  <c r="W759" i="20" s="1"/>
  <c r="X759" i="20"/>
  <c r="U766" i="20"/>
  <c r="V766" i="20"/>
  <c r="U25" i="20"/>
  <c r="X24" i="20"/>
  <c r="V25" i="20"/>
  <c r="V29" i="20"/>
  <c r="U29" i="20"/>
  <c r="V33" i="20"/>
  <c r="U33" i="20"/>
  <c r="U35" i="20"/>
  <c r="V35" i="20"/>
  <c r="U42" i="20"/>
  <c r="V42" i="20"/>
  <c r="U46" i="20"/>
  <c r="V46" i="20"/>
  <c r="U48" i="20"/>
  <c r="V48" i="20"/>
  <c r="V72" i="20"/>
  <c r="U72" i="20"/>
  <c r="V56" i="20"/>
  <c r="U56" i="20"/>
  <c r="V60" i="20"/>
  <c r="U60" i="20"/>
  <c r="U64" i="20"/>
  <c r="V64" i="20"/>
  <c r="U68" i="20"/>
  <c r="V68" i="20"/>
  <c r="U75" i="20"/>
  <c r="V75" i="20"/>
  <c r="V79" i="20"/>
  <c r="U79" i="20"/>
  <c r="U83" i="20"/>
  <c r="V83" i="20"/>
  <c r="U90" i="20"/>
  <c r="V90" i="20"/>
  <c r="U901" i="20"/>
  <c r="V901" i="20"/>
  <c r="X900" i="20"/>
  <c r="V906" i="20"/>
  <c r="U906" i="20"/>
  <c r="X905" i="20"/>
  <c r="V912" i="20"/>
  <c r="U912" i="20"/>
  <c r="V918" i="20"/>
  <c r="W917" i="20" s="1"/>
  <c r="U918" i="20"/>
  <c r="X917" i="20"/>
  <c r="V928" i="20"/>
  <c r="U928" i="20"/>
  <c r="V936" i="20"/>
  <c r="U936" i="20"/>
  <c r="X935" i="20"/>
  <c r="V941" i="20"/>
  <c r="U941" i="20"/>
  <c r="X940" i="20"/>
  <c r="V945" i="20"/>
  <c r="U945" i="20"/>
  <c r="U952" i="20"/>
  <c r="V952" i="20"/>
  <c r="U958" i="20"/>
  <c r="V958" i="20"/>
  <c r="V964" i="20"/>
  <c r="U964" i="20"/>
  <c r="U970" i="20"/>
  <c r="V970" i="20"/>
  <c r="U891" i="20"/>
  <c r="V891" i="20"/>
  <c r="W890" i="20" s="1"/>
  <c r="X890" i="20"/>
  <c r="V899" i="20"/>
  <c r="W898" i="20" s="1"/>
  <c r="U899" i="20"/>
  <c r="X898" i="20"/>
  <c r="V996" i="20"/>
  <c r="W995" i="20" s="1"/>
  <c r="U996" i="20"/>
  <c r="X995" i="20"/>
  <c r="U1004" i="20"/>
  <c r="V1004" i="20"/>
  <c r="W1003" i="20" s="1"/>
  <c r="X1003" i="20"/>
  <c r="U1010" i="20"/>
  <c r="X1009" i="20"/>
  <c r="V1010" i="20"/>
  <c r="W1009" i="20" s="1"/>
  <c r="V1018" i="20"/>
  <c r="W1017" i="20" s="1"/>
  <c r="U1018" i="20"/>
  <c r="X1017" i="20"/>
  <c r="U1026" i="20"/>
  <c r="V1026" i="20"/>
  <c r="W1025" i="20" s="1"/>
  <c r="X1025" i="20"/>
  <c r="V1032" i="20"/>
  <c r="W1031" i="20" s="1"/>
  <c r="U1032" i="20"/>
  <c r="X1031" i="20"/>
  <c r="U1040" i="20"/>
  <c r="V1040" i="20"/>
  <c r="W1039" i="20" s="1"/>
  <c r="X1039" i="20"/>
  <c r="U1048" i="20"/>
  <c r="V1048" i="20"/>
  <c r="W1047" i="20" s="1"/>
  <c r="X1047" i="20"/>
  <c r="U1054" i="20"/>
  <c r="V1054" i="20"/>
  <c r="W1053" i="20" s="1"/>
  <c r="X1053" i="20"/>
  <c r="U1062" i="20"/>
  <c r="V1062" i="20"/>
  <c r="W1061" i="20" s="1"/>
  <c r="X1061" i="20"/>
  <c r="V978" i="20"/>
  <c r="W977" i="20" s="1"/>
  <c r="U978" i="20"/>
  <c r="X977" i="20"/>
  <c r="U1076" i="20"/>
  <c r="V1076" i="20"/>
  <c r="W1075" i="20" s="1"/>
  <c r="X1075" i="20"/>
  <c r="U1084" i="20"/>
  <c r="V1084" i="20"/>
  <c r="W1083" i="20" s="1"/>
  <c r="X1083" i="20"/>
  <c r="V1090" i="20"/>
  <c r="W1089" i="20" s="1"/>
  <c r="U1090" i="20"/>
  <c r="X1089" i="20"/>
  <c r="U1098" i="20"/>
  <c r="V1098" i="20"/>
  <c r="W1097" i="20" s="1"/>
  <c r="X1097" i="20"/>
  <c r="X1105" i="20"/>
  <c r="U1106" i="20"/>
  <c r="V1106" i="20"/>
  <c r="W1105" i="20" s="1"/>
  <c r="U1112" i="20"/>
  <c r="V1112" i="20"/>
  <c r="W1111" i="20" s="1"/>
  <c r="X1111" i="20"/>
  <c r="V988" i="20"/>
  <c r="W987" i="20" s="1"/>
  <c r="U988" i="20"/>
  <c r="X987" i="20"/>
  <c r="V95" i="20"/>
  <c r="U95" i="20"/>
  <c r="V100" i="20"/>
  <c r="U100" i="20"/>
  <c r="V104" i="20"/>
  <c r="U104" i="20"/>
  <c r="U107" i="20"/>
  <c r="V107" i="20"/>
  <c r="U109" i="20"/>
  <c r="V109" i="20"/>
  <c r="U125" i="20"/>
  <c r="V125" i="20"/>
  <c r="V116" i="20"/>
  <c r="U116" i="20"/>
  <c r="V121" i="20"/>
  <c r="U121" i="20"/>
  <c r="V167" i="20"/>
  <c r="U167" i="20"/>
  <c r="U171" i="20"/>
  <c r="V171" i="20"/>
  <c r="V174" i="20"/>
  <c r="U174" i="20"/>
  <c r="V178" i="20"/>
  <c r="U178" i="20"/>
  <c r="V184" i="20"/>
  <c r="U184" i="20"/>
  <c r="V186" i="20"/>
  <c r="U186" i="20"/>
  <c r="V188" i="20"/>
  <c r="U188" i="20"/>
  <c r="U191" i="20"/>
  <c r="V191" i="20"/>
  <c r="U196" i="20"/>
  <c r="V196" i="20"/>
  <c r="V202" i="20"/>
  <c r="X201" i="20"/>
  <c r="U202" i="20"/>
  <c r="V208" i="20"/>
  <c r="U208" i="20"/>
  <c r="V215" i="20"/>
  <c r="U215" i="20"/>
  <c r="U230" i="20"/>
  <c r="V230" i="20"/>
  <c r="V218" i="20"/>
  <c r="U218" i="20"/>
  <c r="U224" i="20"/>
  <c r="V224" i="20"/>
  <c r="U271" i="20"/>
  <c r="V271" i="20"/>
  <c r="V274" i="20"/>
  <c r="U274" i="20"/>
  <c r="V282" i="20"/>
  <c r="U282" i="20"/>
  <c r="V295" i="20"/>
  <c r="U295" i="20"/>
  <c r="U285" i="20"/>
  <c r="V285" i="20"/>
  <c r="U291" i="20"/>
  <c r="V291" i="20"/>
  <c r="V338" i="20"/>
  <c r="U338" i="20"/>
  <c r="V341" i="20"/>
  <c r="U341" i="20"/>
  <c r="V345" i="20"/>
  <c r="U345" i="20"/>
  <c r="V355" i="20"/>
  <c r="U355" i="20"/>
  <c r="U350" i="20"/>
  <c r="V350" i="20"/>
  <c r="X22" i="20"/>
  <c r="V23" i="20"/>
  <c r="W22" i="20" s="1"/>
  <c r="U23" i="20"/>
  <c r="V30" i="20"/>
  <c r="U30" i="20"/>
  <c r="V47" i="20"/>
  <c r="U47" i="20"/>
  <c r="V61" i="20"/>
  <c r="U61" i="20"/>
  <c r="U80" i="20"/>
  <c r="V80" i="20"/>
  <c r="V902" i="20"/>
  <c r="U902" i="20"/>
  <c r="U925" i="20"/>
  <c r="V925" i="20"/>
  <c r="X923" i="20"/>
  <c r="U948" i="20"/>
  <c r="V948" i="20"/>
  <c r="X947" i="20"/>
  <c r="V885" i="20"/>
  <c r="W884" i="20" s="1"/>
  <c r="X884" i="20"/>
  <c r="U885" i="20"/>
  <c r="U1006" i="20"/>
  <c r="X1005" i="20"/>
  <c r="V1006" i="20"/>
  <c r="W1005" i="20" s="1"/>
  <c r="U1034" i="20"/>
  <c r="V1034" i="20"/>
  <c r="W1033" i="20" s="1"/>
  <c r="X1033" i="20"/>
  <c r="U1064" i="20"/>
  <c r="V1064" i="20"/>
  <c r="W1063" i="20" s="1"/>
  <c r="X1063" i="20"/>
  <c r="U1086" i="20"/>
  <c r="V1086" i="20"/>
  <c r="W1085" i="20" s="1"/>
  <c r="X1085" i="20"/>
  <c r="X1113" i="20"/>
  <c r="U1114" i="20"/>
  <c r="V1114" i="20"/>
  <c r="W1113" i="20" s="1"/>
  <c r="V98" i="20"/>
  <c r="U98" i="20"/>
  <c r="V114" i="20"/>
  <c r="U114" i="20"/>
  <c r="V168" i="20"/>
  <c r="U168" i="20"/>
  <c r="V179" i="20"/>
  <c r="U179" i="20"/>
  <c r="U200" i="20"/>
  <c r="V200" i="20"/>
  <c r="V203" i="20"/>
  <c r="U203" i="20"/>
  <c r="V216" i="20"/>
  <c r="U216" i="20"/>
  <c r="X269" i="20"/>
  <c r="U270" i="20"/>
  <c r="V270" i="20"/>
  <c r="V283" i="20"/>
  <c r="U283" i="20"/>
  <c r="V286" i="20"/>
  <c r="U286" i="20"/>
  <c r="X336" i="20"/>
  <c r="V337" i="20"/>
  <c r="U337" i="20"/>
  <c r="U356" i="20"/>
  <c r="V356" i="20"/>
  <c r="X1121" i="20"/>
  <c r="V1122" i="20"/>
  <c r="W1121" i="20" s="1"/>
  <c r="U1122" i="20"/>
  <c r="U36" i="20"/>
  <c r="V36" i="20"/>
  <c r="U53" i="20"/>
  <c r="V53" i="20"/>
  <c r="V69" i="20"/>
  <c r="U69" i="20"/>
  <c r="V907" i="20"/>
  <c r="U907" i="20"/>
  <c r="U930" i="20"/>
  <c r="X929" i="20"/>
  <c r="V930" i="20"/>
  <c r="W929" i="20" s="1"/>
  <c r="V954" i="20"/>
  <c r="X953" i="20"/>
  <c r="U954" i="20"/>
  <c r="X989" i="20"/>
  <c r="V990" i="20"/>
  <c r="W989" i="20" s="1"/>
  <c r="U990" i="20"/>
  <c r="U1028" i="20"/>
  <c r="X1027" i="20"/>
  <c r="V1028" i="20"/>
  <c r="W1027" i="20" s="1"/>
  <c r="U1056" i="20"/>
  <c r="V1056" i="20"/>
  <c r="W1055" i="20" s="1"/>
  <c r="X1055" i="20"/>
  <c r="U1092" i="20"/>
  <c r="V1092" i="20"/>
  <c r="W1091" i="20" s="1"/>
  <c r="X1091" i="20"/>
  <c r="V93" i="20"/>
  <c r="U93" i="20"/>
  <c r="V112" i="20"/>
  <c r="U112" i="20"/>
  <c r="V172" i="20"/>
  <c r="U172" i="20"/>
  <c r="V185" i="20"/>
  <c r="U185" i="20"/>
  <c r="V197" i="20"/>
  <c r="U197" i="20"/>
  <c r="V222" i="20"/>
  <c r="U222" i="20"/>
  <c r="U279" i="20"/>
  <c r="V279" i="20"/>
  <c r="U342" i="20"/>
  <c r="V342" i="20"/>
  <c r="X16" i="20"/>
  <c r="V17" i="20"/>
  <c r="W16" i="20" s="1"/>
  <c r="U17" i="20"/>
  <c r="V21" i="20"/>
  <c r="W20" i="20" s="1"/>
  <c r="U21" i="20"/>
  <c r="X20" i="20"/>
  <c r="U359" i="20"/>
  <c r="V359" i="20"/>
  <c r="V363" i="20"/>
  <c r="U363" i="20"/>
  <c r="V367" i="20"/>
  <c r="U367" i="20"/>
  <c r="U372" i="20"/>
  <c r="V372" i="20"/>
  <c r="V374" i="20"/>
  <c r="U374" i="20"/>
  <c r="V385" i="20"/>
  <c r="U385" i="20"/>
  <c r="U392" i="20"/>
  <c r="V392" i="20"/>
  <c r="V382" i="20"/>
  <c r="U382" i="20"/>
  <c r="U386" i="20"/>
  <c r="V386" i="20"/>
  <c r="V435" i="20"/>
  <c r="U435" i="20"/>
  <c r="V442" i="20"/>
  <c r="U442" i="20"/>
  <c r="V443" i="20"/>
  <c r="U443" i="20"/>
  <c r="V449" i="20"/>
  <c r="U449" i="20"/>
  <c r="V447" i="20"/>
  <c r="U447" i="20"/>
  <c r="V461" i="20"/>
  <c r="U461" i="20"/>
  <c r="U454" i="20"/>
  <c r="V454" i="20"/>
  <c r="V457" i="20"/>
  <c r="U457" i="20"/>
  <c r="V466" i="20"/>
  <c r="U466" i="20"/>
  <c r="U472" i="20"/>
  <c r="V472" i="20"/>
  <c r="U478" i="20"/>
  <c r="V478" i="20"/>
  <c r="U486" i="20"/>
  <c r="V486" i="20"/>
  <c r="V501" i="20"/>
  <c r="U501" i="20"/>
  <c r="V493" i="20"/>
  <c r="U493" i="20"/>
  <c r="U495" i="20"/>
  <c r="V495" i="20"/>
  <c r="U499" i="20"/>
  <c r="V499" i="20"/>
  <c r="V546" i="20"/>
  <c r="U546" i="20"/>
  <c r="U553" i="20"/>
  <c r="V553" i="20"/>
  <c r="V561" i="20"/>
  <c r="U561" i="20"/>
  <c r="V563" i="20"/>
  <c r="U563" i="20"/>
  <c r="V558" i="20"/>
  <c r="U558" i="20"/>
  <c r="V567" i="20"/>
  <c r="U567" i="20"/>
  <c r="V612" i="20"/>
  <c r="U612" i="20"/>
  <c r="U616" i="20"/>
  <c r="V616" i="20"/>
  <c r="V620" i="20"/>
  <c r="U620" i="20"/>
  <c r="V633" i="20"/>
  <c r="U633" i="20"/>
  <c r="V623" i="20"/>
  <c r="U623" i="20"/>
  <c r="U629" i="20"/>
  <c r="V629" i="20"/>
  <c r="U637" i="20"/>
  <c r="V637" i="20"/>
  <c r="V641" i="20"/>
  <c r="U641" i="20"/>
  <c r="V645" i="20"/>
  <c r="U645" i="20"/>
  <c r="U649" i="20"/>
  <c r="V649" i="20"/>
  <c r="V657" i="20"/>
  <c r="U657" i="20"/>
  <c r="U653" i="20"/>
  <c r="V653" i="20"/>
  <c r="V662" i="20"/>
  <c r="U662" i="20"/>
  <c r="X661" i="20"/>
  <c r="V666" i="20"/>
  <c r="U666" i="20"/>
  <c r="V670" i="20"/>
  <c r="U670" i="20"/>
  <c r="U674" i="20"/>
  <c r="V674" i="20"/>
  <c r="V682" i="20"/>
  <c r="U682" i="20"/>
  <c r="X683" i="20"/>
  <c r="U684" i="20"/>
  <c r="V684" i="20"/>
  <c r="V686" i="20"/>
  <c r="U686" i="20"/>
  <c r="V701" i="20"/>
  <c r="U701" i="20"/>
  <c r="U698" i="20"/>
  <c r="V698" i="20"/>
  <c r="V706" i="20"/>
  <c r="U706" i="20"/>
  <c r="V709" i="20"/>
  <c r="U709" i="20"/>
  <c r="U717" i="20"/>
  <c r="V717" i="20"/>
  <c r="U721" i="20"/>
  <c r="V721" i="20"/>
  <c r="V725" i="20"/>
  <c r="U725" i="20"/>
  <c r="U728" i="20"/>
  <c r="V728" i="20"/>
  <c r="U776" i="20"/>
  <c r="V776" i="20"/>
  <c r="V780" i="20"/>
  <c r="U780" i="20"/>
  <c r="V782" i="20"/>
  <c r="U782" i="20"/>
  <c r="V788" i="20"/>
  <c r="U788" i="20"/>
  <c r="U796" i="20"/>
  <c r="V796" i="20"/>
  <c r="U803" i="20"/>
  <c r="V803" i="20"/>
  <c r="V804" i="20"/>
  <c r="U804" i="20"/>
  <c r="V738" i="20"/>
  <c r="W737" i="20" s="1"/>
  <c r="X737" i="20"/>
  <c r="U738" i="20"/>
  <c r="V746" i="20"/>
  <c r="W745" i="20" s="1"/>
  <c r="U746" i="20"/>
  <c r="X745" i="20"/>
  <c r="U812" i="20"/>
  <c r="V812" i="20"/>
  <c r="U816" i="20"/>
  <c r="V816" i="20"/>
  <c r="V818" i="20"/>
  <c r="U818" i="20"/>
  <c r="U824" i="20"/>
  <c r="V824" i="20"/>
  <c r="U830" i="20"/>
  <c r="V830" i="20"/>
  <c r="U836" i="20"/>
  <c r="V836" i="20"/>
  <c r="U837" i="20"/>
  <c r="V837" i="20"/>
  <c r="V844" i="20"/>
  <c r="U844" i="20"/>
  <c r="U852" i="20"/>
  <c r="V852" i="20"/>
  <c r="U853" i="20"/>
  <c r="V853" i="20"/>
  <c r="V862" i="20"/>
  <c r="X861" i="20"/>
  <c r="U862" i="20"/>
  <c r="V868" i="20"/>
  <c r="U868" i="20"/>
  <c r="V876" i="20"/>
  <c r="U876" i="20"/>
  <c r="V873" i="20"/>
  <c r="U873" i="20"/>
  <c r="U880" i="20"/>
  <c r="V880" i="20"/>
  <c r="U754" i="20"/>
  <c r="X753" i="20"/>
  <c r="V754" i="20"/>
  <c r="W753" i="20" s="1"/>
  <c r="V768" i="20"/>
  <c r="U768" i="20"/>
  <c r="X767" i="20"/>
  <c r="U34" i="20"/>
  <c r="V34" i="20"/>
  <c r="U49" i="20"/>
  <c r="V49" i="20"/>
  <c r="U65" i="20"/>
  <c r="V65" i="20"/>
  <c r="V84" i="20"/>
  <c r="U84" i="20"/>
  <c r="U913" i="20"/>
  <c r="V913" i="20"/>
  <c r="U937" i="20"/>
  <c r="V937" i="20"/>
  <c r="U960" i="20"/>
  <c r="X959" i="20"/>
  <c r="V960" i="20"/>
  <c r="W959" i="20" s="1"/>
  <c r="V893" i="20"/>
  <c r="W892" i="20" s="1"/>
  <c r="U893" i="20"/>
  <c r="X892" i="20"/>
  <c r="X1011" i="20"/>
  <c r="U1012" i="20"/>
  <c r="V1012" i="20"/>
  <c r="W1011" i="20" s="1"/>
  <c r="V1042" i="20"/>
  <c r="W1041" i="20" s="1"/>
  <c r="U1042" i="20"/>
  <c r="X1041" i="20"/>
  <c r="U1078" i="20"/>
  <c r="V1078" i="20"/>
  <c r="W1077" i="20" s="1"/>
  <c r="X1077" i="20"/>
  <c r="U1108" i="20"/>
  <c r="V1108" i="20"/>
  <c r="W1107" i="20" s="1"/>
  <c r="X1107" i="20"/>
  <c r="V101" i="20"/>
  <c r="U101" i="20"/>
  <c r="V122" i="20"/>
  <c r="U122" i="20"/>
  <c r="U217" i="20"/>
  <c r="V217" i="20"/>
  <c r="X1115" i="20"/>
  <c r="U1116" i="20"/>
  <c r="V1116" i="20"/>
  <c r="W1115" i="20" s="1"/>
  <c r="V1120" i="20"/>
  <c r="W1119" i="20" s="1"/>
  <c r="U1120" i="20"/>
  <c r="X1119" i="20"/>
  <c r="V361" i="20"/>
  <c r="U361" i="20"/>
  <c r="V364" i="20"/>
  <c r="U364" i="20"/>
  <c r="V368" i="20"/>
  <c r="U368" i="20"/>
  <c r="V373" i="20"/>
  <c r="U373" i="20"/>
  <c r="V375" i="20"/>
  <c r="U375" i="20"/>
  <c r="V390" i="20"/>
  <c r="U390" i="20"/>
  <c r="V379" i="20"/>
  <c r="U379" i="20"/>
  <c r="V387" i="20"/>
  <c r="U387" i="20"/>
  <c r="V432" i="20"/>
  <c r="X431" i="20"/>
  <c r="U432" i="20"/>
  <c r="V439" i="20"/>
  <c r="U439" i="20"/>
  <c r="V436" i="20"/>
  <c r="U436" i="20"/>
  <c r="U444" i="20"/>
  <c r="V444" i="20"/>
  <c r="V450" i="20"/>
  <c r="U450" i="20"/>
  <c r="V448" i="20"/>
  <c r="U448" i="20"/>
  <c r="U467" i="20"/>
  <c r="V467" i="20"/>
  <c r="V469" i="20"/>
  <c r="U469" i="20"/>
  <c r="V458" i="20"/>
  <c r="U458" i="20"/>
  <c r="V463" i="20"/>
  <c r="U463" i="20"/>
  <c r="V479" i="20"/>
  <c r="U479" i="20"/>
  <c r="U487" i="20"/>
  <c r="V487" i="20"/>
  <c r="V502" i="20"/>
  <c r="U502" i="20"/>
  <c r="U490" i="20"/>
  <c r="V490" i="20"/>
  <c r="U496" i="20"/>
  <c r="V496" i="20"/>
  <c r="V543" i="20"/>
  <c r="U543" i="20"/>
  <c r="V547" i="20"/>
  <c r="U547" i="20"/>
  <c r="V544" i="20"/>
  <c r="U544" i="20"/>
  <c r="V554" i="20"/>
  <c r="U554" i="20"/>
  <c r="V562" i="20"/>
  <c r="U562" i="20"/>
  <c r="V570" i="20"/>
  <c r="U570" i="20"/>
  <c r="V559" i="20"/>
  <c r="U559" i="20"/>
  <c r="V564" i="20"/>
  <c r="U564" i="20"/>
  <c r="V613" i="20"/>
  <c r="U613" i="20"/>
  <c r="V617" i="20"/>
  <c r="U617" i="20"/>
  <c r="U621" i="20"/>
  <c r="V621" i="20"/>
  <c r="V626" i="20"/>
  <c r="U626" i="20"/>
  <c r="V624" i="20"/>
  <c r="U624" i="20"/>
  <c r="V630" i="20"/>
  <c r="U630" i="20"/>
  <c r="V638" i="20"/>
  <c r="U638" i="20"/>
  <c r="U642" i="20"/>
  <c r="V642" i="20"/>
  <c r="U646" i="20"/>
  <c r="V646" i="20"/>
  <c r="U650" i="20"/>
  <c r="V650" i="20"/>
  <c r="V658" i="20"/>
  <c r="U658" i="20"/>
  <c r="V654" i="20"/>
  <c r="U654" i="20"/>
  <c r="V663" i="20"/>
  <c r="U663" i="20"/>
  <c r="U667" i="20"/>
  <c r="V667" i="20"/>
  <c r="V671" i="20"/>
  <c r="U671" i="20"/>
  <c r="V675" i="20"/>
  <c r="U675" i="20"/>
  <c r="V677" i="20"/>
  <c r="U677" i="20"/>
  <c r="U687" i="20"/>
  <c r="V687" i="20"/>
  <c r="V689" i="20"/>
  <c r="U689" i="20"/>
  <c r="V695" i="20"/>
  <c r="U695" i="20"/>
  <c r="U702" i="20"/>
  <c r="V702" i="20"/>
  <c r="V710" i="20"/>
  <c r="U710" i="20"/>
  <c r="V713" i="20"/>
  <c r="U713" i="20"/>
  <c r="V718" i="20"/>
  <c r="U718" i="20"/>
  <c r="U722" i="20"/>
  <c r="V722" i="20"/>
  <c r="V726" i="20"/>
  <c r="U726" i="20"/>
  <c r="V729" i="20"/>
  <c r="U729" i="20"/>
  <c r="V777" i="20"/>
  <c r="U777" i="20"/>
  <c r="U781" i="20"/>
  <c r="V781" i="20"/>
  <c r="V783" i="20"/>
  <c r="U783" i="20"/>
  <c r="U789" i="20"/>
  <c r="V789" i="20"/>
  <c r="V797" i="20"/>
  <c r="U797" i="20"/>
  <c r="U799" i="20"/>
  <c r="V799" i="20"/>
  <c r="X731" i="20"/>
  <c r="V732" i="20"/>
  <c r="W731" i="20" s="1"/>
  <c r="U732" i="20"/>
  <c r="X739" i="20"/>
  <c r="U740" i="20"/>
  <c r="V740" i="20"/>
  <c r="W739" i="20" s="1"/>
  <c r="X806" i="20"/>
  <c r="V807" i="20"/>
  <c r="U807" i="20"/>
  <c r="V813" i="20"/>
  <c r="U813" i="20"/>
  <c r="U821" i="20"/>
  <c r="V821" i="20"/>
  <c r="U819" i="20"/>
  <c r="V819" i="20"/>
  <c r="U827" i="20"/>
  <c r="V827" i="20"/>
  <c r="X826" i="20"/>
  <c r="U833" i="20"/>
  <c r="V833" i="20"/>
  <c r="V841" i="20"/>
  <c r="U841" i="20"/>
  <c r="U838" i="20"/>
  <c r="V838" i="20"/>
  <c r="U845" i="20"/>
  <c r="V845" i="20"/>
  <c r="U856" i="20"/>
  <c r="V856" i="20"/>
  <c r="U854" i="20"/>
  <c r="V854" i="20"/>
  <c r="U863" i="20"/>
  <c r="V863" i="20"/>
  <c r="V869" i="20"/>
  <c r="U869" i="20"/>
  <c r="U877" i="20"/>
  <c r="V877" i="20"/>
  <c r="V874" i="20"/>
  <c r="U874" i="20"/>
  <c r="V748" i="20"/>
  <c r="W747" i="20" s="1"/>
  <c r="U748" i="20"/>
  <c r="X747" i="20"/>
  <c r="U756" i="20"/>
  <c r="V756" i="20"/>
  <c r="W755" i="20" s="1"/>
  <c r="X755" i="20"/>
  <c r="V764" i="20"/>
  <c r="X763" i="20"/>
  <c r="U764" i="20"/>
  <c r="U769" i="20"/>
  <c r="V769" i="20"/>
  <c r="M32" i="2"/>
  <c r="M36" i="2"/>
  <c r="M40" i="2"/>
  <c r="M44" i="2"/>
  <c r="M48" i="2"/>
  <c r="M52" i="2"/>
  <c r="M56" i="2"/>
  <c r="M60" i="2"/>
  <c r="M64" i="2"/>
  <c r="M68" i="2"/>
  <c r="M72" i="2"/>
  <c r="M76" i="2"/>
  <c r="M80" i="2"/>
  <c r="M89" i="2"/>
  <c r="M93" i="2"/>
  <c r="M97" i="2"/>
  <c r="M101" i="2"/>
  <c r="M106" i="2"/>
  <c r="M111" i="2"/>
  <c r="M116" i="2"/>
  <c r="M120" i="2"/>
  <c r="M126" i="2"/>
  <c r="M131" i="2"/>
  <c r="M136" i="2"/>
  <c r="M140" i="2"/>
  <c r="M144" i="2"/>
  <c r="M148" i="2"/>
  <c r="M153" i="2"/>
  <c r="M157" i="2"/>
  <c r="M161" i="2"/>
  <c r="M165" i="2"/>
  <c r="M169" i="2"/>
  <c r="M173" i="2"/>
  <c r="M177" i="2"/>
  <c r="M181" i="2"/>
  <c r="M185" i="2"/>
  <c r="M189" i="2"/>
  <c r="M193" i="2"/>
  <c r="M197" i="2"/>
  <c r="M201" i="2"/>
  <c r="M205" i="2"/>
  <c r="M209" i="2"/>
  <c r="M213" i="2"/>
  <c r="M217" i="2"/>
  <c r="M221" i="2"/>
  <c r="M225" i="2"/>
  <c r="M229" i="2"/>
  <c r="M233" i="2"/>
  <c r="M237" i="2"/>
  <c r="M241" i="2"/>
  <c r="M245" i="2"/>
  <c r="M249" i="2"/>
  <c r="M253" i="2"/>
  <c r="M257" i="2"/>
  <c r="M261" i="2"/>
  <c r="M265" i="2"/>
  <c r="M269" i="2"/>
  <c r="M273" i="2"/>
  <c r="M277" i="2"/>
  <c r="M281" i="2"/>
  <c r="M285" i="2"/>
  <c r="M289" i="2"/>
  <c r="M293" i="2"/>
  <c r="M297" i="2"/>
  <c r="M301" i="2"/>
  <c r="M311" i="2"/>
  <c r="M318" i="2"/>
  <c r="M322" i="2"/>
  <c r="M326" i="2"/>
  <c r="M330" i="2"/>
  <c r="M334" i="2"/>
  <c r="M338" i="2"/>
  <c r="M343" i="2"/>
  <c r="M347" i="2"/>
  <c r="M351" i="2"/>
  <c r="M355" i="2"/>
  <c r="M359" i="2"/>
  <c r="M368" i="2"/>
  <c r="M372" i="2"/>
  <c r="M376" i="2"/>
  <c r="M380" i="2"/>
  <c r="M384" i="2"/>
  <c r="M31" i="2"/>
  <c r="M47" i="2"/>
  <c r="M63" i="2"/>
  <c r="M79" i="2"/>
  <c r="M92" i="2"/>
  <c r="M110" i="2"/>
  <c r="M130" i="2"/>
  <c r="M147" i="2"/>
  <c r="M164" i="2"/>
  <c r="M176" i="2"/>
  <c r="M192" i="2"/>
  <c r="M204" i="2"/>
  <c r="M220" i="2"/>
  <c r="M236" i="2"/>
  <c r="M248" i="2"/>
  <c r="M260" i="2"/>
  <c r="M276" i="2"/>
  <c r="M288" i="2"/>
  <c r="M296" i="2"/>
  <c r="M310" i="2"/>
  <c r="M329" i="2"/>
  <c r="M337" i="2"/>
  <c r="M350" i="2"/>
  <c r="M358" i="2"/>
  <c r="M371" i="2"/>
  <c r="M379" i="2"/>
  <c r="M390" i="2"/>
  <c r="M395" i="2"/>
  <c r="M399" i="2"/>
  <c r="M403" i="2"/>
  <c r="M407" i="2"/>
  <c r="M411" i="2"/>
  <c r="M415" i="2"/>
  <c r="M419" i="2"/>
  <c r="M423" i="2"/>
  <c r="M427" i="2"/>
  <c r="M431" i="2"/>
  <c r="M435" i="2"/>
  <c r="M439" i="2"/>
  <c r="M443" i="2"/>
  <c r="M447" i="2"/>
  <c r="M452" i="2"/>
  <c r="M456" i="2"/>
  <c r="M460" i="2"/>
  <c r="M464" i="2"/>
  <c r="M468" i="2"/>
  <c r="M474" i="2"/>
  <c r="M478" i="2"/>
  <c r="M486" i="2"/>
  <c r="M490" i="2"/>
  <c r="M494" i="2"/>
  <c r="M498" i="2"/>
  <c r="M502" i="2"/>
  <c r="M506" i="2"/>
  <c r="M511" i="2"/>
  <c r="M515" i="2"/>
  <c r="M519" i="2"/>
  <c r="M523" i="2"/>
  <c r="M527" i="2"/>
  <c r="M531" i="2"/>
  <c r="M535" i="2"/>
  <c r="M539" i="2"/>
  <c r="M544" i="2"/>
  <c r="M548" i="2"/>
  <c r="M552" i="2"/>
  <c r="M556" i="2"/>
  <c r="M560" i="2"/>
  <c r="M564" i="2"/>
  <c r="M568" i="2"/>
  <c r="M572" i="2"/>
  <c r="M576" i="2"/>
  <c r="M580" i="2"/>
  <c r="M584" i="2"/>
  <c r="M588" i="2"/>
  <c r="M592" i="2"/>
  <c r="M596" i="2"/>
  <c r="M600" i="2"/>
  <c r="M605" i="2"/>
  <c r="M611" i="2"/>
  <c r="M615" i="2"/>
  <c r="M619" i="2"/>
  <c r="M623" i="2"/>
  <c r="M629" i="2"/>
  <c r="M633" i="2"/>
  <c r="M637" i="2"/>
  <c r="M641" i="2"/>
  <c r="M645" i="2"/>
  <c r="M651" i="2"/>
  <c r="M655" i="2"/>
  <c r="M659" i="2"/>
  <c r="M666" i="2"/>
  <c r="M670" i="2"/>
  <c r="M674" i="2"/>
  <c r="M679" i="2"/>
  <c r="M683" i="2"/>
  <c r="M687" i="2"/>
  <c r="M693" i="2"/>
  <c r="M697" i="2"/>
  <c r="M701" i="2"/>
  <c r="M706" i="2"/>
  <c r="M712" i="2"/>
  <c r="M716" i="2"/>
  <c r="M720" i="2"/>
  <c r="M727" i="2"/>
  <c r="M731" i="2"/>
  <c r="M735" i="2"/>
  <c r="M740" i="2"/>
  <c r="M746" i="2"/>
  <c r="M750" i="2"/>
  <c r="M754" i="2"/>
  <c r="M759" i="2"/>
  <c r="M763" i="2"/>
  <c r="M768" i="2"/>
  <c r="M772" i="2"/>
  <c r="M33" i="2"/>
  <c r="M37" i="2"/>
  <c r="M41" i="2"/>
  <c r="M45" i="2"/>
  <c r="M49" i="2"/>
  <c r="M53" i="2"/>
  <c r="M57" i="2"/>
  <c r="M61" i="2"/>
  <c r="M65" i="2"/>
  <c r="M69" i="2"/>
  <c r="M73" i="2"/>
  <c r="M77" i="2"/>
  <c r="M81" i="2"/>
  <c r="M86" i="2"/>
  <c r="M90" i="2"/>
  <c r="M94" i="2"/>
  <c r="M98" i="2"/>
  <c r="M103" i="2"/>
  <c r="M107" i="2"/>
  <c r="M112" i="2"/>
  <c r="M117" i="2"/>
  <c r="M128" i="2"/>
  <c r="M132" i="2"/>
  <c r="M137" i="2"/>
  <c r="M141" i="2"/>
  <c r="M145" i="2"/>
  <c r="M149" i="2"/>
  <c r="M154" i="2"/>
  <c r="M158" i="2"/>
  <c r="M162" i="2"/>
  <c r="M166" i="2"/>
  <c r="M170" i="2"/>
  <c r="M174" i="2"/>
  <c r="M178" i="2"/>
  <c r="M182" i="2"/>
  <c r="M186" i="2"/>
  <c r="M190" i="2"/>
  <c r="M194" i="2"/>
  <c r="M198" i="2"/>
  <c r="M202" i="2"/>
  <c r="M206" i="2"/>
  <c r="M210" i="2"/>
  <c r="M214" i="2"/>
  <c r="M218" i="2"/>
  <c r="M222" i="2"/>
  <c r="M226" i="2"/>
  <c r="M230" i="2"/>
  <c r="M234" i="2"/>
  <c r="M238" i="2"/>
  <c r="M242" i="2"/>
  <c r="M246" i="2"/>
  <c r="M250" i="2"/>
  <c r="M254" i="2"/>
  <c r="M258" i="2"/>
  <c r="M262" i="2"/>
  <c r="M266" i="2"/>
  <c r="M270" i="2"/>
  <c r="M274" i="2"/>
  <c r="M278" i="2"/>
  <c r="M282" i="2"/>
  <c r="M286" i="2"/>
  <c r="M290" i="2"/>
  <c r="M294" i="2"/>
  <c r="M298" i="2"/>
  <c r="M302" i="2"/>
  <c r="M308" i="2"/>
  <c r="M315" i="2"/>
  <c r="M319" i="2"/>
  <c r="M323" i="2"/>
  <c r="M327" i="2"/>
  <c r="M331" i="2"/>
  <c r="M335" i="2"/>
  <c r="M339" i="2"/>
  <c r="M344" i="2"/>
  <c r="M348" i="2"/>
  <c r="M352" i="2"/>
  <c r="M356" i="2"/>
  <c r="M360" i="2"/>
  <c r="M365" i="2"/>
  <c r="M369" i="2"/>
  <c r="M373" i="2"/>
  <c r="M377" i="2"/>
  <c r="M381" i="2"/>
  <c r="M387" i="2"/>
  <c r="M396" i="2"/>
  <c r="M400" i="2"/>
  <c r="M404" i="2"/>
  <c r="M408" i="2"/>
  <c r="M412" i="2"/>
  <c r="M416" i="2"/>
  <c r="M420" i="2"/>
  <c r="M424" i="2"/>
  <c r="M428" i="2"/>
  <c r="M432" i="2"/>
  <c r="M436" i="2"/>
  <c r="M440" i="2"/>
  <c r="M444" i="2"/>
  <c r="M448" i="2"/>
  <c r="M453" i="2"/>
  <c r="M457" i="2"/>
  <c r="M461" i="2"/>
  <c r="M465" i="2"/>
  <c r="M469" i="2"/>
  <c r="M475" i="2"/>
  <c r="M483" i="2"/>
  <c r="M487" i="2"/>
  <c r="M491" i="2"/>
  <c r="M495" i="2"/>
  <c r="M499" i="2"/>
  <c r="M503" i="2"/>
  <c r="M507" i="2"/>
  <c r="M512" i="2"/>
  <c r="M516" i="2"/>
  <c r="M520" i="2"/>
  <c r="M524" i="2"/>
  <c r="M528" i="2"/>
  <c r="M532" i="2"/>
  <c r="M536" i="2"/>
  <c r="M540" i="2"/>
  <c r="M545" i="2"/>
  <c r="M549" i="2"/>
  <c r="M553" i="2"/>
  <c r="M557" i="2"/>
  <c r="M561" i="2"/>
  <c r="M565" i="2"/>
  <c r="M569" i="2"/>
  <c r="M573" i="2"/>
  <c r="M577" i="2"/>
  <c r="M581" i="2"/>
  <c r="M585" i="2"/>
  <c r="M589" i="2"/>
  <c r="M593" i="2"/>
  <c r="M597" i="2"/>
  <c r="M602" i="2"/>
  <c r="M608" i="2"/>
  <c r="M612" i="2"/>
  <c r="M616" i="2"/>
  <c r="M620" i="2"/>
  <c r="M626" i="2"/>
  <c r="M630" i="2"/>
  <c r="M634" i="2"/>
  <c r="M638" i="2"/>
  <c r="M642" i="2"/>
  <c r="M646" i="2"/>
  <c r="M652" i="2"/>
  <c r="M656" i="2"/>
  <c r="M660" i="2"/>
  <c r="M667" i="2"/>
  <c r="M671" i="2"/>
  <c r="M675" i="2"/>
  <c r="M680" i="2"/>
  <c r="M684" i="2"/>
  <c r="M690" i="2"/>
  <c r="M694" i="2"/>
  <c r="M698" i="2"/>
  <c r="M702" i="2"/>
  <c r="M707" i="2"/>
  <c r="M713" i="2"/>
  <c r="M717" i="2"/>
  <c r="M721" i="2"/>
  <c r="M728" i="2"/>
  <c r="M732" i="2"/>
  <c r="M736" i="2"/>
  <c r="M741" i="2"/>
  <c r="M747" i="2"/>
  <c r="M751" i="2"/>
  <c r="M755" i="2"/>
  <c r="M760" i="2"/>
  <c r="M764" i="2"/>
  <c r="M769" i="2"/>
  <c r="M34" i="2"/>
  <c r="M38" i="2"/>
  <c r="M42" i="2"/>
  <c r="M46" i="2"/>
  <c r="M50" i="2"/>
  <c r="M54" i="2"/>
  <c r="M58" i="2"/>
  <c r="M62" i="2"/>
  <c r="M66" i="2"/>
  <c r="M70" i="2"/>
  <c r="M74" i="2"/>
  <c r="M78" i="2"/>
  <c r="M82" i="2"/>
  <c r="M87" i="2"/>
  <c r="M91" i="2"/>
  <c r="M95" i="2"/>
  <c r="M99" i="2"/>
  <c r="M104" i="2"/>
  <c r="M109" i="2"/>
  <c r="M118" i="2"/>
  <c r="M124" i="2"/>
  <c r="M129" i="2"/>
  <c r="M133" i="2"/>
  <c r="M138" i="2"/>
  <c r="M142" i="2"/>
  <c r="M146" i="2"/>
  <c r="M151" i="2"/>
  <c r="M155" i="2"/>
  <c r="M159" i="2"/>
  <c r="M163" i="2"/>
  <c r="M167" i="2"/>
  <c r="M171" i="2"/>
  <c r="M175" i="2"/>
  <c r="M179" i="2"/>
  <c r="M183" i="2"/>
  <c r="M187" i="2"/>
  <c r="M191" i="2"/>
  <c r="M195" i="2"/>
  <c r="M199" i="2"/>
  <c r="M203" i="2"/>
  <c r="M207" i="2"/>
  <c r="M211" i="2"/>
  <c r="M215" i="2"/>
  <c r="M219" i="2"/>
  <c r="M223" i="2"/>
  <c r="M227" i="2"/>
  <c r="M231" i="2"/>
  <c r="M235" i="2"/>
  <c r="M239" i="2"/>
  <c r="M243" i="2"/>
  <c r="M247" i="2"/>
  <c r="M251" i="2"/>
  <c r="M255" i="2"/>
  <c r="M259" i="2"/>
  <c r="M263" i="2"/>
  <c r="M267" i="2"/>
  <c r="M271" i="2"/>
  <c r="M275" i="2"/>
  <c r="M279" i="2"/>
  <c r="M283" i="2"/>
  <c r="M287" i="2"/>
  <c r="M291" i="2"/>
  <c r="M295" i="2"/>
  <c r="M299" i="2"/>
  <c r="M303" i="2"/>
  <c r="M309" i="2"/>
  <c r="M316" i="2"/>
  <c r="M320" i="2"/>
  <c r="M324" i="2"/>
  <c r="M328" i="2"/>
  <c r="M332" i="2"/>
  <c r="M336" i="2"/>
  <c r="M345" i="2"/>
  <c r="M349" i="2"/>
  <c r="M353" i="2"/>
  <c r="M357" i="2"/>
  <c r="M361" i="2"/>
  <c r="M366" i="2"/>
  <c r="M370" i="2"/>
  <c r="M374" i="2"/>
  <c r="M378" i="2"/>
  <c r="M382" i="2"/>
  <c r="M35" i="2"/>
  <c r="M51" i="2"/>
  <c r="M67" i="2"/>
  <c r="M83" i="2"/>
  <c r="M96" i="2"/>
  <c r="M115" i="2"/>
  <c r="M135" i="2"/>
  <c r="M152" i="2"/>
  <c r="M168" i="2"/>
  <c r="M184" i="2"/>
  <c r="M200" i="2"/>
  <c r="M212" i="2"/>
  <c r="M228" i="2"/>
  <c r="M244" i="2"/>
  <c r="M256" i="2"/>
  <c r="M268" i="2"/>
  <c r="M280" i="2"/>
  <c r="M292" i="2"/>
  <c r="M304" i="2"/>
  <c r="M317" i="2"/>
  <c r="M333" i="2"/>
  <c r="M346" i="2"/>
  <c r="M354" i="2"/>
  <c r="M362" i="2"/>
  <c r="M375" i="2"/>
  <c r="M383" i="2"/>
  <c r="M43" i="2"/>
  <c r="M59" i="2"/>
  <c r="M75" i="2"/>
  <c r="M100" i="2"/>
  <c r="M119" i="2"/>
  <c r="M139" i="2"/>
  <c r="M160" i="2"/>
  <c r="M180" i="2"/>
  <c r="M196" i="2"/>
  <c r="M216" i="2"/>
  <c r="M232" i="2"/>
  <c r="M252" i="2"/>
  <c r="M272" i="2"/>
  <c r="M284" i="2"/>
  <c r="M300" i="2"/>
  <c r="M325" i="2"/>
  <c r="M342" i="2"/>
  <c r="M367" i="2"/>
  <c r="M388" i="2"/>
  <c r="M393" i="2"/>
  <c r="M397" i="2"/>
  <c r="M401" i="2"/>
  <c r="M405" i="2"/>
  <c r="M409" i="2"/>
  <c r="M413" i="2"/>
  <c r="M417" i="2"/>
  <c r="M421" i="2"/>
  <c r="M425" i="2"/>
  <c r="M429" i="2"/>
  <c r="M433" i="2"/>
  <c r="M437" i="2"/>
  <c r="M441" i="2"/>
  <c r="M445" i="2"/>
  <c r="M450" i="2"/>
  <c r="M454" i="2"/>
  <c r="M458" i="2"/>
  <c r="M462" i="2"/>
  <c r="M466" i="2"/>
  <c r="M470" i="2"/>
  <c r="M476" i="2"/>
  <c r="M484" i="2"/>
  <c r="M488" i="2"/>
  <c r="M492" i="2"/>
  <c r="M496" i="2"/>
  <c r="M500" i="2"/>
  <c r="M504" i="2"/>
  <c r="M513" i="2"/>
  <c r="M517" i="2"/>
  <c r="M521" i="2"/>
  <c r="M525" i="2"/>
  <c r="M529" i="2"/>
  <c r="M533" i="2"/>
  <c r="M537" i="2"/>
  <c r="M541" i="2"/>
  <c r="M546" i="2"/>
  <c r="M550" i="2"/>
  <c r="M554" i="2"/>
  <c r="M558" i="2"/>
  <c r="M562" i="2"/>
  <c r="M566" i="2"/>
  <c r="M570" i="2"/>
  <c r="M574" i="2"/>
  <c r="M578" i="2"/>
  <c r="M582" i="2"/>
  <c r="M586" i="2"/>
  <c r="M590" i="2"/>
  <c r="M594" i="2"/>
  <c r="M598" i="2"/>
  <c r="M603" i="2"/>
  <c r="M609" i="2"/>
  <c r="M613" i="2"/>
  <c r="M617" i="2"/>
  <c r="M621" i="2"/>
  <c r="M627" i="2"/>
  <c r="M631" i="2"/>
  <c r="M635" i="2"/>
  <c r="M639" i="2"/>
  <c r="M643" i="2"/>
  <c r="M649" i="2"/>
  <c r="M653" i="2"/>
  <c r="M657" i="2"/>
  <c r="M661" i="2"/>
  <c r="M668" i="2"/>
  <c r="M672" i="2"/>
  <c r="M676" i="2"/>
  <c r="M681" i="2"/>
  <c r="M685" i="2"/>
  <c r="M691" i="2"/>
  <c r="M695" i="2"/>
  <c r="M699" i="2"/>
  <c r="M703" i="2"/>
  <c r="M708" i="2"/>
  <c r="M714" i="2"/>
  <c r="M718" i="2"/>
  <c r="M722" i="2"/>
  <c r="M729" i="2"/>
  <c r="M733" i="2"/>
  <c r="M738" i="2"/>
  <c r="M744" i="2"/>
  <c r="M748" i="2"/>
  <c r="M752" i="2"/>
  <c r="M756" i="2"/>
  <c r="M761" i="2"/>
  <c r="M770" i="2"/>
  <c r="M39" i="2"/>
  <c r="M55" i="2"/>
  <c r="M71" i="2"/>
  <c r="M88" i="2"/>
  <c r="M105" i="2"/>
  <c r="M125" i="2"/>
  <c r="M143" i="2"/>
  <c r="M156" i="2"/>
  <c r="M172" i="2"/>
  <c r="M188" i="2"/>
  <c r="M208" i="2"/>
  <c r="M224" i="2"/>
  <c r="M240" i="2"/>
  <c r="M264" i="2"/>
  <c r="M321" i="2"/>
  <c r="M389" i="2"/>
  <c r="M394" i="2"/>
  <c r="M398" i="2"/>
  <c r="M402" i="2"/>
  <c r="M406" i="2"/>
  <c r="M410" i="2"/>
  <c r="M414" i="2"/>
  <c r="M418" i="2"/>
  <c r="M422" i="2"/>
  <c r="M426" i="2"/>
  <c r="M430" i="2"/>
  <c r="M434" i="2"/>
  <c r="M438" i="2"/>
  <c r="M442" i="2"/>
  <c r="M446" i="2"/>
  <c r="M451" i="2"/>
  <c r="M455" i="2"/>
  <c r="M459" i="2"/>
  <c r="M463" i="2"/>
  <c r="M467" i="2"/>
  <c r="M477" i="2"/>
  <c r="M485" i="2"/>
  <c r="M489" i="2"/>
  <c r="M493" i="2"/>
  <c r="M497" i="2"/>
  <c r="M501" i="2"/>
  <c r="M505" i="2"/>
  <c r="M510" i="2"/>
  <c r="M514" i="2"/>
  <c r="M518" i="2"/>
  <c r="M522" i="2"/>
  <c r="M526" i="2"/>
  <c r="M530" i="2"/>
  <c r="M534" i="2"/>
  <c r="M538" i="2"/>
  <c r="M542" i="2"/>
  <c r="M547" i="2"/>
  <c r="M551" i="2"/>
  <c r="M555" i="2"/>
  <c r="M559" i="2"/>
  <c r="M563" i="2"/>
  <c r="M567" i="2"/>
  <c r="M571" i="2"/>
  <c r="M575" i="2"/>
  <c r="M579" i="2"/>
  <c r="M583" i="2"/>
  <c r="M587" i="2"/>
  <c r="M591" i="2"/>
  <c r="M595" i="2"/>
  <c r="M599" i="2"/>
  <c r="M604" i="2"/>
  <c r="M610" i="2"/>
  <c r="M614" i="2"/>
  <c r="M618" i="2"/>
  <c r="M622" i="2"/>
  <c r="M628" i="2"/>
  <c r="M632" i="2"/>
  <c r="M636" i="2"/>
  <c r="M640" i="2"/>
  <c r="M644" i="2"/>
  <c r="M650" i="2"/>
  <c r="M654" i="2"/>
  <c r="M658" i="2"/>
  <c r="M662" i="2"/>
  <c r="M669" i="2"/>
  <c r="M673" i="2"/>
  <c r="M678" i="2"/>
  <c r="M682" i="2"/>
  <c r="M686" i="2"/>
  <c r="M692" i="2"/>
  <c r="M696" i="2"/>
  <c r="M700" i="2"/>
  <c r="M705" i="2"/>
  <c r="M711" i="2"/>
  <c r="M715" i="2"/>
  <c r="M719" i="2"/>
  <c r="M723" i="2"/>
  <c r="M730" i="2"/>
  <c r="M734" i="2"/>
  <c r="M739" i="2"/>
  <c r="M745" i="2"/>
  <c r="M749" i="2"/>
  <c r="M753" i="2"/>
  <c r="M758" i="2"/>
  <c r="M762" i="2"/>
  <c r="M767" i="2"/>
  <c r="M771" i="2"/>
  <c r="V253" i="16"/>
  <c r="U253" i="16"/>
  <c r="V532" i="16"/>
  <c r="U532" i="16"/>
  <c r="U504" i="16"/>
  <c r="V504" i="16"/>
  <c r="V527" i="16"/>
  <c r="U527" i="16"/>
  <c r="V520" i="16"/>
  <c r="U520" i="16"/>
  <c r="V256" i="16"/>
  <c r="U256" i="16"/>
  <c r="U28" i="16"/>
  <c r="V28" i="16"/>
  <c r="U32" i="16"/>
  <c r="V32" i="16"/>
  <c r="V38" i="16"/>
  <c r="U38" i="16"/>
  <c r="U41" i="16"/>
  <c r="V41" i="16"/>
  <c r="U45" i="16"/>
  <c r="V45" i="16"/>
  <c r="U51" i="16"/>
  <c r="V51" i="16"/>
  <c r="V71" i="16"/>
  <c r="U71" i="16"/>
  <c r="U55" i="16"/>
  <c r="V55" i="16"/>
  <c r="U59" i="16"/>
  <c r="V59" i="16"/>
  <c r="V63" i="16"/>
  <c r="U63" i="16"/>
  <c r="V67" i="16"/>
  <c r="U67" i="16"/>
  <c r="X73" i="16"/>
  <c r="V74" i="16"/>
  <c r="U74" i="16"/>
  <c r="U78" i="16"/>
  <c r="V78" i="16"/>
  <c r="V82" i="16"/>
  <c r="U82" i="16"/>
  <c r="V89" i="16"/>
  <c r="U89" i="16"/>
  <c r="V88" i="16"/>
  <c r="U88" i="16"/>
  <c r="V904" i="16"/>
  <c r="U904" i="16"/>
  <c r="X910" i="16"/>
  <c r="V911" i="16"/>
  <c r="U911" i="16"/>
  <c r="V915" i="16"/>
  <c r="U915" i="16"/>
  <c r="V922" i="16"/>
  <c r="U922" i="16"/>
  <c r="V927" i="16"/>
  <c r="U927" i="16"/>
  <c r="X933" i="16"/>
  <c r="V934" i="16"/>
  <c r="W933" i="16" s="1"/>
  <c r="U934" i="16"/>
  <c r="X882" i="16"/>
  <c r="V883" i="16"/>
  <c r="W882" i="16" s="1"/>
  <c r="U883" i="16"/>
  <c r="V944" i="16"/>
  <c r="U944" i="16"/>
  <c r="X950" i="16"/>
  <c r="V951" i="16"/>
  <c r="U951" i="16"/>
  <c r="X956" i="16"/>
  <c r="V957" i="16"/>
  <c r="U957" i="16"/>
  <c r="V963" i="16"/>
  <c r="U963" i="16"/>
  <c r="X967" i="16"/>
  <c r="V968" i="16"/>
  <c r="U968" i="16"/>
  <c r="X888" i="16"/>
  <c r="V889" i="16"/>
  <c r="W888" i="16" s="1"/>
  <c r="U889" i="16"/>
  <c r="X896" i="16"/>
  <c r="V897" i="16"/>
  <c r="W896" i="16" s="1"/>
  <c r="U897" i="16"/>
  <c r="X993" i="16"/>
  <c r="V994" i="16"/>
  <c r="W993" i="16" s="1"/>
  <c r="U994" i="16"/>
  <c r="X1001" i="16"/>
  <c r="V1002" i="16"/>
  <c r="W1001" i="16" s="1"/>
  <c r="U1002" i="16"/>
  <c r="X971" i="16"/>
  <c r="V972" i="16"/>
  <c r="W971" i="16" s="1"/>
  <c r="U972" i="16"/>
  <c r="X1015" i="16"/>
  <c r="V1016" i="16"/>
  <c r="W1015" i="16" s="1"/>
  <c r="U1016" i="16"/>
  <c r="X1023" i="16"/>
  <c r="V1024" i="16"/>
  <c r="W1023" i="16" s="1"/>
  <c r="U1024" i="16"/>
  <c r="X1029" i="16"/>
  <c r="V1030" i="16"/>
  <c r="W1029" i="16" s="1"/>
  <c r="U1030" i="16"/>
  <c r="X1037" i="16"/>
  <c r="V1038" i="16"/>
  <c r="W1037" i="16" s="1"/>
  <c r="U1038" i="16"/>
  <c r="X1045" i="16"/>
  <c r="V1046" i="16"/>
  <c r="W1045" i="16" s="1"/>
  <c r="U1046" i="16"/>
  <c r="X1051" i="16"/>
  <c r="V1052" i="16"/>
  <c r="W1051" i="16" s="1"/>
  <c r="U1052" i="16"/>
  <c r="X1059" i="16"/>
  <c r="V1060" i="16"/>
  <c r="W1059" i="16" s="1"/>
  <c r="U1060" i="16"/>
  <c r="X1067" i="16"/>
  <c r="V1068" i="16"/>
  <c r="W1067" i="16" s="1"/>
  <c r="U1068" i="16"/>
  <c r="X1073" i="16"/>
  <c r="V1074" i="16"/>
  <c r="W1073" i="16" s="1"/>
  <c r="U1074" i="16"/>
  <c r="X1081" i="16"/>
  <c r="V1082" i="16"/>
  <c r="W1081" i="16" s="1"/>
  <c r="U1082" i="16"/>
  <c r="X979" i="16"/>
  <c r="V980" i="16"/>
  <c r="W979" i="16" s="1"/>
  <c r="U980" i="16"/>
  <c r="X1095" i="16"/>
  <c r="V1096" i="16"/>
  <c r="W1095" i="16" s="1"/>
  <c r="U1096" i="16"/>
  <c r="X1103" i="16"/>
  <c r="V1104" i="16"/>
  <c r="W1103" i="16" s="1"/>
  <c r="U1104" i="16"/>
  <c r="X1109" i="16"/>
  <c r="V1110" i="16"/>
  <c r="W1109" i="16" s="1"/>
  <c r="U1110" i="16"/>
  <c r="X985" i="16"/>
  <c r="V986" i="16"/>
  <c r="W985" i="16" s="1"/>
  <c r="U986" i="16"/>
  <c r="X91" i="16"/>
  <c r="V92" i="16"/>
  <c r="U92" i="16"/>
  <c r="U99" i="16"/>
  <c r="V99" i="16"/>
  <c r="U103" i="16"/>
  <c r="V103" i="16"/>
  <c r="V106" i="16"/>
  <c r="U106" i="16"/>
  <c r="V108" i="16"/>
  <c r="U108" i="16"/>
  <c r="V113" i="16"/>
  <c r="U113" i="16"/>
  <c r="U115" i="16"/>
  <c r="V115" i="16"/>
  <c r="U119" i="16"/>
  <c r="V119" i="16"/>
  <c r="V120" i="16"/>
  <c r="U120" i="16"/>
  <c r="U169" i="16"/>
  <c r="V169" i="16"/>
  <c r="U173" i="16"/>
  <c r="V173" i="16"/>
  <c r="U177" i="16"/>
  <c r="V177" i="16"/>
  <c r="V183" i="16"/>
  <c r="U183" i="16"/>
  <c r="U181" i="16"/>
  <c r="V181" i="16"/>
  <c r="U199" i="16"/>
  <c r="V199" i="16"/>
  <c r="U190" i="16"/>
  <c r="V190" i="16"/>
  <c r="V195" i="16"/>
  <c r="U195" i="16"/>
  <c r="U204" i="16"/>
  <c r="V204" i="16"/>
  <c r="V207" i="16"/>
  <c r="U207" i="16"/>
  <c r="U214" i="16"/>
  <c r="V214" i="16"/>
  <c r="V229" i="16"/>
  <c r="U229" i="16"/>
  <c r="V221" i="16"/>
  <c r="U221" i="16"/>
  <c r="U219" i="16"/>
  <c r="V219" i="16"/>
  <c r="V227" i="16"/>
  <c r="U227" i="16"/>
  <c r="V272" i="16"/>
  <c r="U272" i="16"/>
  <c r="U277" i="16"/>
  <c r="V277" i="16"/>
  <c r="U281" i="16"/>
  <c r="V281" i="16"/>
  <c r="V290" i="16"/>
  <c r="U290" i="16"/>
  <c r="V284" i="16"/>
  <c r="U284" i="16"/>
  <c r="V288" i="16"/>
  <c r="U288" i="16"/>
  <c r="V294" i="16"/>
  <c r="U294" i="16"/>
  <c r="V340" i="16"/>
  <c r="U340" i="16"/>
  <c r="U344" i="16"/>
  <c r="V344" i="16"/>
  <c r="V354" i="16"/>
  <c r="U354" i="16"/>
  <c r="U349" i="16"/>
  <c r="V349" i="16"/>
  <c r="V353" i="16"/>
  <c r="U353" i="16"/>
  <c r="X14" i="16"/>
  <c r="U15" i="16"/>
  <c r="V15" i="16"/>
  <c r="W14" i="16" s="1"/>
  <c r="X357" i="16"/>
  <c r="V358" i="16"/>
  <c r="U358" i="16"/>
  <c r="V362" i="16"/>
  <c r="U362" i="16"/>
  <c r="U366" i="16"/>
  <c r="V366" i="16"/>
  <c r="V371" i="16"/>
  <c r="U371" i="16"/>
  <c r="U377" i="16"/>
  <c r="V377" i="16"/>
  <c r="V384" i="16"/>
  <c r="U384" i="16"/>
  <c r="U378" i="16"/>
  <c r="V378" i="16"/>
  <c r="V381" i="16"/>
  <c r="U381" i="16"/>
  <c r="U389" i="16"/>
  <c r="V389" i="16"/>
  <c r="V433" i="16"/>
  <c r="U433" i="16"/>
  <c r="U441" i="16"/>
  <c r="V441" i="16"/>
  <c r="V438" i="16"/>
  <c r="U438" i="16"/>
  <c r="V446" i="16"/>
  <c r="U446" i="16"/>
  <c r="V452" i="16"/>
  <c r="U452" i="16"/>
  <c r="V460" i="16"/>
  <c r="U460" i="16"/>
  <c r="U468" i="16"/>
  <c r="V468" i="16"/>
  <c r="V456" i="16"/>
  <c r="U456" i="16"/>
  <c r="V465" i="16"/>
  <c r="U465" i="16"/>
  <c r="X470" i="16"/>
  <c r="V471" i="16"/>
  <c r="U471" i="16"/>
  <c r="V477" i="16"/>
  <c r="U477" i="16"/>
  <c r="V482" i="16"/>
  <c r="U482" i="16"/>
  <c r="U488" i="16"/>
  <c r="V488" i="16"/>
  <c r="U492" i="16"/>
  <c r="V492" i="16"/>
  <c r="V494" i="16"/>
  <c r="U494" i="16"/>
  <c r="V498" i="16"/>
  <c r="U498" i="16"/>
  <c r="V545" i="16"/>
  <c r="U545" i="16"/>
  <c r="V549" i="16"/>
  <c r="U549" i="16"/>
  <c r="V552" i="16"/>
  <c r="U552" i="16"/>
  <c r="V560" i="16"/>
  <c r="U560" i="16"/>
  <c r="V569" i="16"/>
  <c r="U569" i="16"/>
  <c r="U557" i="16"/>
  <c r="V557" i="16"/>
  <c r="V566" i="16"/>
  <c r="U566" i="16"/>
  <c r="X609" i="16"/>
  <c r="U610" i="16"/>
  <c r="V610" i="16"/>
  <c r="V615" i="16"/>
  <c r="U615" i="16"/>
  <c r="V619" i="16"/>
  <c r="U619" i="16"/>
  <c r="U625" i="16"/>
  <c r="V625" i="16"/>
  <c r="U631" i="16"/>
  <c r="V631" i="16"/>
  <c r="V627" i="16"/>
  <c r="U627" i="16"/>
  <c r="X635" i="16"/>
  <c r="V636" i="16"/>
  <c r="U636" i="16"/>
  <c r="V640" i="16"/>
  <c r="U640" i="16"/>
  <c r="V644" i="16"/>
  <c r="U644" i="16"/>
  <c r="V648" i="16"/>
  <c r="U648" i="16"/>
  <c r="V652" i="16"/>
  <c r="U652" i="16"/>
  <c r="V660" i="16"/>
  <c r="U660" i="16"/>
  <c r="U656" i="16"/>
  <c r="V656" i="16"/>
  <c r="V665" i="16"/>
  <c r="U665" i="16"/>
  <c r="V669" i="16"/>
  <c r="U669" i="16"/>
  <c r="U673" i="16"/>
  <c r="V673" i="16"/>
  <c r="V681" i="16"/>
  <c r="U681" i="16"/>
  <c r="V680" i="16"/>
  <c r="U680" i="16"/>
  <c r="U685" i="16"/>
  <c r="V685" i="16"/>
  <c r="V693" i="16"/>
  <c r="U693" i="16"/>
  <c r="V697" i="16"/>
  <c r="U697" i="16"/>
  <c r="X704" i="16"/>
  <c r="V705" i="16"/>
  <c r="U705" i="16"/>
  <c r="U708" i="16"/>
  <c r="V708" i="16"/>
  <c r="X715" i="16"/>
  <c r="U716" i="16"/>
  <c r="V716" i="16"/>
  <c r="V720" i="16"/>
  <c r="U720" i="16"/>
  <c r="V724" i="16"/>
  <c r="U724" i="16"/>
  <c r="V730" i="16"/>
  <c r="U730" i="16"/>
  <c r="V773" i="16"/>
  <c r="U773" i="16"/>
  <c r="V779" i="16"/>
  <c r="U779" i="16"/>
  <c r="V787" i="16"/>
  <c r="U787" i="16"/>
  <c r="V785" i="16"/>
  <c r="U785" i="16"/>
  <c r="V795" i="16"/>
  <c r="U795" i="16"/>
  <c r="V802" i="16"/>
  <c r="U802" i="16"/>
  <c r="V801" i="16"/>
  <c r="U801" i="16"/>
  <c r="X735" i="16"/>
  <c r="V736" i="16"/>
  <c r="W735" i="16" s="1"/>
  <c r="U736" i="16"/>
  <c r="X743" i="16"/>
  <c r="V744" i="16"/>
  <c r="W743" i="16" s="1"/>
  <c r="U744" i="16"/>
  <c r="V811" i="16"/>
  <c r="U811" i="16"/>
  <c r="U815" i="16"/>
  <c r="V815" i="16"/>
  <c r="V817" i="16"/>
  <c r="U817" i="16"/>
  <c r="V823" i="16"/>
  <c r="U823" i="16"/>
  <c r="V829" i="16"/>
  <c r="U829" i="16"/>
  <c r="V835" i="16"/>
  <c r="U835" i="16"/>
  <c r="V843" i="16"/>
  <c r="U843" i="16"/>
  <c r="V840" i="16"/>
  <c r="U840" i="16"/>
  <c r="V851" i="16"/>
  <c r="U851" i="16"/>
  <c r="V858" i="16"/>
  <c r="U858" i="16"/>
  <c r="U859" i="16"/>
  <c r="V859" i="16"/>
  <c r="V865" i="16"/>
  <c r="U865" i="16"/>
  <c r="V871" i="16"/>
  <c r="U871" i="16"/>
  <c r="V872" i="16"/>
  <c r="U872" i="16"/>
  <c r="V879" i="16"/>
  <c r="U879" i="16"/>
  <c r="X751" i="16"/>
  <c r="V752" i="16"/>
  <c r="W751" i="16" s="1"/>
  <c r="U752" i="16"/>
  <c r="X759" i="16"/>
  <c r="V760" i="16"/>
  <c r="W759" i="16" s="1"/>
  <c r="U760" i="16"/>
  <c r="U766" i="16"/>
  <c r="V766" i="16"/>
  <c r="X24" i="16"/>
  <c r="U25" i="16"/>
  <c r="V25" i="16"/>
  <c r="U29" i="16"/>
  <c r="V29" i="16"/>
  <c r="U33" i="16"/>
  <c r="V33" i="16"/>
  <c r="V35" i="16"/>
  <c r="U35" i="16"/>
  <c r="V42" i="16"/>
  <c r="U42" i="16"/>
  <c r="U46" i="16"/>
  <c r="V46" i="16"/>
  <c r="U48" i="16"/>
  <c r="V48" i="16"/>
  <c r="U72" i="16"/>
  <c r="V72" i="16"/>
  <c r="V56" i="16"/>
  <c r="U56" i="16"/>
  <c r="V60" i="16"/>
  <c r="U60" i="16"/>
  <c r="V64" i="16"/>
  <c r="U64" i="16"/>
  <c r="V68" i="16"/>
  <c r="U68" i="16"/>
  <c r="U75" i="16"/>
  <c r="V75" i="16"/>
  <c r="V79" i="16"/>
  <c r="U79" i="16"/>
  <c r="U83" i="16"/>
  <c r="V83" i="16"/>
  <c r="U90" i="16"/>
  <c r="V90" i="16"/>
  <c r="X900" i="16"/>
  <c r="V901" i="16"/>
  <c r="U901" i="16"/>
  <c r="X905" i="16"/>
  <c r="V906" i="16"/>
  <c r="U906" i="16"/>
  <c r="V912" i="16"/>
  <c r="U912" i="16"/>
  <c r="X917" i="16"/>
  <c r="V918" i="16"/>
  <c r="W917" i="16" s="1"/>
  <c r="U918" i="16"/>
  <c r="V928" i="16"/>
  <c r="U928" i="16"/>
  <c r="X935" i="16"/>
  <c r="V936" i="16"/>
  <c r="U936" i="16"/>
  <c r="X940" i="16"/>
  <c r="V941" i="16"/>
  <c r="U941" i="16"/>
  <c r="V945" i="16"/>
  <c r="U945" i="16"/>
  <c r="V952" i="16"/>
  <c r="U952" i="16"/>
  <c r="V958" i="16"/>
  <c r="U958" i="16"/>
  <c r="V964" i="16"/>
  <c r="U964" i="16"/>
  <c r="V970" i="16"/>
  <c r="U970" i="16"/>
  <c r="X890" i="16"/>
  <c r="V891" i="16"/>
  <c r="W890" i="16" s="1"/>
  <c r="U891" i="16"/>
  <c r="X898" i="16"/>
  <c r="V899" i="16"/>
  <c r="W898" i="16" s="1"/>
  <c r="U899" i="16"/>
  <c r="X995" i="16"/>
  <c r="V996" i="16"/>
  <c r="W995" i="16" s="1"/>
  <c r="U996" i="16"/>
  <c r="X1003" i="16"/>
  <c r="V1004" i="16"/>
  <c r="W1003" i="16" s="1"/>
  <c r="U1004" i="16"/>
  <c r="X1009" i="16"/>
  <c r="V1010" i="16"/>
  <c r="W1009" i="16" s="1"/>
  <c r="U1010" i="16"/>
  <c r="X1017" i="16"/>
  <c r="V1018" i="16"/>
  <c r="W1017" i="16" s="1"/>
  <c r="U1018" i="16"/>
  <c r="X1025" i="16"/>
  <c r="V1026" i="16"/>
  <c r="W1025" i="16" s="1"/>
  <c r="U1026" i="16"/>
  <c r="X1031" i="16"/>
  <c r="V1032" i="16"/>
  <c r="W1031" i="16" s="1"/>
  <c r="U1032" i="16"/>
  <c r="X1039" i="16"/>
  <c r="V1040" i="16"/>
  <c r="W1039" i="16" s="1"/>
  <c r="U1040" i="16"/>
  <c r="X1047" i="16"/>
  <c r="V1048" i="16"/>
  <c r="W1047" i="16" s="1"/>
  <c r="U1048" i="16"/>
  <c r="X1053" i="16"/>
  <c r="V1054" i="16"/>
  <c r="W1053" i="16" s="1"/>
  <c r="U1054" i="16"/>
  <c r="X1061" i="16"/>
  <c r="V1062" i="16"/>
  <c r="W1061" i="16" s="1"/>
  <c r="U1062" i="16"/>
  <c r="X977" i="16"/>
  <c r="V978" i="16"/>
  <c r="W977" i="16" s="1"/>
  <c r="U978" i="16"/>
  <c r="X1075" i="16"/>
  <c r="V1076" i="16"/>
  <c r="W1075" i="16" s="1"/>
  <c r="U1076" i="16"/>
  <c r="X1083" i="16"/>
  <c r="V1084" i="16"/>
  <c r="W1083" i="16" s="1"/>
  <c r="U1084" i="16"/>
  <c r="X1089" i="16"/>
  <c r="V1090" i="16"/>
  <c r="W1089" i="16" s="1"/>
  <c r="U1090" i="16"/>
  <c r="X1097" i="16"/>
  <c r="V1098" i="16"/>
  <c r="W1097" i="16" s="1"/>
  <c r="U1098" i="16"/>
  <c r="X1105" i="16"/>
  <c r="V1106" i="16"/>
  <c r="W1105" i="16" s="1"/>
  <c r="U1106" i="16"/>
  <c r="X1111" i="16"/>
  <c r="V1112" i="16"/>
  <c r="W1111" i="16" s="1"/>
  <c r="U1112" i="16"/>
  <c r="X987" i="16"/>
  <c r="V988" i="16"/>
  <c r="W987" i="16" s="1"/>
  <c r="U988" i="16"/>
  <c r="U95" i="16"/>
  <c r="V95" i="16"/>
  <c r="V100" i="16"/>
  <c r="U100" i="16"/>
  <c r="V104" i="16"/>
  <c r="U104" i="16"/>
  <c r="V107" i="16"/>
  <c r="U107" i="16"/>
  <c r="V109" i="16"/>
  <c r="U109" i="16"/>
  <c r="V125" i="16"/>
  <c r="U125" i="16"/>
  <c r="V116" i="16"/>
  <c r="U116" i="16"/>
  <c r="V121" i="16"/>
  <c r="U121" i="16"/>
  <c r="V167" i="16"/>
  <c r="U167" i="16"/>
  <c r="V171" i="16"/>
  <c r="U171" i="16"/>
  <c r="V174" i="16"/>
  <c r="U174" i="16"/>
  <c r="U178" i="16"/>
  <c r="V178" i="16"/>
  <c r="V184" i="16"/>
  <c r="U184" i="16"/>
  <c r="V186" i="16"/>
  <c r="U186" i="16"/>
  <c r="V188" i="16"/>
  <c r="U188" i="16"/>
  <c r="V191" i="16"/>
  <c r="U191" i="16"/>
  <c r="V196" i="16"/>
  <c r="U196" i="16"/>
  <c r="X201" i="16"/>
  <c r="U202" i="16"/>
  <c r="V202" i="16"/>
  <c r="V208" i="16"/>
  <c r="U208" i="16"/>
  <c r="V215" i="16"/>
  <c r="U215" i="16"/>
  <c r="V230" i="16"/>
  <c r="U230" i="16"/>
  <c r="U218" i="16"/>
  <c r="V218" i="16"/>
  <c r="U224" i="16"/>
  <c r="V224" i="16"/>
  <c r="V271" i="16"/>
  <c r="U271" i="16"/>
  <c r="U274" i="16"/>
  <c r="V274" i="16"/>
  <c r="U282" i="16"/>
  <c r="V282" i="16"/>
  <c r="V295" i="16"/>
  <c r="U295" i="16"/>
  <c r="U285" i="16"/>
  <c r="V285" i="16"/>
  <c r="V291" i="16"/>
  <c r="U291" i="16"/>
  <c r="V338" i="16"/>
  <c r="U338" i="16"/>
  <c r="V341" i="16"/>
  <c r="U341" i="16"/>
  <c r="V345" i="16"/>
  <c r="U345" i="16"/>
  <c r="V355" i="16"/>
  <c r="U355" i="16"/>
  <c r="V350" i="16"/>
  <c r="U350" i="16"/>
  <c r="X22" i="16"/>
  <c r="U23" i="16"/>
  <c r="V23" i="16"/>
  <c r="W22" i="16" s="1"/>
  <c r="X16" i="16"/>
  <c r="V17" i="16"/>
  <c r="W16" i="16" s="1"/>
  <c r="U17" i="16"/>
  <c r="X20" i="16"/>
  <c r="U21" i="16"/>
  <c r="V21" i="16"/>
  <c r="W20" i="16" s="1"/>
  <c r="V359" i="16"/>
  <c r="U359" i="16"/>
  <c r="U363" i="16"/>
  <c r="V363" i="16"/>
  <c r="U367" i="16"/>
  <c r="V367" i="16"/>
  <c r="V372" i="16"/>
  <c r="U372" i="16"/>
  <c r="V374" i="16"/>
  <c r="U374" i="16"/>
  <c r="U385" i="16"/>
  <c r="V385" i="16"/>
  <c r="V392" i="16"/>
  <c r="U392" i="16"/>
  <c r="U382" i="16"/>
  <c r="V382" i="16"/>
  <c r="V386" i="16"/>
  <c r="U386" i="16"/>
  <c r="V435" i="16"/>
  <c r="U435" i="16"/>
  <c r="U442" i="16"/>
  <c r="V442" i="16"/>
  <c r="V443" i="16"/>
  <c r="U443" i="16"/>
  <c r="U449" i="16"/>
  <c r="V449" i="16"/>
  <c r="U447" i="16"/>
  <c r="V447" i="16"/>
  <c r="V461" i="16"/>
  <c r="U461" i="16"/>
  <c r="V454" i="16"/>
  <c r="U454" i="16"/>
  <c r="V457" i="16"/>
  <c r="U457" i="16"/>
  <c r="U466" i="16"/>
  <c r="V466" i="16"/>
  <c r="V472" i="16"/>
  <c r="U472" i="16"/>
  <c r="V478" i="16"/>
  <c r="U478" i="16"/>
  <c r="V486" i="16"/>
  <c r="U486" i="16"/>
  <c r="V501" i="16"/>
  <c r="U501" i="16"/>
  <c r="V493" i="16"/>
  <c r="U493" i="16"/>
  <c r="V495" i="16"/>
  <c r="U495" i="16"/>
  <c r="V499" i="16"/>
  <c r="U499" i="16"/>
  <c r="V546" i="16"/>
  <c r="U546" i="16"/>
  <c r="U553" i="16"/>
  <c r="V553" i="16"/>
  <c r="V561" i="16"/>
  <c r="U561" i="16"/>
  <c r="U563" i="16"/>
  <c r="V563" i="16"/>
  <c r="V558" i="16"/>
  <c r="U558" i="16"/>
  <c r="U567" i="16"/>
  <c r="V567" i="16"/>
  <c r="U612" i="16"/>
  <c r="V612" i="16"/>
  <c r="V616" i="16"/>
  <c r="U616" i="16"/>
  <c r="V620" i="16"/>
  <c r="U620" i="16"/>
  <c r="V633" i="16"/>
  <c r="U633" i="16"/>
  <c r="V623" i="16"/>
  <c r="U623" i="16"/>
  <c r="V629" i="16"/>
  <c r="U629" i="16"/>
  <c r="U637" i="16"/>
  <c r="V637" i="16"/>
  <c r="V641" i="16"/>
  <c r="U641" i="16"/>
  <c r="V645" i="16"/>
  <c r="U645" i="16"/>
  <c r="V649" i="16"/>
  <c r="U649" i="16"/>
  <c r="U657" i="16"/>
  <c r="V657" i="16"/>
  <c r="V653" i="16"/>
  <c r="U653" i="16"/>
  <c r="X661" i="16"/>
  <c r="V662" i="16"/>
  <c r="U662" i="16"/>
  <c r="V666" i="16"/>
  <c r="U666" i="16"/>
  <c r="U670" i="16"/>
  <c r="V670" i="16"/>
  <c r="V674" i="16"/>
  <c r="U674" i="16"/>
  <c r="V682" i="16"/>
  <c r="U682" i="16"/>
  <c r="X683" i="16"/>
  <c r="V684" i="16"/>
  <c r="U684" i="16"/>
  <c r="V686" i="16"/>
  <c r="U686" i="16"/>
  <c r="V701" i="16"/>
  <c r="U701" i="16"/>
  <c r="V698" i="16"/>
  <c r="U698" i="16"/>
  <c r="V706" i="16"/>
  <c r="U706" i="16"/>
  <c r="U709" i="16"/>
  <c r="V709" i="16"/>
  <c r="V717" i="16"/>
  <c r="U717" i="16"/>
  <c r="U721" i="16"/>
  <c r="V721" i="16"/>
  <c r="V725" i="16"/>
  <c r="U725" i="16"/>
  <c r="V728" i="16"/>
  <c r="U728" i="16"/>
  <c r="V776" i="16"/>
  <c r="U776" i="16"/>
  <c r="U780" i="16"/>
  <c r="V780" i="16"/>
  <c r="V782" i="16"/>
  <c r="U782" i="16"/>
  <c r="V788" i="16"/>
  <c r="U788" i="16"/>
  <c r="V796" i="16"/>
  <c r="U796" i="16"/>
  <c r="V803" i="16"/>
  <c r="U803" i="16"/>
  <c r="V804" i="16"/>
  <c r="U804" i="16"/>
  <c r="X737" i="16"/>
  <c r="V738" i="16"/>
  <c r="W737" i="16" s="1"/>
  <c r="U738" i="16"/>
  <c r="X745" i="16"/>
  <c r="V746" i="16"/>
  <c r="W745" i="16" s="1"/>
  <c r="U746" i="16"/>
  <c r="V812" i="16"/>
  <c r="U812" i="16"/>
  <c r="U816" i="16"/>
  <c r="V816" i="16"/>
  <c r="U818" i="16"/>
  <c r="V818" i="16"/>
  <c r="V824" i="16"/>
  <c r="U824" i="16"/>
  <c r="V830" i="16"/>
  <c r="U830" i="16"/>
  <c r="V836" i="16"/>
  <c r="U836" i="16"/>
  <c r="V837" i="16"/>
  <c r="U837" i="16"/>
  <c r="V844" i="16"/>
  <c r="U844" i="16"/>
  <c r="V852" i="16"/>
  <c r="U852" i="16"/>
  <c r="V853" i="16"/>
  <c r="U853" i="16"/>
  <c r="X861" i="16"/>
  <c r="V862" i="16"/>
  <c r="U862" i="16"/>
  <c r="V868" i="16"/>
  <c r="U868" i="16"/>
  <c r="V876" i="16"/>
  <c r="U876" i="16"/>
  <c r="V873" i="16"/>
  <c r="U873" i="16"/>
  <c r="V880" i="16"/>
  <c r="U880" i="16"/>
  <c r="X753" i="16"/>
  <c r="V754" i="16"/>
  <c r="W753" i="16" s="1"/>
  <c r="U754" i="16"/>
  <c r="X767" i="16"/>
  <c r="V768" i="16"/>
  <c r="U768" i="16"/>
  <c r="V26" i="16"/>
  <c r="U26" i="16"/>
  <c r="U30" i="16"/>
  <c r="V30" i="16"/>
  <c r="V34" i="16"/>
  <c r="U34" i="16"/>
  <c r="U36" i="16"/>
  <c r="V36" i="16"/>
  <c r="V43" i="16"/>
  <c r="U43" i="16"/>
  <c r="U47" i="16"/>
  <c r="V47" i="16"/>
  <c r="U49" i="16"/>
  <c r="V49" i="16"/>
  <c r="V53" i="16"/>
  <c r="U53" i="16"/>
  <c r="V57" i="16"/>
  <c r="U57" i="16"/>
  <c r="U61" i="16"/>
  <c r="V61" i="16"/>
  <c r="U65" i="16"/>
  <c r="V65" i="16"/>
  <c r="U69" i="16"/>
  <c r="V69" i="16"/>
  <c r="U76" i="16"/>
  <c r="V76" i="16"/>
  <c r="V80" i="16"/>
  <c r="U80" i="16"/>
  <c r="U84" i="16"/>
  <c r="V84" i="16"/>
  <c r="U86" i="16"/>
  <c r="V86" i="16"/>
  <c r="V902" i="16"/>
  <c r="U902" i="16"/>
  <c r="V907" i="16"/>
  <c r="U907" i="16"/>
  <c r="V913" i="16"/>
  <c r="U913" i="16"/>
  <c r="X919" i="16"/>
  <c r="V920" i="16"/>
  <c r="U920" i="16"/>
  <c r="X923" i="16"/>
  <c r="V925" i="16"/>
  <c r="U925" i="16"/>
  <c r="X929" i="16"/>
  <c r="U930" i="16"/>
  <c r="V930" i="16"/>
  <c r="W929" i="16" s="1"/>
  <c r="U937" i="16"/>
  <c r="V937" i="16"/>
  <c r="U942" i="16"/>
  <c r="V942" i="16"/>
  <c r="X947" i="16"/>
  <c r="V948" i="16"/>
  <c r="U948" i="16"/>
  <c r="X953" i="16"/>
  <c r="V954" i="16"/>
  <c r="U954" i="16"/>
  <c r="X959" i="16"/>
  <c r="V960" i="16"/>
  <c r="W959" i="16" s="1"/>
  <c r="U960" i="16"/>
  <c r="V965" i="16"/>
  <c r="U965" i="16"/>
  <c r="X884" i="16"/>
  <c r="V885" i="16"/>
  <c r="W884" i="16" s="1"/>
  <c r="U885" i="16"/>
  <c r="X892" i="16"/>
  <c r="V893" i="16"/>
  <c r="W892" i="16" s="1"/>
  <c r="U893" i="16"/>
  <c r="X989" i="16"/>
  <c r="V990" i="16"/>
  <c r="W989" i="16" s="1"/>
  <c r="U990" i="16"/>
  <c r="X997" i="16"/>
  <c r="V998" i="16"/>
  <c r="W997" i="16" s="1"/>
  <c r="U998" i="16"/>
  <c r="X1005" i="16"/>
  <c r="V1006" i="16"/>
  <c r="W1005" i="16" s="1"/>
  <c r="U1006" i="16"/>
  <c r="X1011" i="16"/>
  <c r="V1012" i="16"/>
  <c r="W1011" i="16" s="1"/>
  <c r="U1012" i="16"/>
  <c r="X1019" i="16"/>
  <c r="V1020" i="16"/>
  <c r="W1019" i="16" s="1"/>
  <c r="U1020" i="16"/>
  <c r="X1027" i="16"/>
  <c r="V1028" i="16"/>
  <c r="W1027" i="16" s="1"/>
  <c r="U1028" i="16"/>
  <c r="X1033" i="16"/>
  <c r="V1034" i="16"/>
  <c r="W1033" i="16" s="1"/>
  <c r="U1034" i="16"/>
  <c r="X1041" i="16"/>
  <c r="V1042" i="16"/>
  <c r="W1041" i="16" s="1"/>
  <c r="U1042" i="16"/>
  <c r="X975" i="16"/>
  <c r="V976" i="16"/>
  <c r="W975" i="16" s="1"/>
  <c r="U976" i="16"/>
  <c r="X1055" i="16"/>
  <c r="V1056" i="16"/>
  <c r="W1055" i="16" s="1"/>
  <c r="U1056" i="16"/>
  <c r="X1063" i="16"/>
  <c r="V1064" i="16"/>
  <c r="W1063" i="16" s="1"/>
  <c r="U1064" i="16"/>
  <c r="X1069" i="16"/>
  <c r="V1070" i="16"/>
  <c r="W1069" i="16" s="1"/>
  <c r="U1070" i="16"/>
  <c r="X1077" i="16"/>
  <c r="V1078" i="16"/>
  <c r="W1077" i="16" s="1"/>
  <c r="U1078" i="16"/>
  <c r="X1085" i="16"/>
  <c r="V1086" i="16"/>
  <c r="W1085" i="16" s="1"/>
  <c r="U1086" i="16"/>
  <c r="X1091" i="16"/>
  <c r="V1092" i="16"/>
  <c r="W1091" i="16" s="1"/>
  <c r="U1092" i="16"/>
  <c r="X1099" i="16"/>
  <c r="V1100" i="16"/>
  <c r="W1099" i="16" s="1"/>
  <c r="U1100" i="16"/>
  <c r="X1107" i="16"/>
  <c r="V1108" i="16"/>
  <c r="W1107" i="16" s="1"/>
  <c r="U1108" i="16"/>
  <c r="X1113" i="16"/>
  <c r="V1114" i="16"/>
  <c r="W1113" i="16" s="1"/>
  <c r="U1114" i="16"/>
  <c r="U93" i="16"/>
  <c r="V93" i="16"/>
  <c r="V96" i="16"/>
  <c r="U96" i="16"/>
  <c r="U101" i="16"/>
  <c r="V101" i="16"/>
  <c r="V98" i="16"/>
  <c r="U98" i="16"/>
  <c r="U110" i="16"/>
  <c r="V110" i="16"/>
  <c r="U112" i="16"/>
  <c r="V112" i="16"/>
  <c r="V114" i="16"/>
  <c r="U114" i="16"/>
  <c r="V117" i="16"/>
  <c r="U117" i="16"/>
  <c r="U122" i="16"/>
  <c r="V122" i="16"/>
  <c r="V168" i="16"/>
  <c r="U168" i="16"/>
  <c r="V172" i="16"/>
  <c r="U172" i="16"/>
  <c r="V175" i="16"/>
  <c r="U175" i="16"/>
  <c r="U179" i="16"/>
  <c r="V179" i="16"/>
  <c r="U185" i="16"/>
  <c r="V185" i="16"/>
  <c r="V198" i="16"/>
  <c r="U198" i="16"/>
  <c r="V200" i="16"/>
  <c r="U200" i="16"/>
  <c r="V192" i="16"/>
  <c r="U192" i="16"/>
  <c r="V197" i="16"/>
  <c r="U197" i="16"/>
  <c r="U203" i="16"/>
  <c r="V203" i="16"/>
  <c r="U209" i="16"/>
  <c r="V209" i="16"/>
  <c r="V216" i="16"/>
  <c r="U216" i="16"/>
  <c r="V217" i="16"/>
  <c r="U217" i="16"/>
  <c r="U222" i="16"/>
  <c r="V222" i="16"/>
  <c r="V225" i="16"/>
  <c r="U225" i="16"/>
  <c r="X269" i="16"/>
  <c r="V270" i="16"/>
  <c r="U270" i="16"/>
  <c r="V275" i="16"/>
  <c r="U275" i="16"/>
  <c r="U279" i="16"/>
  <c r="V279" i="16"/>
  <c r="V283" i="16"/>
  <c r="U283" i="16"/>
  <c r="V296" i="16"/>
  <c r="U296" i="16"/>
  <c r="V286" i="16"/>
  <c r="U286" i="16"/>
  <c r="V292" i="16"/>
  <c r="U292" i="16"/>
  <c r="X336" i="16"/>
  <c r="V337" i="16"/>
  <c r="U337" i="16"/>
  <c r="U342" i="16"/>
  <c r="V342" i="16"/>
  <c r="V346" i="16"/>
  <c r="U346" i="16"/>
  <c r="V356" i="16"/>
  <c r="U356" i="16"/>
  <c r="V351" i="16"/>
  <c r="U351" i="16"/>
  <c r="X1121" i="16"/>
  <c r="V1122" i="16"/>
  <c r="W1121" i="16" s="1"/>
  <c r="U1122" i="16"/>
  <c r="X1115" i="16"/>
  <c r="V1116" i="16"/>
  <c r="W1115" i="16" s="1"/>
  <c r="U1116" i="16"/>
  <c r="X1119" i="16"/>
  <c r="V1120" i="16"/>
  <c r="W1119" i="16" s="1"/>
  <c r="U1120" i="16"/>
  <c r="U361" i="16"/>
  <c r="V361" i="16"/>
  <c r="V364" i="16"/>
  <c r="U364" i="16"/>
  <c r="V368" i="16"/>
  <c r="U368" i="16"/>
  <c r="U373" i="16"/>
  <c r="V373" i="16"/>
  <c r="V375" i="16"/>
  <c r="U375" i="16"/>
  <c r="V390" i="16"/>
  <c r="U390" i="16"/>
  <c r="V379" i="16"/>
  <c r="U379" i="16"/>
  <c r="V387" i="16"/>
  <c r="U387" i="16"/>
  <c r="X431" i="16"/>
  <c r="U432" i="16"/>
  <c r="V432" i="16"/>
  <c r="V439" i="16"/>
  <c r="U439" i="16"/>
  <c r="V436" i="16"/>
  <c r="U436" i="16"/>
  <c r="U444" i="16"/>
  <c r="V444" i="16"/>
  <c r="V450" i="16"/>
  <c r="U450" i="16"/>
  <c r="U448" i="16"/>
  <c r="V448" i="16"/>
  <c r="V467" i="16"/>
  <c r="U467" i="16"/>
  <c r="U469" i="16"/>
  <c r="V469" i="16"/>
  <c r="V458" i="16"/>
  <c r="U458" i="16"/>
  <c r="V463" i="16"/>
  <c r="U463" i="16"/>
  <c r="U479" i="16"/>
  <c r="V479" i="16"/>
  <c r="V487" i="16"/>
  <c r="U487" i="16"/>
  <c r="U502" i="16"/>
  <c r="V502" i="16"/>
  <c r="V490" i="16"/>
  <c r="U490" i="16"/>
  <c r="U496" i="16"/>
  <c r="V496" i="16"/>
  <c r="U543" i="16"/>
  <c r="V543" i="16"/>
  <c r="U547" i="16"/>
  <c r="V547" i="16"/>
  <c r="U544" i="16"/>
  <c r="V544" i="16"/>
  <c r="V554" i="16"/>
  <c r="U554" i="16"/>
  <c r="U562" i="16"/>
  <c r="V562" i="16"/>
  <c r="V570" i="16"/>
  <c r="U570" i="16"/>
  <c r="U559" i="16"/>
  <c r="V559" i="16"/>
  <c r="V564" i="16"/>
  <c r="U564" i="16"/>
  <c r="V613" i="16"/>
  <c r="U613" i="16"/>
  <c r="U617" i="16"/>
  <c r="V617" i="16"/>
  <c r="V621" i="16"/>
  <c r="U621" i="16"/>
  <c r="U626" i="16"/>
  <c r="V626" i="16"/>
  <c r="V624" i="16"/>
  <c r="U624" i="16"/>
  <c r="U630" i="16"/>
  <c r="V630" i="16"/>
  <c r="V638" i="16"/>
  <c r="U638" i="16"/>
  <c r="V642" i="16"/>
  <c r="U642" i="16"/>
  <c r="U646" i="16"/>
  <c r="V646" i="16"/>
  <c r="U650" i="16"/>
  <c r="V650" i="16"/>
  <c r="V658" i="16"/>
  <c r="U658" i="16"/>
  <c r="V654" i="16"/>
  <c r="U654" i="16"/>
  <c r="U663" i="16"/>
  <c r="V663" i="16"/>
  <c r="V667" i="16"/>
  <c r="U667" i="16"/>
  <c r="V671" i="16"/>
  <c r="U671" i="16"/>
  <c r="U675" i="16"/>
  <c r="V675" i="16"/>
  <c r="V677" i="16"/>
  <c r="U677" i="16"/>
  <c r="V687" i="16"/>
  <c r="U687" i="16"/>
  <c r="V689" i="16"/>
  <c r="U689" i="16"/>
  <c r="V695" i="16"/>
  <c r="U695" i="16"/>
  <c r="V702" i="16"/>
  <c r="U702" i="16"/>
  <c r="V710" i="16"/>
  <c r="U710" i="16"/>
  <c r="V713" i="16"/>
  <c r="U713" i="16"/>
  <c r="V718" i="16"/>
  <c r="U718" i="16"/>
  <c r="U722" i="16"/>
  <c r="V722" i="16"/>
  <c r="V726" i="16"/>
  <c r="U726" i="16"/>
  <c r="U729" i="16"/>
  <c r="V729" i="16"/>
  <c r="V777" i="16"/>
  <c r="U777" i="16"/>
  <c r="V781" i="16"/>
  <c r="U781" i="16"/>
  <c r="V783" i="16"/>
  <c r="U783" i="16"/>
  <c r="V789" i="16"/>
  <c r="U789" i="16"/>
  <c r="V797" i="16"/>
  <c r="U797" i="16"/>
  <c r="V799" i="16"/>
  <c r="U799" i="16"/>
  <c r="X731" i="16"/>
  <c r="V732" i="16"/>
  <c r="W731" i="16" s="1"/>
  <c r="U732" i="16"/>
  <c r="X739" i="16"/>
  <c r="V740" i="16"/>
  <c r="W739" i="16" s="1"/>
  <c r="U740" i="16"/>
  <c r="X806" i="16"/>
  <c r="V807" i="16"/>
  <c r="U807" i="16"/>
  <c r="V813" i="16"/>
  <c r="U813" i="16"/>
  <c r="V821" i="16"/>
  <c r="U821" i="16"/>
  <c r="U819" i="16"/>
  <c r="V819" i="16"/>
  <c r="X826" i="16"/>
  <c r="U827" i="16"/>
  <c r="V827" i="16"/>
  <c r="V833" i="16"/>
  <c r="U833" i="16"/>
  <c r="V841" i="16"/>
  <c r="U841" i="16"/>
  <c r="V838" i="16"/>
  <c r="U838" i="16"/>
  <c r="V845" i="16"/>
  <c r="U845" i="16"/>
  <c r="V856" i="16"/>
  <c r="U856" i="16"/>
  <c r="V854" i="16"/>
  <c r="U854" i="16"/>
  <c r="V863" i="16"/>
  <c r="U863" i="16"/>
  <c r="V869" i="16"/>
  <c r="U869" i="16"/>
  <c r="V877" i="16"/>
  <c r="U877" i="16"/>
  <c r="V874" i="16"/>
  <c r="U874" i="16"/>
  <c r="X747" i="16"/>
  <c r="V748" i="16"/>
  <c r="W747" i="16" s="1"/>
  <c r="U748" i="16"/>
  <c r="X755" i="16"/>
  <c r="V756" i="16"/>
  <c r="W755" i="16" s="1"/>
  <c r="U756" i="16"/>
  <c r="X763" i="16"/>
  <c r="V764" i="16"/>
  <c r="U764" i="16"/>
  <c r="V769" i="16"/>
  <c r="U769" i="16"/>
  <c r="U27" i="16"/>
  <c r="V27" i="16"/>
  <c r="V31" i="16"/>
  <c r="U31" i="16"/>
  <c r="U37" i="16"/>
  <c r="V37" i="16"/>
  <c r="X39" i="16"/>
  <c r="U40" i="16"/>
  <c r="V40" i="16"/>
  <c r="V44" i="16"/>
  <c r="U44" i="16"/>
  <c r="U50" i="16"/>
  <c r="V50" i="16"/>
  <c r="U52" i="16"/>
  <c r="V52" i="16"/>
  <c r="V54" i="16"/>
  <c r="U54" i="16"/>
  <c r="V58" i="16"/>
  <c r="U58" i="16"/>
  <c r="V62" i="16"/>
  <c r="U62" i="16"/>
  <c r="V66" i="16"/>
  <c r="U66" i="16"/>
  <c r="U70" i="16"/>
  <c r="V70" i="16"/>
  <c r="U77" i="16"/>
  <c r="V77" i="16"/>
  <c r="U85" i="16"/>
  <c r="V85" i="16"/>
  <c r="V87" i="16"/>
  <c r="U87" i="16"/>
  <c r="V903" i="16"/>
  <c r="U903" i="16"/>
  <c r="V908" i="16"/>
  <c r="U908" i="16"/>
  <c r="V914" i="16"/>
  <c r="U914" i="16"/>
  <c r="V921" i="16"/>
  <c r="U921" i="16"/>
  <c r="V926" i="16"/>
  <c r="U926" i="16"/>
  <c r="X931" i="16"/>
  <c r="V932" i="16"/>
  <c r="W931" i="16" s="1"/>
  <c r="U932" i="16"/>
  <c r="V938" i="16"/>
  <c r="U938" i="16"/>
  <c r="V943" i="16"/>
  <c r="U943" i="16"/>
  <c r="V949" i="16"/>
  <c r="U949" i="16"/>
  <c r="V955" i="16"/>
  <c r="U955" i="16"/>
  <c r="X961" i="16"/>
  <c r="V962" i="16"/>
  <c r="U962" i="16"/>
  <c r="V966" i="16"/>
  <c r="U966" i="16"/>
  <c r="X886" i="16"/>
  <c r="V887" i="16"/>
  <c r="W886" i="16" s="1"/>
  <c r="U887" i="16"/>
  <c r="X894" i="16"/>
  <c r="V895" i="16"/>
  <c r="W894" i="16" s="1"/>
  <c r="U895" i="16"/>
  <c r="X991" i="16"/>
  <c r="V992" i="16"/>
  <c r="W991" i="16" s="1"/>
  <c r="U992" i="16"/>
  <c r="X999" i="16"/>
  <c r="V1000" i="16"/>
  <c r="W999" i="16" s="1"/>
  <c r="U1000" i="16"/>
  <c r="X1007" i="16"/>
  <c r="V1008" i="16"/>
  <c r="W1007" i="16" s="1"/>
  <c r="U1008" i="16"/>
  <c r="X1013" i="16"/>
  <c r="V1014" i="16"/>
  <c r="W1013" i="16" s="1"/>
  <c r="U1014" i="16"/>
  <c r="X1021" i="16"/>
  <c r="V1022" i="16"/>
  <c r="W1021" i="16" s="1"/>
  <c r="U1022" i="16"/>
  <c r="X973" i="16"/>
  <c r="V974" i="16"/>
  <c r="W973" i="16" s="1"/>
  <c r="U974" i="16"/>
  <c r="X1035" i="16"/>
  <c r="V1036" i="16"/>
  <c r="W1035" i="16" s="1"/>
  <c r="U1036" i="16"/>
  <c r="X1043" i="16"/>
  <c r="V1044" i="16"/>
  <c r="W1043" i="16" s="1"/>
  <c r="U1044" i="16"/>
  <c r="X1049" i="16"/>
  <c r="V1050" i="16"/>
  <c r="W1049" i="16" s="1"/>
  <c r="U1050" i="16"/>
  <c r="X1057" i="16"/>
  <c r="V1058" i="16"/>
  <c r="W1057" i="16" s="1"/>
  <c r="U1058" i="16"/>
  <c r="X1065" i="16"/>
  <c r="V1066" i="16"/>
  <c r="W1065" i="16" s="1"/>
  <c r="U1066" i="16"/>
  <c r="X1071" i="16"/>
  <c r="V1072" i="16"/>
  <c r="W1071" i="16" s="1"/>
  <c r="U1072" i="16"/>
  <c r="X1079" i="16"/>
  <c r="V1080" i="16"/>
  <c r="W1079" i="16" s="1"/>
  <c r="U1080" i="16"/>
  <c r="X1087" i="16"/>
  <c r="V1088" i="16"/>
  <c r="W1087" i="16" s="1"/>
  <c r="U1088" i="16"/>
  <c r="X1093" i="16"/>
  <c r="V1094" i="16"/>
  <c r="W1093" i="16" s="1"/>
  <c r="U1094" i="16"/>
  <c r="X1101" i="16"/>
  <c r="V1102" i="16"/>
  <c r="W1101" i="16" s="1"/>
  <c r="U1102" i="16"/>
  <c r="X981" i="16"/>
  <c r="V982" i="16"/>
  <c r="W981" i="16" s="1"/>
  <c r="U982" i="16"/>
  <c r="X983" i="16"/>
  <c r="V984" i="16"/>
  <c r="W983" i="16" s="1"/>
  <c r="U984" i="16"/>
  <c r="V94" i="16"/>
  <c r="U94" i="16"/>
  <c r="V97" i="16"/>
  <c r="U97" i="16"/>
  <c r="V102" i="16"/>
  <c r="U102" i="16"/>
  <c r="U105" i="16"/>
  <c r="V105" i="16"/>
  <c r="V111" i="16"/>
  <c r="U111" i="16"/>
  <c r="U124" i="16"/>
  <c r="V124" i="16"/>
  <c r="V126" i="16"/>
  <c r="U126" i="16"/>
  <c r="V118" i="16"/>
  <c r="U118" i="16"/>
  <c r="U123" i="16"/>
  <c r="V123" i="16"/>
  <c r="X165" i="16"/>
  <c r="V166" i="16"/>
  <c r="U166" i="16"/>
  <c r="U170" i="16"/>
  <c r="V170" i="16"/>
  <c r="U176" i="16"/>
  <c r="V176" i="16"/>
  <c r="V182" i="16"/>
  <c r="U182" i="16"/>
  <c r="V180" i="16"/>
  <c r="U180" i="16"/>
  <c r="V187" i="16"/>
  <c r="U187" i="16"/>
  <c r="U189" i="16"/>
  <c r="V189" i="16"/>
  <c r="U193" i="16"/>
  <c r="V193" i="16"/>
  <c r="V194" i="16"/>
  <c r="U194" i="16"/>
  <c r="V210" i="16"/>
  <c r="U210" i="16"/>
  <c r="V228" i="16"/>
  <c r="U228" i="16"/>
  <c r="V220" i="16"/>
  <c r="U220" i="16"/>
  <c r="V223" i="16"/>
  <c r="U223" i="16"/>
  <c r="U226" i="16"/>
  <c r="V226" i="16"/>
  <c r="U273" i="16"/>
  <c r="V273" i="16"/>
  <c r="V276" i="16"/>
  <c r="U276" i="16"/>
  <c r="U280" i="16"/>
  <c r="V280" i="16"/>
  <c r="V289" i="16"/>
  <c r="U289" i="16"/>
  <c r="U297" i="16"/>
  <c r="V297" i="16"/>
  <c r="V287" i="16"/>
  <c r="U287" i="16"/>
  <c r="V293" i="16"/>
  <c r="U293" i="16"/>
  <c r="V343" i="16"/>
  <c r="U343" i="16"/>
  <c r="U347" i="16"/>
  <c r="V347" i="16"/>
  <c r="U348" i="16"/>
  <c r="V348" i="16"/>
  <c r="U352" i="16"/>
  <c r="V352" i="16"/>
  <c r="V11" i="16"/>
  <c r="W10" i="16" s="1"/>
  <c r="X10" i="16"/>
  <c r="U11" i="16"/>
  <c r="X1117" i="16"/>
  <c r="V1118" i="16"/>
  <c r="W1117" i="16" s="1"/>
  <c r="U1118" i="16"/>
  <c r="V360" i="16"/>
  <c r="U360" i="16"/>
  <c r="U370" i="16"/>
  <c r="V370" i="16"/>
  <c r="U365" i="16"/>
  <c r="V365" i="16"/>
  <c r="U369" i="16"/>
  <c r="V369" i="16"/>
  <c r="U376" i="16"/>
  <c r="V376" i="16"/>
  <c r="V383" i="16"/>
  <c r="U383" i="16"/>
  <c r="U391" i="16"/>
  <c r="V391" i="16"/>
  <c r="V380" i="16"/>
  <c r="U380" i="16"/>
  <c r="V388" i="16"/>
  <c r="U388" i="16"/>
  <c r="V434" i="16"/>
  <c r="U434" i="16"/>
  <c r="U440" i="16"/>
  <c r="V440" i="16"/>
  <c r="V437" i="16"/>
  <c r="U437" i="16"/>
  <c r="V445" i="16"/>
  <c r="U445" i="16"/>
  <c r="V451" i="16"/>
  <c r="U451" i="16"/>
  <c r="V459" i="16"/>
  <c r="U459" i="16"/>
  <c r="V462" i="16"/>
  <c r="U462" i="16"/>
  <c r="U455" i="16"/>
  <c r="V455" i="16"/>
  <c r="V464" i="16"/>
  <c r="U464" i="16"/>
  <c r="V473" i="16"/>
  <c r="U473" i="16"/>
  <c r="U476" i="16"/>
  <c r="V476" i="16"/>
  <c r="V480" i="16"/>
  <c r="U480" i="16"/>
  <c r="U500" i="16"/>
  <c r="V500" i="16"/>
  <c r="V489" i="16"/>
  <c r="U489" i="16"/>
  <c r="U491" i="16"/>
  <c r="V491" i="16"/>
  <c r="V497" i="16"/>
  <c r="U497" i="16"/>
  <c r="X541" i="16"/>
  <c r="V542" i="16"/>
  <c r="U542" i="16"/>
  <c r="V548" i="16"/>
  <c r="U548" i="16"/>
  <c r="U551" i="16"/>
  <c r="V551" i="16"/>
  <c r="U555" i="16"/>
  <c r="V555" i="16"/>
  <c r="U568" i="16"/>
  <c r="V568" i="16"/>
  <c r="V556" i="16"/>
  <c r="U556" i="16"/>
  <c r="V565" i="16"/>
  <c r="U565" i="16"/>
  <c r="V611" i="16"/>
  <c r="U611" i="16"/>
  <c r="U614" i="16"/>
  <c r="V614" i="16"/>
  <c r="U618" i="16"/>
  <c r="V618" i="16"/>
  <c r="V632" i="16"/>
  <c r="U632" i="16"/>
  <c r="U634" i="16"/>
  <c r="V634" i="16"/>
  <c r="V628" i="16"/>
  <c r="U628" i="16"/>
  <c r="X1123" i="16"/>
  <c r="V1124" i="16"/>
  <c r="W1123" i="16" s="1"/>
  <c r="U1124" i="16"/>
  <c r="U639" i="16"/>
  <c r="V639" i="16"/>
  <c r="U643" i="16"/>
  <c r="V643" i="16"/>
  <c r="U647" i="16"/>
  <c r="V647" i="16"/>
  <c r="U651" i="16"/>
  <c r="V651" i="16"/>
  <c r="V659" i="16"/>
  <c r="U659" i="16"/>
  <c r="V655" i="16"/>
  <c r="U655" i="16"/>
  <c r="V664" i="16"/>
  <c r="U664" i="16"/>
  <c r="V668" i="16"/>
  <c r="U668" i="16"/>
  <c r="V672" i="16"/>
  <c r="U672" i="16"/>
  <c r="V676" i="16"/>
  <c r="U676" i="16"/>
  <c r="V678" i="16"/>
  <c r="U678" i="16"/>
  <c r="V688" i="16"/>
  <c r="U688" i="16"/>
  <c r="U692" i="16"/>
  <c r="V692" i="16"/>
  <c r="V696" i="16"/>
  <c r="U696" i="16"/>
  <c r="V703" i="16"/>
  <c r="U703" i="16"/>
  <c r="V707" i="16"/>
  <c r="U707" i="16"/>
  <c r="U714" i="16"/>
  <c r="V714" i="16"/>
  <c r="V719" i="16"/>
  <c r="U719" i="16"/>
  <c r="V723" i="16"/>
  <c r="U723" i="16"/>
  <c r="U727" i="16"/>
  <c r="V727" i="16"/>
  <c r="X771" i="16"/>
  <c r="V772" i="16"/>
  <c r="U772" i="16"/>
  <c r="V778" i="16"/>
  <c r="U778" i="16"/>
  <c r="U786" i="16"/>
  <c r="V786" i="16"/>
  <c r="V784" i="16"/>
  <c r="U784" i="16"/>
  <c r="V794" i="16"/>
  <c r="U794" i="16"/>
  <c r="X791" i="16"/>
  <c r="V798" i="16"/>
  <c r="U798" i="16"/>
  <c r="U800" i="16"/>
  <c r="V800" i="16"/>
  <c r="X733" i="16"/>
  <c r="V734" i="16"/>
  <c r="W733" i="16" s="1"/>
  <c r="U734" i="16"/>
  <c r="X741" i="16"/>
  <c r="U742" i="16"/>
  <c r="V742" i="16"/>
  <c r="W741" i="16" s="1"/>
  <c r="V808" i="16"/>
  <c r="U808" i="16"/>
  <c r="V814" i="16"/>
  <c r="U814" i="16"/>
  <c r="V822" i="16"/>
  <c r="U822" i="16"/>
  <c r="V820" i="16"/>
  <c r="U820" i="16"/>
  <c r="V828" i="16"/>
  <c r="U828" i="16"/>
  <c r="V834" i="16"/>
  <c r="U834" i="16"/>
  <c r="V842" i="16"/>
  <c r="U842" i="16"/>
  <c r="V839" i="16"/>
  <c r="U839" i="16"/>
  <c r="V850" i="16"/>
  <c r="U850" i="16"/>
  <c r="X847" i="16"/>
  <c r="U857" i="16"/>
  <c r="V857" i="16"/>
  <c r="V855" i="16"/>
  <c r="U855" i="16"/>
  <c r="V864" i="16"/>
  <c r="U864" i="16"/>
  <c r="V870" i="16"/>
  <c r="U870" i="16"/>
  <c r="V878" i="16"/>
  <c r="U878" i="16"/>
  <c r="V875" i="16"/>
  <c r="U875" i="16"/>
  <c r="X749" i="16"/>
  <c r="V750" i="16"/>
  <c r="W749" i="16" s="1"/>
  <c r="U750" i="16"/>
  <c r="X757" i="16"/>
  <c r="V758" i="16"/>
  <c r="W757" i="16" s="1"/>
  <c r="U758" i="16"/>
  <c r="U765" i="16"/>
  <c r="V765" i="16"/>
  <c r="V770" i="16"/>
  <c r="U770" i="16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6" i="1"/>
  <c r="M90" i="1"/>
  <c r="M94" i="1"/>
  <c r="M98" i="1"/>
  <c r="M103" i="1"/>
  <c r="M107" i="1"/>
  <c r="M112" i="1"/>
  <c r="M117" i="1"/>
  <c r="M128" i="1"/>
  <c r="M132" i="1"/>
  <c r="M137" i="1"/>
  <c r="M141" i="1"/>
  <c r="M145" i="1"/>
  <c r="M149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8" i="1"/>
  <c r="M315" i="1"/>
  <c r="M319" i="1"/>
  <c r="M323" i="1"/>
  <c r="M327" i="1"/>
  <c r="M331" i="1"/>
  <c r="M335" i="1"/>
  <c r="M339" i="1"/>
  <c r="M344" i="1"/>
  <c r="M348" i="1"/>
  <c r="M352" i="1"/>
  <c r="M356" i="1"/>
  <c r="M360" i="1"/>
  <c r="M365" i="1"/>
  <c r="M369" i="1"/>
  <c r="M373" i="1"/>
  <c r="M377" i="1"/>
  <c r="M381" i="1"/>
  <c r="M387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3" i="1"/>
  <c r="M457" i="1"/>
  <c r="M461" i="1"/>
  <c r="M465" i="1"/>
  <c r="M469" i="1"/>
  <c r="M475" i="1"/>
  <c r="M483" i="1"/>
  <c r="M487" i="1"/>
  <c r="M491" i="1"/>
  <c r="M495" i="1"/>
  <c r="M499" i="1"/>
  <c r="M503" i="1"/>
  <c r="M507" i="1"/>
  <c r="M512" i="1"/>
  <c r="M516" i="1"/>
  <c r="M520" i="1"/>
  <c r="M524" i="1"/>
  <c r="M528" i="1"/>
  <c r="M532" i="1"/>
  <c r="M536" i="1"/>
  <c r="M540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2" i="1"/>
  <c r="M608" i="1"/>
  <c r="M612" i="1"/>
  <c r="M616" i="1"/>
  <c r="M620" i="1"/>
  <c r="M626" i="1"/>
  <c r="M630" i="1"/>
  <c r="M634" i="1"/>
  <c r="M638" i="1"/>
  <c r="M642" i="1"/>
  <c r="M646" i="1"/>
  <c r="M652" i="1"/>
  <c r="M656" i="1"/>
  <c r="M660" i="1"/>
  <c r="M667" i="1"/>
  <c r="M671" i="1"/>
  <c r="M675" i="1"/>
  <c r="M680" i="1"/>
  <c r="M684" i="1"/>
  <c r="M690" i="1"/>
  <c r="M694" i="1"/>
  <c r="M698" i="1"/>
  <c r="M702" i="1"/>
  <c r="M707" i="1"/>
  <c r="M713" i="1"/>
  <c r="M717" i="1"/>
  <c r="M721" i="1"/>
  <c r="M728" i="1"/>
  <c r="M732" i="1"/>
  <c r="M736" i="1"/>
  <c r="M741" i="1"/>
  <c r="M747" i="1"/>
  <c r="M751" i="1"/>
  <c r="M755" i="1"/>
  <c r="M760" i="1"/>
  <c r="M764" i="1"/>
  <c r="M769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7" i="1"/>
  <c r="M91" i="1"/>
  <c r="M95" i="1"/>
  <c r="M99" i="1"/>
  <c r="M104" i="1"/>
  <c r="M109" i="1"/>
  <c r="M118" i="1"/>
  <c r="M124" i="1"/>
  <c r="M129" i="1"/>
  <c r="M133" i="1"/>
  <c r="M138" i="1"/>
  <c r="M142" i="1"/>
  <c r="M146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9" i="1"/>
  <c r="M316" i="1"/>
  <c r="M320" i="1"/>
  <c r="M324" i="1"/>
  <c r="M328" i="1"/>
  <c r="M332" i="1"/>
  <c r="M336" i="1"/>
  <c r="M345" i="1"/>
  <c r="M349" i="1"/>
  <c r="M353" i="1"/>
  <c r="M357" i="1"/>
  <c r="M361" i="1"/>
  <c r="M366" i="1"/>
  <c r="M370" i="1"/>
  <c r="M374" i="1"/>
  <c r="M378" i="1"/>
  <c r="M382" i="1"/>
  <c r="M388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50" i="1"/>
  <c r="M454" i="1"/>
  <c r="M458" i="1"/>
  <c r="M462" i="1"/>
  <c r="M466" i="1"/>
  <c r="M470" i="1"/>
  <c r="M476" i="1"/>
  <c r="M484" i="1"/>
  <c r="M488" i="1"/>
  <c r="M492" i="1"/>
  <c r="M496" i="1"/>
  <c r="M500" i="1"/>
  <c r="M504" i="1"/>
  <c r="M513" i="1"/>
  <c r="M517" i="1"/>
  <c r="M521" i="1"/>
  <c r="M525" i="1"/>
  <c r="M529" i="1"/>
  <c r="M533" i="1"/>
  <c r="M537" i="1"/>
  <c r="M541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3" i="1"/>
  <c r="M609" i="1"/>
  <c r="M613" i="1"/>
  <c r="M617" i="1"/>
  <c r="M621" i="1"/>
  <c r="M627" i="1"/>
  <c r="M631" i="1"/>
  <c r="M635" i="1"/>
  <c r="M639" i="1"/>
  <c r="M643" i="1"/>
  <c r="M649" i="1"/>
  <c r="M653" i="1"/>
  <c r="M657" i="1"/>
  <c r="M661" i="1"/>
  <c r="M668" i="1"/>
  <c r="M672" i="1"/>
  <c r="M676" i="1"/>
  <c r="M681" i="1"/>
  <c r="M685" i="1"/>
  <c r="M691" i="1"/>
  <c r="M695" i="1"/>
  <c r="M699" i="1"/>
  <c r="M703" i="1"/>
  <c r="M708" i="1"/>
  <c r="M714" i="1"/>
  <c r="M718" i="1"/>
  <c r="M722" i="1"/>
  <c r="M729" i="1"/>
  <c r="M733" i="1"/>
  <c r="M738" i="1"/>
  <c r="M744" i="1"/>
  <c r="M748" i="1"/>
  <c r="M752" i="1"/>
  <c r="M756" i="1"/>
  <c r="M761" i="1"/>
  <c r="M770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8" i="1"/>
  <c r="M92" i="1"/>
  <c r="M96" i="1"/>
  <c r="M100" i="1"/>
  <c r="M105" i="1"/>
  <c r="M110" i="1"/>
  <c r="M115" i="1"/>
  <c r="M119" i="1"/>
  <c r="M125" i="1"/>
  <c r="M130" i="1"/>
  <c r="M135" i="1"/>
  <c r="M139" i="1"/>
  <c r="M143" i="1"/>
  <c r="M147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10" i="1"/>
  <c r="M317" i="1"/>
  <c r="M321" i="1"/>
  <c r="M325" i="1"/>
  <c r="M329" i="1"/>
  <c r="M333" i="1"/>
  <c r="M337" i="1"/>
  <c r="M342" i="1"/>
  <c r="M346" i="1"/>
  <c r="M350" i="1"/>
  <c r="M354" i="1"/>
  <c r="M358" i="1"/>
  <c r="M362" i="1"/>
  <c r="M367" i="1"/>
  <c r="M371" i="1"/>
  <c r="M375" i="1"/>
  <c r="M379" i="1"/>
  <c r="M383" i="1"/>
  <c r="M389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1" i="1"/>
  <c r="M455" i="1"/>
  <c r="M459" i="1"/>
  <c r="M463" i="1"/>
  <c r="M467" i="1"/>
  <c r="M477" i="1"/>
  <c r="M485" i="1"/>
  <c r="M489" i="1"/>
  <c r="M493" i="1"/>
  <c r="M497" i="1"/>
  <c r="M501" i="1"/>
  <c r="M505" i="1"/>
  <c r="M510" i="1"/>
  <c r="M514" i="1"/>
  <c r="M518" i="1"/>
  <c r="M522" i="1"/>
  <c r="M526" i="1"/>
  <c r="M530" i="1"/>
  <c r="M534" i="1"/>
  <c r="M538" i="1"/>
  <c r="M542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4" i="1"/>
  <c r="M610" i="1"/>
  <c r="M614" i="1"/>
  <c r="M618" i="1"/>
  <c r="M622" i="1"/>
  <c r="M628" i="1"/>
  <c r="M632" i="1"/>
  <c r="M636" i="1"/>
  <c r="M640" i="1"/>
  <c r="M644" i="1"/>
  <c r="M650" i="1"/>
  <c r="M654" i="1"/>
  <c r="M658" i="1"/>
  <c r="M662" i="1"/>
  <c r="M669" i="1"/>
  <c r="M673" i="1"/>
  <c r="M678" i="1"/>
  <c r="M682" i="1"/>
  <c r="M686" i="1"/>
  <c r="M692" i="1"/>
  <c r="M696" i="1"/>
  <c r="M700" i="1"/>
  <c r="M705" i="1"/>
  <c r="M711" i="1"/>
  <c r="M715" i="1"/>
  <c r="M719" i="1"/>
  <c r="M723" i="1"/>
  <c r="M730" i="1"/>
  <c r="M734" i="1"/>
  <c r="M739" i="1"/>
  <c r="M745" i="1"/>
  <c r="M749" i="1"/>
  <c r="M753" i="1"/>
  <c r="M758" i="1"/>
  <c r="M762" i="1"/>
  <c r="M767" i="1"/>
  <c r="M771" i="1"/>
  <c r="M32" i="1"/>
  <c r="M40" i="1"/>
  <c r="M44" i="1"/>
  <c r="M48" i="1"/>
  <c r="M52" i="1"/>
  <c r="M56" i="1"/>
  <c r="M60" i="1"/>
  <c r="M64" i="1"/>
  <c r="M68" i="1"/>
  <c r="M72" i="1"/>
  <c r="M76" i="1"/>
  <c r="M80" i="1"/>
  <c r="M89" i="1"/>
  <c r="M93" i="1"/>
  <c r="M97" i="1"/>
  <c r="M101" i="1"/>
  <c r="M106" i="1"/>
  <c r="M111" i="1"/>
  <c r="M116" i="1"/>
  <c r="M120" i="1"/>
  <c r="M126" i="1"/>
  <c r="M131" i="1"/>
  <c r="M136" i="1"/>
  <c r="M140" i="1"/>
  <c r="M144" i="1"/>
  <c r="M148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11" i="1"/>
  <c r="M318" i="1"/>
  <c r="M322" i="1"/>
  <c r="M326" i="1"/>
  <c r="M330" i="1"/>
  <c r="M334" i="1"/>
  <c r="M338" i="1"/>
  <c r="M343" i="1"/>
  <c r="M347" i="1"/>
  <c r="M351" i="1"/>
  <c r="M355" i="1"/>
  <c r="M359" i="1"/>
  <c r="M368" i="1"/>
  <c r="M372" i="1"/>
  <c r="M376" i="1"/>
  <c r="M380" i="1"/>
  <c r="M384" i="1"/>
  <c r="M390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2" i="1"/>
  <c r="M456" i="1"/>
  <c r="M460" i="1"/>
  <c r="M464" i="1"/>
  <c r="M468" i="1"/>
  <c r="M474" i="1"/>
  <c r="M478" i="1"/>
  <c r="M486" i="1"/>
  <c r="M490" i="1"/>
  <c r="M494" i="1"/>
  <c r="M498" i="1"/>
  <c r="M502" i="1"/>
  <c r="M506" i="1"/>
  <c r="M511" i="1"/>
  <c r="M515" i="1"/>
  <c r="M519" i="1"/>
  <c r="M523" i="1"/>
  <c r="M527" i="1"/>
  <c r="M531" i="1"/>
  <c r="M535" i="1"/>
  <c r="M539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5" i="1"/>
  <c r="M611" i="1"/>
  <c r="M615" i="1"/>
  <c r="M619" i="1"/>
  <c r="M623" i="1"/>
  <c r="M629" i="1"/>
  <c r="M633" i="1"/>
  <c r="M637" i="1"/>
  <c r="M641" i="1"/>
  <c r="M645" i="1"/>
  <c r="M651" i="1"/>
  <c r="M655" i="1"/>
  <c r="M659" i="1"/>
  <c r="M666" i="1"/>
  <c r="M670" i="1"/>
  <c r="M674" i="1"/>
  <c r="M679" i="1"/>
  <c r="M683" i="1"/>
  <c r="M687" i="1"/>
  <c r="M693" i="1"/>
  <c r="M697" i="1"/>
  <c r="M701" i="1"/>
  <c r="M706" i="1"/>
  <c r="M712" i="1"/>
  <c r="M716" i="1"/>
  <c r="M720" i="1"/>
  <c r="M727" i="1"/>
  <c r="M731" i="1"/>
  <c r="M735" i="1"/>
  <c r="M740" i="1"/>
  <c r="M746" i="1"/>
  <c r="M750" i="1"/>
  <c r="M754" i="1"/>
  <c r="M759" i="1"/>
  <c r="M763" i="1"/>
  <c r="M768" i="1"/>
  <c r="M772" i="1"/>
  <c r="H6" i="2" a="1"/>
  <c r="H6" i="2" s="1"/>
  <c r="G7" i="2" a="1"/>
  <c r="G7" i="2" s="1"/>
  <c r="F8" i="2"/>
  <c r="E7" i="9" s="1"/>
  <c r="H7" i="2" a="1"/>
  <c r="H7" i="2" s="1"/>
  <c r="G5" i="2" a="1"/>
  <c r="G5" i="2" s="1"/>
  <c r="H5" i="2" a="1"/>
  <c r="H5" i="2" s="1"/>
  <c r="E8" i="2"/>
  <c r="M30" i="2"/>
  <c r="G6" i="2" a="1"/>
  <c r="G6" i="2" s="1"/>
  <c r="G6" i="1" a="1"/>
  <c r="G6" i="1" s="1"/>
  <c r="I15" i="5" a="1"/>
  <c r="I15" i="5" s="1"/>
  <c r="J22" i="5" a="1"/>
  <c r="J22" i="5" s="1"/>
  <c r="K23" i="5" a="1"/>
  <c r="K23" i="5" s="1"/>
  <c r="J14" i="5" a="1"/>
  <c r="J14" i="5" s="1"/>
  <c r="E8" i="5"/>
  <c r="Q15" i="5" a="1"/>
  <c r="Q15" i="5" s="1"/>
  <c r="I14" i="5" a="1"/>
  <c r="I14" i="5" s="1"/>
  <c r="H15" i="5" a="1"/>
  <c r="H15" i="5" s="1"/>
  <c r="I22" i="5" a="1"/>
  <c r="I22" i="5" s="1"/>
  <c r="H6" i="5" a="1"/>
  <c r="H6" i="5" s="1"/>
  <c r="K14" i="5" a="1"/>
  <c r="K14" i="5" s="1"/>
  <c r="J15" i="5" a="1"/>
  <c r="J15" i="5" s="1"/>
  <c r="K22" i="5" a="1"/>
  <c r="K22" i="5" s="1"/>
  <c r="L14" i="5" a="1"/>
  <c r="L14" i="5" s="1"/>
  <c r="K15" i="5" a="1"/>
  <c r="K15" i="5" s="1"/>
  <c r="I23" i="5" a="1"/>
  <c r="I23" i="5" s="1"/>
  <c r="M14" i="5" a="1"/>
  <c r="M14" i="5" s="1"/>
  <c r="L15" i="5" a="1"/>
  <c r="L15" i="5" s="1"/>
  <c r="N14" i="5" a="1"/>
  <c r="N14" i="5" s="1"/>
  <c r="M15" i="5" a="1"/>
  <c r="M15" i="5" s="1"/>
  <c r="O14" i="5" a="1"/>
  <c r="O14" i="5" s="1"/>
  <c r="N15" i="5" a="1"/>
  <c r="N15" i="5" s="1"/>
  <c r="P14" i="5" a="1"/>
  <c r="P14" i="5" s="1"/>
  <c r="O15" i="5" a="1"/>
  <c r="O15" i="5" s="1"/>
  <c r="Q14" i="5" a="1"/>
  <c r="Q14" i="5" s="1"/>
  <c r="P15" i="5" a="1"/>
  <c r="P15" i="5" s="1"/>
  <c r="R14" i="5" a="1"/>
  <c r="R14" i="5" s="1"/>
  <c r="G14" i="5" a="1"/>
  <c r="G14" i="5" s="1"/>
  <c r="H14" i="5" a="1"/>
  <c r="H14" i="5" s="1"/>
  <c r="G15" i="5" a="1"/>
  <c r="G15" i="5" s="1"/>
  <c r="R15" i="5" a="1"/>
  <c r="R15" i="5" s="1"/>
  <c r="F8" i="1"/>
  <c r="E6" i="9" s="1"/>
  <c r="H6" i="1" a="1"/>
  <c r="H6" i="1" s="1"/>
  <c r="G7" i="1" a="1"/>
  <c r="G7" i="1" s="1"/>
  <c r="H7" i="1" a="1"/>
  <c r="H7" i="1" s="1"/>
  <c r="G5" i="1" a="1"/>
  <c r="G5" i="1" s="1"/>
  <c r="H5" i="1" a="1"/>
  <c r="H5" i="1" s="1"/>
  <c r="M36" i="1"/>
  <c r="E8" i="6"/>
  <c r="F8" i="6"/>
  <c r="E4" i="9" s="1"/>
  <c r="E8" i="1"/>
  <c r="I25" i="5" a="1"/>
  <c r="I25" i="5" s="1"/>
  <c r="O18" i="5" a="1"/>
  <c r="O18" i="5" s="1"/>
  <c r="H17" i="5" a="1"/>
  <c r="H17" i="5" s="1"/>
  <c r="L16" i="5" a="1"/>
  <c r="L16" i="5" s="1"/>
  <c r="N18" i="5" a="1"/>
  <c r="N18" i="5" s="1"/>
  <c r="R17" i="5" a="1"/>
  <c r="R17" i="5" s="1"/>
  <c r="G17" i="5" a="1"/>
  <c r="G17" i="5" s="1"/>
  <c r="K16" i="5" a="1"/>
  <c r="K16" i="5" s="1"/>
  <c r="M18" i="5" a="1"/>
  <c r="M18" i="5" s="1"/>
  <c r="Q17" i="5" a="1"/>
  <c r="Q17" i="5" s="1"/>
  <c r="J16" i="5" a="1"/>
  <c r="J16" i="5" s="1"/>
  <c r="J5" i="5" a="1"/>
  <c r="J5" i="5" s="1"/>
  <c r="L18" i="5" a="1"/>
  <c r="L18" i="5" s="1"/>
  <c r="P17" i="5" a="1"/>
  <c r="P17" i="5" s="1"/>
  <c r="I16" i="5" a="1"/>
  <c r="I16" i="5" s="1"/>
  <c r="E11" i="5" a="1"/>
  <c r="K18" i="5" a="1"/>
  <c r="K18" i="5" s="1"/>
  <c r="O17" i="5" a="1"/>
  <c r="O17" i="5" s="1"/>
  <c r="N17" i="5" a="1"/>
  <c r="N17" i="5" s="1"/>
  <c r="R16" i="5" a="1"/>
  <c r="R16" i="5" s="1"/>
  <c r="H16" i="5" a="1"/>
  <c r="H16" i="5" s="1"/>
  <c r="J18" i="5" a="1"/>
  <c r="J18" i="5" s="1"/>
  <c r="M17" i="5" a="1"/>
  <c r="M17" i="5" s="1"/>
  <c r="Q16" i="5" a="1"/>
  <c r="Q16" i="5" s="1"/>
  <c r="G16" i="5" a="1"/>
  <c r="G16" i="5" s="1"/>
  <c r="I26" i="5" a="1"/>
  <c r="I26" i="5" s="1"/>
  <c r="K24" i="5" a="1"/>
  <c r="K24" i="5" s="1"/>
  <c r="E21" i="5" a="1"/>
  <c r="I18" i="5" a="1"/>
  <c r="I18" i="5" s="1"/>
  <c r="P16" i="5" a="1"/>
  <c r="P16" i="5" s="1"/>
  <c r="R18" i="5" a="1"/>
  <c r="R18" i="5" s="1"/>
  <c r="H18" i="5" a="1"/>
  <c r="H18" i="5" s="1"/>
  <c r="L17" i="5" a="1"/>
  <c r="L17" i="5" s="1"/>
  <c r="O16" i="5" a="1"/>
  <c r="O16" i="5" s="1"/>
  <c r="Q18" i="5" a="1"/>
  <c r="Q18" i="5" s="1"/>
  <c r="G18" i="5" a="1"/>
  <c r="G18" i="5" s="1"/>
  <c r="K17" i="5" a="1"/>
  <c r="K17" i="5" s="1"/>
  <c r="K25" i="5" a="1"/>
  <c r="K25" i="5" s="1"/>
  <c r="J17" i="5" a="1"/>
  <c r="J17" i="5" s="1"/>
  <c r="N16" i="5" a="1"/>
  <c r="N16" i="5" s="1"/>
  <c r="I7" i="5" a="1"/>
  <c r="I7" i="5" s="1"/>
  <c r="P18" i="5" a="1"/>
  <c r="P18" i="5" s="1"/>
  <c r="I17" i="5" a="1"/>
  <c r="I17" i="5" s="1"/>
  <c r="M16" i="5" a="1"/>
  <c r="M16" i="5" s="1"/>
  <c r="J25" i="5" a="1"/>
  <c r="J25" i="5" s="1"/>
  <c r="L100" i="6"/>
  <c r="Q28" i="6"/>
  <c r="Q27" i="6" a="1"/>
  <c r="Q27" i="6" s="1"/>
  <c r="I24" i="5" a="1"/>
  <c r="I24" i="5" s="1"/>
  <c r="J24" i="5" a="1"/>
  <c r="J24" i="5" s="1"/>
  <c r="K26" i="5" a="1"/>
  <c r="K26" i="5" s="1"/>
  <c r="AJ100" i="6"/>
  <c r="F8" i="5"/>
  <c r="E5" i="9" s="1"/>
  <c r="J26" i="5" a="1"/>
  <c r="J26" i="5" s="1"/>
  <c r="J23" i="5" a="1"/>
  <c r="J23" i="5" s="1"/>
  <c r="J6" i="5" a="1"/>
  <c r="J6" i="5" s="1"/>
  <c r="J7" i="5" a="1"/>
  <c r="J7" i="5" s="1"/>
  <c r="I6" i="5" a="1"/>
  <c r="I6" i="5" s="1"/>
  <c r="I5" i="5" a="1"/>
  <c r="I5" i="5" s="1"/>
  <c r="M37" i="6"/>
  <c r="K23" i="6" a="1"/>
  <c r="K23" i="6" s="1"/>
  <c r="K22" i="6" a="1"/>
  <c r="K22" i="6" s="1"/>
  <c r="J23" i="6" a="1"/>
  <c r="J23" i="6" s="1"/>
  <c r="J22" i="6" a="1"/>
  <c r="J22" i="6" s="1"/>
  <c r="I23" i="6" a="1"/>
  <c r="I23" i="6" s="1"/>
  <c r="I22" i="6" a="1"/>
  <c r="I22" i="6" s="1"/>
  <c r="H5" i="5" a="1"/>
  <c r="H5" i="5" s="1"/>
  <c r="G7" i="5" a="1"/>
  <c r="G7" i="5" s="1"/>
  <c r="G6" i="5" a="1"/>
  <c r="G6" i="5" s="1"/>
  <c r="H7" i="5" a="1"/>
  <c r="H7" i="5" s="1"/>
  <c r="AJ193" i="6"/>
  <c r="L193" i="6"/>
  <c r="G5" i="5" a="1"/>
  <c r="G5" i="5" s="1"/>
  <c r="T598" i="16"/>
  <c r="T303" i="20"/>
  <c r="T582" i="16"/>
  <c r="T304" i="16"/>
  <c r="T573" i="20"/>
  <c r="T603" i="16"/>
  <c r="T301" i="20"/>
  <c r="T575" i="16"/>
  <c r="T608" i="20"/>
  <c r="T603" i="20"/>
  <c r="T580" i="16"/>
  <c r="T602" i="16"/>
  <c r="T573" i="16"/>
  <c r="T582" i="20"/>
  <c r="T334" i="20"/>
  <c r="T598" i="20"/>
  <c r="T588" i="20"/>
  <c r="T324" i="16"/>
  <c r="T587" i="16"/>
  <c r="T592" i="20"/>
  <c r="T328" i="20"/>
  <c r="T586" i="20"/>
  <c r="T315" i="20"/>
  <c r="T591" i="16"/>
  <c r="T330" i="16"/>
  <c r="T579" i="16"/>
  <c r="T302" i="20"/>
  <c r="T593" i="20"/>
  <c r="T310" i="16"/>
  <c r="T326" i="20"/>
  <c r="T332" i="16"/>
  <c r="T313" i="20"/>
  <c r="T594" i="20"/>
  <c r="T303" i="16"/>
  <c r="T302" i="16"/>
  <c r="T593" i="16"/>
  <c r="T321" i="20"/>
  <c r="T599" i="20"/>
  <c r="T585" i="16"/>
  <c r="T312" i="20"/>
  <c r="T585" i="20"/>
  <c r="T319" i="20"/>
  <c r="T572" i="20"/>
  <c r="T299" i="20"/>
  <c r="T325" i="20"/>
  <c r="T583" i="16"/>
  <c r="T334" i="16"/>
  <c r="T596" i="16"/>
  <c r="T577" i="20"/>
  <c r="T592" i="16"/>
  <c r="T327" i="16"/>
  <c r="T312" i="16"/>
  <c r="T306" i="16"/>
  <c r="T574" i="16"/>
  <c r="T325" i="16"/>
  <c r="T584" i="20"/>
  <c r="T594" i="16"/>
  <c r="T575" i="20"/>
  <c r="T316" i="16"/>
  <c r="T577" i="16"/>
  <c r="T314" i="20"/>
  <c r="T601" i="16"/>
  <c r="T308" i="20"/>
  <c r="T599" i="16"/>
  <c r="T323" i="16"/>
  <c r="T329" i="20"/>
  <c r="T586" i="16"/>
  <c r="T581" i="20"/>
  <c r="T305" i="20"/>
  <c r="T324" i="20"/>
  <c r="T300" i="16"/>
  <c r="T333" i="16"/>
  <c r="T602" i="20"/>
  <c r="T605" i="20"/>
  <c r="T309" i="20"/>
  <c r="T321" i="16"/>
  <c r="T335" i="20"/>
  <c r="T604" i="20"/>
  <c r="T309" i="16"/>
  <c r="T700" i="16"/>
  <c r="T578" i="16"/>
  <c r="T332" i="20"/>
  <c r="T597" i="20"/>
  <c r="T607" i="16"/>
  <c r="T316" i="20"/>
  <c r="T576" i="20"/>
  <c r="T596" i="20"/>
  <c r="T606" i="20"/>
  <c r="T600" i="16"/>
  <c r="T589" i="20"/>
  <c r="T330" i="20"/>
  <c r="T311" i="16"/>
  <c r="T600" i="20"/>
  <c r="T606" i="16"/>
  <c r="T700" i="20"/>
  <c r="T699" i="16"/>
  <c r="T331" i="20"/>
  <c r="T576" i="16"/>
  <c r="T300" i="20"/>
  <c r="T323" i="20"/>
  <c r="T318" i="20"/>
  <c r="T301" i="16"/>
  <c r="T308" i="16"/>
  <c r="T314" i="16"/>
  <c r="T299" i="16"/>
  <c r="T326" i="16"/>
  <c r="T322" i="20"/>
  <c r="T318" i="16"/>
  <c r="T579" i="20"/>
  <c r="T322" i="16"/>
  <c r="T311" i="20"/>
  <c r="T588" i="16"/>
  <c r="T329" i="16"/>
  <c r="T333" i="20"/>
  <c r="T604" i="16"/>
  <c r="T601" i="20"/>
  <c r="T331" i="16"/>
  <c r="T315" i="16"/>
  <c r="T581" i="16"/>
  <c r="T608" i="16"/>
  <c r="T587" i="20"/>
  <c r="T307" i="20"/>
  <c r="T320" i="20"/>
  <c r="T320" i="16"/>
  <c r="T310" i="20"/>
  <c r="T304" i="20"/>
  <c r="T583" i="20"/>
  <c r="T327" i="20"/>
  <c r="T584" i="16"/>
  <c r="T597" i="16"/>
  <c r="T578" i="20"/>
  <c r="T589" i="16"/>
  <c r="T572" i="16"/>
  <c r="T580" i="20"/>
  <c r="T335" i="16"/>
  <c r="T305" i="16"/>
  <c r="T306" i="20"/>
  <c r="T605" i="16"/>
  <c r="T307" i="16"/>
  <c r="T607" i="20"/>
  <c r="T595" i="20"/>
  <c r="T328" i="16"/>
  <c r="T574" i="20"/>
  <c r="T313" i="16"/>
  <c r="T595" i="16"/>
  <c r="T319" i="16"/>
  <c r="T699" i="20"/>
  <c r="T591" i="20"/>
  <c r="W947" i="20" l="1"/>
  <c r="E21" i="2" a="1"/>
  <c r="H26" i="2" s="1" a="1"/>
  <c r="H26" i="2" s="1"/>
  <c r="V327" i="20"/>
  <c r="U327" i="20"/>
  <c r="V305" i="16"/>
  <c r="U305" i="16"/>
  <c r="V577" i="20"/>
  <c r="U577" i="20"/>
  <c r="V599" i="16"/>
  <c r="U599" i="16"/>
  <c r="V326" i="20"/>
  <c r="U326" i="20"/>
  <c r="U604" i="20"/>
  <c r="V604" i="20"/>
  <c r="W953" i="20"/>
  <c r="J7" i="1" a="1"/>
  <c r="J7" i="1" s="1"/>
  <c r="U597" i="20"/>
  <c r="V597" i="20"/>
  <c r="U312" i="20"/>
  <c r="V312" i="20"/>
  <c r="V593" i="20"/>
  <c r="U593" i="20"/>
  <c r="V329" i="20"/>
  <c r="U329" i="20"/>
  <c r="V607" i="20"/>
  <c r="U607" i="20"/>
  <c r="V585" i="16"/>
  <c r="U585" i="16"/>
  <c r="V601" i="20"/>
  <c r="U601" i="20"/>
  <c r="V576" i="20"/>
  <c r="U576" i="20"/>
  <c r="U578" i="20"/>
  <c r="V578" i="20"/>
  <c r="U314" i="20"/>
  <c r="V314" i="20"/>
  <c r="U304" i="20"/>
  <c r="V304" i="20"/>
  <c r="V592" i="16"/>
  <c r="U592" i="16"/>
  <c r="V581" i="20"/>
  <c r="U581" i="20"/>
  <c r="V302" i="20"/>
  <c r="U302" i="20"/>
  <c r="V596" i="20"/>
  <c r="U596" i="20"/>
  <c r="V596" i="16"/>
  <c r="U596" i="16"/>
  <c r="U310" i="16"/>
  <c r="V310" i="16"/>
  <c r="V312" i="16"/>
  <c r="U312" i="16"/>
  <c r="V303" i="20"/>
  <c r="U303" i="20"/>
  <c r="V585" i="20"/>
  <c r="U585" i="20"/>
  <c r="V608" i="20"/>
  <c r="U608" i="20"/>
  <c r="U608" i="16"/>
  <c r="V608" i="16"/>
  <c r="V299" i="20"/>
  <c r="U299" i="20"/>
  <c r="U605" i="16"/>
  <c r="V605" i="16"/>
  <c r="V582" i="20"/>
  <c r="U582" i="20"/>
  <c r="V574" i="20"/>
  <c r="U574" i="20"/>
  <c r="U315" i="20"/>
  <c r="V315" i="20"/>
  <c r="V603" i="20"/>
  <c r="U603" i="20"/>
  <c r="U323" i="20"/>
  <c r="V323" i="20"/>
  <c r="V308" i="16"/>
  <c r="U308" i="16"/>
  <c r="U579" i="16"/>
  <c r="V579" i="16"/>
  <c r="U320" i="20"/>
  <c r="V320" i="20"/>
  <c r="V328" i="20"/>
  <c r="U328" i="20"/>
  <c r="V331" i="20"/>
  <c r="U331" i="20"/>
  <c r="U328" i="16"/>
  <c r="V328" i="16"/>
  <c r="V600" i="20"/>
  <c r="U600" i="20"/>
  <c r="V595" i="16"/>
  <c r="U595" i="16"/>
  <c r="V595" i="20"/>
  <c r="U595" i="20"/>
  <c r="V588" i="20"/>
  <c r="U588" i="20"/>
  <c r="V332" i="16"/>
  <c r="U332" i="16"/>
  <c r="V606" i="20"/>
  <c r="U606" i="20"/>
  <c r="V309" i="16"/>
  <c r="U309" i="16"/>
  <c r="U584" i="20"/>
  <c r="V584" i="20"/>
  <c r="V591" i="20"/>
  <c r="U591" i="20"/>
  <c r="V589" i="16"/>
  <c r="U589" i="16"/>
  <c r="V700" i="20"/>
  <c r="U700" i="20"/>
  <c r="V331" i="16"/>
  <c r="U331" i="16"/>
  <c r="U594" i="20"/>
  <c r="V594" i="20"/>
  <c r="V587" i="20"/>
  <c r="U587" i="20"/>
  <c r="V578" i="16"/>
  <c r="U578" i="16"/>
  <c r="U325" i="20"/>
  <c r="V325" i="20"/>
  <c r="V333" i="20"/>
  <c r="U333" i="20"/>
  <c r="U603" i="16"/>
  <c r="V603" i="16"/>
  <c r="U599" i="20"/>
  <c r="V599" i="20"/>
  <c r="V335" i="16"/>
  <c r="U335" i="16"/>
  <c r="U316" i="20"/>
  <c r="V316" i="20"/>
  <c r="U305" i="20"/>
  <c r="V305" i="20"/>
  <c r="V318" i="20"/>
  <c r="U318" i="20"/>
  <c r="U301" i="20"/>
  <c r="V301" i="20"/>
  <c r="U582" i="16"/>
  <c r="V582" i="16"/>
  <c r="U575" i="16"/>
  <c r="V575" i="16"/>
  <c r="U308" i="20"/>
  <c r="V308" i="20"/>
  <c r="V573" i="20"/>
  <c r="U573" i="20"/>
  <c r="U310" i="20"/>
  <c r="V310" i="20"/>
  <c r="U333" i="16"/>
  <c r="V333" i="16"/>
  <c r="U318" i="16"/>
  <c r="V318" i="16"/>
  <c r="V324" i="16"/>
  <c r="U324" i="16"/>
  <c r="V319" i="20"/>
  <c r="U319" i="20"/>
  <c r="V589" i="20"/>
  <c r="U589" i="20"/>
  <c r="V307" i="16"/>
  <c r="U307" i="16"/>
  <c r="V307" i="20"/>
  <c r="U307" i="20"/>
  <c r="V699" i="20"/>
  <c r="U699" i="20"/>
  <c r="X694" i="20"/>
  <c r="U573" i="16"/>
  <c r="V573" i="16"/>
  <c r="U607" i="16"/>
  <c r="V607" i="16"/>
  <c r="V301" i="16"/>
  <c r="U301" i="16"/>
  <c r="U334" i="20"/>
  <c r="V334" i="20"/>
  <c r="U586" i="20"/>
  <c r="V586" i="20"/>
  <c r="V575" i="20"/>
  <c r="U575" i="20"/>
  <c r="V321" i="16"/>
  <c r="U321" i="16"/>
  <c r="U580" i="20"/>
  <c r="V580" i="20"/>
  <c r="V335" i="20"/>
  <c r="U335" i="20"/>
  <c r="V324" i="20"/>
  <c r="U324" i="20"/>
  <c r="V326" i="16"/>
  <c r="U326" i="16"/>
  <c r="U598" i="20"/>
  <c r="V598" i="20"/>
  <c r="V588" i="16"/>
  <c r="U588" i="16"/>
  <c r="U322" i="16"/>
  <c r="V322" i="16"/>
  <c r="V313" i="20"/>
  <c r="U313" i="20"/>
  <c r="V304" i="16"/>
  <c r="U304" i="16"/>
  <c r="U302" i="16"/>
  <c r="V302" i="16"/>
  <c r="V601" i="16"/>
  <c r="U601" i="16"/>
  <c r="U306" i="20"/>
  <c r="V306" i="20"/>
  <c r="U579" i="20"/>
  <c r="V579" i="20"/>
  <c r="U602" i="20"/>
  <c r="V602" i="20"/>
  <c r="U576" i="16"/>
  <c r="V576" i="16"/>
  <c r="V321" i="20"/>
  <c r="U321" i="20"/>
  <c r="U314" i="16"/>
  <c r="V314" i="16"/>
  <c r="V591" i="16"/>
  <c r="U591" i="16"/>
  <c r="U577" i="16"/>
  <c r="V577" i="16"/>
  <c r="V581" i="16"/>
  <c r="U581" i="16"/>
  <c r="V572" i="16"/>
  <c r="U572" i="16"/>
  <c r="V327" i="16"/>
  <c r="U327" i="16"/>
  <c r="U605" i="20"/>
  <c r="V605" i="20"/>
  <c r="U606" i="16"/>
  <c r="V606" i="16"/>
  <c r="U306" i="16"/>
  <c r="V306" i="16"/>
  <c r="U330" i="20"/>
  <c r="V330" i="20"/>
  <c r="U309" i="20"/>
  <c r="V309" i="20"/>
  <c r="V300" i="20"/>
  <c r="U300" i="20"/>
  <c r="U311" i="16"/>
  <c r="V311" i="16"/>
  <c r="U322" i="20"/>
  <c r="V322" i="20"/>
  <c r="V315" i="16"/>
  <c r="U315" i="16"/>
  <c r="V593" i="16"/>
  <c r="U593" i="16"/>
  <c r="U311" i="20"/>
  <c r="V311" i="20"/>
  <c r="V334" i="16"/>
  <c r="U334" i="16"/>
  <c r="U574" i="16"/>
  <c r="V574" i="16"/>
  <c r="U572" i="20"/>
  <c r="V572" i="20"/>
  <c r="V583" i="20"/>
  <c r="U583" i="20"/>
  <c r="U329" i="16"/>
  <c r="V329" i="16"/>
  <c r="U330" i="16"/>
  <c r="V330" i="16"/>
  <c r="V592" i="20"/>
  <c r="U592" i="20"/>
  <c r="V332" i="20"/>
  <c r="U332" i="20"/>
  <c r="V587" i="16"/>
  <c r="U587" i="16"/>
  <c r="U325" i="16"/>
  <c r="V325" i="16"/>
  <c r="V598" i="16"/>
  <c r="U598" i="16"/>
  <c r="J5" i="2" a="1"/>
  <c r="J5" i="2" s="1"/>
  <c r="V594" i="16"/>
  <c r="U594" i="16"/>
  <c r="V580" i="16"/>
  <c r="U580" i="16"/>
  <c r="U602" i="16"/>
  <c r="V602" i="16"/>
  <c r="V313" i="16"/>
  <c r="U313" i="16"/>
  <c r="U583" i="16"/>
  <c r="V583" i="16"/>
  <c r="U316" i="16"/>
  <c r="V316" i="16"/>
  <c r="U584" i="16"/>
  <c r="V584" i="16"/>
  <c r="V300" i="16"/>
  <c r="U300" i="16"/>
  <c r="U320" i="16"/>
  <c r="V320" i="16"/>
  <c r="V303" i="16"/>
  <c r="U303" i="16"/>
  <c r="U604" i="16"/>
  <c r="V604" i="16"/>
  <c r="V597" i="16"/>
  <c r="U597" i="16"/>
  <c r="U600" i="16"/>
  <c r="V600" i="16"/>
  <c r="V299" i="16"/>
  <c r="U299" i="16"/>
  <c r="U586" i="16"/>
  <c r="V586" i="16"/>
  <c r="V319" i="16"/>
  <c r="U319" i="16"/>
  <c r="I6" i="2" a="1"/>
  <c r="I6" i="2" s="1"/>
  <c r="J6" i="2" a="1"/>
  <c r="J6" i="2" s="1"/>
  <c r="U323" i="16"/>
  <c r="V323" i="16"/>
  <c r="W847" i="20"/>
  <c r="W923" i="20"/>
  <c r="W791" i="20"/>
  <c r="W763" i="20"/>
  <c r="W431" i="20"/>
  <c r="W935" i="20"/>
  <c r="W767" i="20"/>
  <c r="W826" i="20"/>
  <c r="W683" i="20"/>
  <c r="W961" i="20"/>
  <c r="W861" i="20"/>
  <c r="W661" i="20"/>
  <c r="W715" i="20"/>
  <c r="W950" i="20"/>
  <c r="W609" i="20"/>
  <c r="W91" i="20"/>
  <c r="E11" i="2" a="1"/>
  <c r="O16" i="2" s="1" a="1"/>
  <c r="O16" i="2" s="1"/>
  <c r="W635" i="20"/>
  <c r="W967" i="20"/>
  <c r="W165" i="20"/>
  <c r="W269" i="20"/>
  <c r="W910" i="20"/>
  <c r="W541" i="20"/>
  <c r="W24" i="20"/>
  <c r="W940" i="20"/>
  <c r="W73" i="20"/>
  <c r="W771" i="20"/>
  <c r="W201" i="20"/>
  <c r="W905" i="20"/>
  <c r="W704" i="20"/>
  <c r="W470" i="20"/>
  <c r="W357" i="20"/>
  <c r="W956" i="20"/>
  <c r="W806" i="20"/>
  <c r="W919" i="20"/>
  <c r="W847" i="16"/>
  <c r="W336" i="20"/>
  <c r="W900" i="20"/>
  <c r="W39" i="20"/>
  <c r="W791" i="16"/>
  <c r="W961" i="16"/>
  <c r="W919" i="16"/>
  <c r="U700" i="16"/>
  <c r="V700" i="16"/>
  <c r="V699" i="16"/>
  <c r="X694" i="16"/>
  <c r="U699" i="16"/>
  <c r="W39" i="16"/>
  <c r="W431" i="16"/>
  <c r="W953" i="16"/>
  <c r="W73" i="16"/>
  <c r="W806" i="16"/>
  <c r="W336" i="16"/>
  <c r="W923" i="16"/>
  <c r="W661" i="16"/>
  <c r="W935" i="16"/>
  <c r="W683" i="16"/>
  <c r="W900" i="16"/>
  <c r="W470" i="16"/>
  <c r="W165" i="16"/>
  <c r="W826" i="16"/>
  <c r="W947" i="16"/>
  <c r="W357" i="16"/>
  <c r="W956" i="16"/>
  <c r="W541" i="16"/>
  <c r="W269" i="16"/>
  <c r="W715" i="16"/>
  <c r="I6" i="1" a="1"/>
  <c r="I6" i="1" s="1"/>
  <c r="W771" i="16"/>
  <c r="W950" i="16"/>
  <c r="W91" i="16"/>
  <c r="W635" i="16"/>
  <c r="W609" i="16"/>
  <c r="W767" i="16"/>
  <c r="W201" i="16"/>
  <c r="W940" i="16"/>
  <c r="W24" i="16"/>
  <c r="W967" i="16"/>
  <c r="W763" i="16"/>
  <c r="W861" i="16"/>
  <c r="W905" i="16"/>
  <c r="W704" i="16"/>
  <c r="W910" i="16"/>
  <c r="I5" i="2" a="1"/>
  <c r="I5" i="2" s="1"/>
  <c r="J7" i="2" a="1"/>
  <c r="J7" i="2" s="1"/>
  <c r="E21" i="1" a="1"/>
  <c r="K24" i="1" s="1" a="1"/>
  <c r="K24" i="1" s="1"/>
  <c r="I7" i="1" a="1"/>
  <c r="I7" i="1" s="1"/>
  <c r="K15" i="6" a="1"/>
  <c r="K15" i="6" s="1"/>
  <c r="J14" i="6" a="1"/>
  <c r="J14" i="6" s="1"/>
  <c r="H7" i="6" a="1"/>
  <c r="H7" i="6" s="1"/>
  <c r="J15" i="6" a="1"/>
  <c r="J15" i="6" s="1"/>
  <c r="I7" i="2" a="1"/>
  <c r="I7" i="2" s="1"/>
  <c r="H8" i="2"/>
  <c r="G8" i="2"/>
  <c r="M5" i="2" s="1"/>
  <c r="J6" i="1" a="1"/>
  <c r="J6" i="1" s="1"/>
  <c r="I5" i="1" a="1"/>
  <c r="I5" i="1" s="1"/>
  <c r="E11" i="1" a="1"/>
  <c r="E11" i="1" s="1"/>
  <c r="J5" i="1" a="1"/>
  <c r="J5" i="1" s="1"/>
  <c r="G8" i="1"/>
  <c r="M5" i="1" s="1"/>
  <c r="H8" i="1"/>
  <c r="F14" i="6" a="1"/>
  <c r="F14" i="6" s="1"/>
  <c r="G6" i="6" a="1"/>
  <c r="G6" i="6" s="1"/>
  <c r="N14" i="6" a="1"/>
  <c r="N14" i="6" s="1"/>
  <c r="G15" i="6" a="1"/>
  <c r="G15" i="6" s="1"/>
  <c r="M14" i="6" a="1"/>
  <c r="M14" i="6" s="1"/>
  <c r="P14" i="6" a="1"/>
  <c r="P14" i="6" s="1"/>
  <c r="E3" i="9"/>
  <c r="J3" i="9"/>
  <c r="H8" i="5"/>
  <c r="Q14" i="6" a="1"/>
  <c r="Q14" i="6" s="1"/>
  <c r="G5" i="6" a="1"/>
  <c r="G5" i="6" s="1"/>
  <c r="O14" i="6" a="1"/>
  <c r="O14" i="6" s="1"/>
  <c r="R14" i="6" a="1"/>
  <c r="R14" i="6" s="1"/>
  <c r="G7" i="6" a="1"/>
  <c r="G7" i="6" s="1"/>
  <c r="H15" i="6" a="1"/>
  <c r="H15" i="6" s="1"/>
  <c r="M100" i="6"/>
  <c r="I26" i="6" s="1" a="1"/>
  <c r="I26" i="6" s="1"/>
  <c r="M15" i="6" a="1"/>
  <c r="M15" i="6" s="1"/>
  <c r="F15" i="6" a="1"/>
  <c r="F15" i="6" s="1"/>
  <c r="G14" i="6" a="1"/>
  <c r="G14" i="6" s="1"/>
  <c r="H6" i="6" a="1"/>
  <c r="H6" i="6" s="1"/>
  <c r="O15" i="6" a="1"/>
  <c r="O15" i="6" s="1"/>
  <c r="K14" i="6" a="1"/>
  <c r="K14" i="6" s="1"/>
  <c r="G8" i="5"/>
  <c r="M5" i="5" s="1"/>
  <c r="L14" i="6" a="1"/>
  <c r="L14" i="6" s="1"/>
  <c r="M193" i="6"/>
  <c r="H5" i="6" a="1"/>
  <c r="H5" i="6" s="1"/>
  <c r="P15" i="6" a="1"/>
  <c r="P15" i="6" s="1"/>
  <c r="L15" i="6" a="1"/>
  <c r="L15" i="6" s="1"/>
  <c r="I14" i="6" a="1"/>
  <c r="I14" i="6" s="1"/>
  <c r="G26" i="5" a="1"/>
  <c r="G26" i="5" s="1"/>
  <c r="E21" i="5"/>
  <c r="F26" i="5" a="1"/>
  <c r="F26" i="5" s="1"/>
  <c r="F24" i="5" a="1"/>
  <c r="F24" i="5" s="1"/>
  <c r="H25" i="5" a="1"/>
  <c r="H25" i="5" s="1"/>
  <c r="H22" i="5" a="1"/>
  <c r="H22" i="5" s="1"/>
  <c r="G25" i="5" a="1"/>
  <c r="G25" i="5" s="1"/>
  <c r="F25" i="5" a="1"/>
  <c r="F25" i="5" s="1"/>
  <c r="G22" i="5" a="1"/>
  <c r="G22" i="5" s="1"/>
  <c r="F22" i="5" a="1"/>
  <c r="F22" i="5" s="1"/>
  <c r="H23" i="5" a="1"/>
  <c r="H23" i="5" s="1"/>
  <c r="G23" i="5" a="1"/>
  <c r="G23" i="5" s="1"/>
  <c r="H26" i="5" a="1"/>
  <c r="H26" i="5" s="1"/>
  <c r="F23" i="5" a="1"/>
  <c r="F23" i="5" s="1"/>
  <c r="H24" i="5" a="1"/>
  <c r="H24" i="5" s="1"/>
  <c r="G24" i="5" a="1"/>
  <c r="G24" i="5" s="1"/>
  <c r="F12" i="5" a="1"/>
  <c r="F12" i="5" s="1"/>
  <c r="E11" i="5"/>
  <c r="F17" i="5" a="1"/>
  <c r="F17" i="5" s="1"/>
  <c r="F14" i="5" a="1"/>
  <c r="F14" i="5" s="1"/>
  <c r="F16" i="5" a="1"/>
  <c r="F16" i="5" s="1"/>
  <c r="F13" i="5" a="1"/>
  <c r="F13" i="5" s="1"/>
  <c r="F18" i="5" a="1"/>
  <c r="F18" i="5" s="1"/>
  <c r="F15" i="5" a="1"/>
  <c r="F15" i="5" s="1"/>
  <c r="I15" i="6" a="1"/>
  <c r="I15" i="6" s="1"/>
  <c r="I8" i="5"/>
  <c r="Q15" i="6" a="1"/>
  <c r="Q15" i="6" s="1"/>
  <c r="J8" i="5"/>
  <c r="N15" i="6" a="1"/>
  <c r="N15" i="6" s="1"/>
  <c r="H14" i="6" a="1"/>
  <c r="H14" i="6" s="1"/>
  <c r="R15" i="6" a="1"/>
  <c r="R15" i="6" s="1"/>
  <c r="I25" i="2" l="1" a="1"/>
  <c r="I25" i="2" s="1"/>
  <c r="J26" i="2" a="1"/>
  <c r="J26" i="2" s="1"/>
  <c r="I26" i="2" a="1"/>
  <c r="I26" i="2" s="1"/>
  <c r="F22" i="2" a="1"/>
  <c r="F22" i="2" s="1"/>
  <c r="G22" i="2" a="1"/>
  <c r="G22" i="2" s="1"/>
  <c r="I24" i="2" a="1"/>
  <c r="I24" i="2" s="1"/>
  <c r="H22" i="2" a="1"/>
  <c r="H22" i="2" s="1"/>
  <c r="J24" i="2" a="1"/>
  <c r="J24" i="2" s="1"/>
  <c r="I22" i="2" a="1"/>
  <c r="I22" i="2" s="1"/>
  <c r="K23" i="2" a="1"/>
  <c r="K23" i="2" s="1"/>
  <c r="F26" i="2" a="1"/>
  <c r="F26" i="2" s="1"/>
  <c r="G26" i="2" a="1"/>
  <c r="G26" i="2" s="1"/>
  <c r="G25" i="2" a="1"/>
  <c r="G25" i="2" s="1"/>
  <c r="K26" i="2" a="1"/>
  <c r="K26" i="2" s="1"/>
  <c r="K22" i="2" a="1"/>
  <c r="K22" i="2" s="1"/>
  <c r="G23" i="2" a="1"/>
  <c r="G23" i="2" s="1"/>
  <c r="H23" i="2" a="1"/>
  <c r="H23" i="2" s="1"/>
  <c r="K25" i="2" a="1"/>
  <c r="K25" i="2" s="1"/>
  <c r="J22" i="2" a="1"/>
  <c r="J22" i="2" s="1"/>
  <c r="H25" i="2" a="1"/>
  <c r="H25" i="2" s="1"/>
  <c r="H24" i="2" a="1"/>
  <c r="H24" i="2" s="1"/>
  <c r="J25" i="2" a="1"/>
  <c r="J25" i="2" s="1"/>
  <c r="F24" i="2" a="1"/>
  <c r="F24" i="2" s="1"/>
  <c r="E21" i="2"/>
  <c r="E26" i="2" s="1" a="1"/>
  <c r="E26" i="2" s="1"/>
  <c r="I23" i="2" a="1"/>
  <c r="I23" i="2" s="1"/>
  <c r="J23" i="2" a="1"/>
  <c r="J23" i="2" s="1"/>
  <c r="F25" i="2" a="1"/>
  <c r="F25" i="2" s="1"/>
  <c r="F23" i="2" a="1"/>
  <c r="F23" i="2" s="1"/>
  <c r="K24" i="2" a="1"/>
  <c r="K24" i="2" s="1"/>
  <c r="G24" i="2" a="1"/>
  <c r="G24" i="2" s="1"/>
  <c r="I14" i="2" a="1"/>
  <c r="I14" i="2" s="1"/>
  <c r="L18" i="2" a="1"/>
  <c r="L18" i="2" s="1"/>
  <c r="Q12" i="2" a="1"/>
  <c r="Q12" i="2" s="1"/>
  <c r="Q16" i="2" a="1"/>
  <c r="Q16" i="2" s="1"/>
  <c r="J13" i="2" a="1"/>
  <c r="J13" i="2" s="1"/>
  <c r="F15" i="2" a="1"/>
  <c r="F15" i="2" s="1"/>
  <c r="H16" i="2" a="1"/>
  <c r="H16" i="2" s="1"/>
  <c r="G12" i="2" a="1"/>
  <c r="G12" i="2" s="1"/>
  <c r="P12" i="2" a="1"/>
  <c r="P12" i="2" s="1"/>
  <c r="L14" i="2" a="1"/>
  <c r="L14" i="2" s="1"/>
  <c r="L17" i="2" a="1"/>
  <c r="L17" i="2" s="1"/>
  <c r="P16" i="2" a="1"/>
  <c r="P16" i="2" s="1"/>
  <c r="R17" i="2" a="1"/>
  <c r="R17" i="2" s="1"/>
  <c r="H12" i="2" a="1"/>
  <c r="H12" i="2" s="1"/>
  <c r="R13" i="2" a="1"/>
  <c r="R13" i="2" s="1"/>
  <c r="N15" i="2" a="1"/>
  <c r="N15" i="2" s="1"/>
  <c r="H15" i="2" a="1"/>
  <c r="H15" i="2" s="1"/>
  <c r="J17" i="2" a="1"/>
  <c r="J17" i="2" s="1"/>
  <c r="I12" i="2" a="1"/>
  <c r="I12" i="2" s="1"/>
  <c r="K13" i="2" a="1"/>
  <c r="K13" i="2" s="1"/>
  <c r="M14" i="2" a="1"/>
  <c r="M14" i="2" s="1"/>
  <c r="G15" i="2" a="1"/>
  <c r="G15" i="2" s="1"/>
  <c r="I15" i="2" a="1"/>
  <c r="I15" i="2" s="1"/>
  <c r="O15" i="2" a="1"/>
  <c r="O15" i="2" s="1"/>
  <c r="I16" i="2" a="1"/>
  <c r="I16" i="2" s="1"/>
  <c r="K17" i="2" a="1"/>
  <c r="K17" i="2" s="1"/>
  <c r="M18" i="2" a="1"/>
  <c r="M18" i="2" s="1"/>
  <c r="R12" i="2" a="1"/>
  <c r="R12" i="2" s="1"/>
  <c r="K12" i="2" a="1"/>
  <c r="K12" i="2" s="1"/>
  <c r="N14" i="2" a="1"/>
  <c r="N14" i="2" s="1"/>
  <c r="J16" i="2" a="1"/>
  <c r="J16" i="2" s="1"/>
  <c r="F18" i="2" a="1"/>
  <c r="F18" i="2" s="1"/>
  <c r="J12" i="2" a="1"/>
  <c r="J12" i="2" s="1"/>
  <c r="F14" i="2" a="1"/>
  <c r="F14" i="2" s="1"/>
  <c r="F13" i="2" a="1"/>
  <c r="F13" i="2" s="1"/>
  <c r="P15" i="2" a="1"/>
  <c r="P15" i="2" s="1"/>
  <c r="L13" i="2" a="1"/>
  <c r="L13" i="2" s="1"/>
  <c r="R16" i="2" a="1"/>
  <c r="R16" i="2" s="1"/>
  <c r="N18" i="2" a="1"/>
  <c r="N18" i="2" s="1"/>
  <c r="M13" i="2" a="1"/>
  <c r="M13" i="2" s="1"/>
  <c r="H18" i="2" a="1"/>
  <c r="H18" i="2" s="1"/>
  <c r="G14" i="2" a="1"/>
  <c r="G14" i="2" s="1"/>
  <c r="O14" i="2" a="1"/>
  <c r="O14" i="2" s="1"/>
  <c r="Q15" i="2" a="1"/>
  <c r="Q15" i="2" s="1"/>
  <c r="K16" i="2" a="1"/>
  <c r="K16" i="2" s="1"/>
  <c r="M17" i="2" a="1"/>
  <c r="M17" i="2" s="1"/>
  <c r="W694" i="20"/>
  <c r="M16" i="2" a="1"/>
  <c r="M16" i="2" s="1"/>
  <c r="G18" i="2" a="1"/>
  <c r="G18" i="2" s="1"/>
  <c r="O18" i="2" a="1"/>
  <c r="O18" i="2" s="1"/>
  <c r="L12" i="2" a="1"/>
  <c r="L12" i="2" s="1"/>
  <c r="N13" i="2" a="1"/>
  <c r="N13" i="2" s="1"/>
  <c r="R15" i="2" a="1"/>
  <c r="R15" i="2" s="1"/>
  <c r="H14" i="2" a="1"/>
  <c r="H14" i="2" s="1"/>
  <c r="J15" i="2" a="1"/>
  <c r="J15" i="2" s="1"/>
  <c r="F17" i="2" a="1"/>
  <c r="F17" i="2" s="1"/>
  <c r="N17" i="2" a="1"/>
  <c r="N17" i="2" s="1"/>
  <c r="P18" i="2" a="1"/>
  <c r="P18" i="2" s="1"/>
  <c r="J8" i="2"/>
  <c r="P14" i="2" a="1"/>
  <c r="P14" i="2" s="1"/>
  <c r="L16" i="2" a="1"/>
  <c r="L16" i="2" s="1"/>
  <c r="M12" i="2" a="1"/>
  <c r="M12" i="2" s="1"/>
  <c r="G13" i="2" a="1"/>
  <c r="G13" i="2" s="1"/>
  <c r="O13" i="2" a="1"/>
  <c r="O13" i="2" s="1"/>
  <c r="Q18" i="2" a="1"/>
  <c r="Q18" i="2" s="1"/>
  <c r="L15" i="2" a="1"/>
  <c r="L15" i="2" s="1"/>
  <c r="Q14" i="2" a="1"/>
  <c r="Q14" i="2" s="1"/>
  <c r="K15" i="2" a="1"/>
  <c r="K15" i="2" s="1"/>
  <c r="G17" i="2" a="1"/>
  <c r="G17" i="2" s="1"/>
  <c r="O17" i="2" a="1"/>
  <c r="O17" i="2" s="1"/>
  <c r="I18" i="2" a="1"/>
  <c r="I18" i="2" s="1"/>
  <c r="J14" i="2" a="1"/>
  <c r="J14" i="2" s="1"/>
  <c r="P17" i="2" a="1"/>
  <c r="P17" i="2" s="1"/>
  <c r="H13" i="2" a="1"/>
  <c r="H13" i="2" s="1"/>
  <c r="R14" i="2" a="1"/>
  <c r="R14" i="2" s="1"/>
  <c r="N16" i="2" a="1"/>
  <c r="N16" i="2" s="1"/>
  <c r="H17" i="2" a="1"/>
  <c r="H17" i="2" s="1"/>
  <c r="P13" i="2" a="1"/>
  <c r="P13" i="2" s="1"/>
  <c r="K14" i="2" a="1"/>
  <c r="K14" i="2" s="1"/>
  <c r="W694" i="16"/>
  <c r="I13" i="2" a="1"/>
  <c r="I13" i="2" s="1"/>
  <c r="F12" i="2" a="1"/>
  <c r="F12" i="2" s="1"/>
  <c r="R18" i="2" a="1"/>
  <c r="R18" i="2" s="1"/>
  <c r="J18" i="2" a="1"/>
  <c r="J18" i="2" s="1"/>
  <c r="I17" i="2" a="1"/>
  <c r="I17" i="2" s="1"/>
  <c r="N12" i="2" a="1"/>
  <c r="N12" i="2" s="1"/>
  <c r="E11" i="2"/>
  <c r="E14" i="2" s="1" a="1"/>
  <c r="E14" i="2" s="1"/>
  <c r="Q13" i="2" a="1"/>
  <c r="Q13" i="2" s="1"/>
  <c r="M15" i="2" a="1"/>
  <c r="M15" i="2" s="1"/>
  <c r="G16" i="2" a="1"/>
  <c r="G16" i="2" s="1"/>
  <c r="Q17" i="2" a="1"/>
  <c r="Q17" i="2" s="1"/>
  <c r="K18" i="2" a="1"/>
  <c r="K18" i="2" s="1"/>
  <c r="F16" i="2" a="1"/>
  <c r="F16" i="2" s="1"/>
  <c r="O12" i="2" a="1"/>
  <c r="O12" i="2" s="1"/>
  <c r="I8" i="2"/>
  <c r="F22" i="1" a="1"/>
  <c r="F22" i="1" s="1"/>
  <c r="G24" i="1" a="1"/>
  <c r="G24" i="1" s="1"/>
  <c r="I8" i="1"/>
  <c r="K25" i="1" a="1"/>
  <c r="K25" i="1" s="1"/>
  <c r="F24" i="1" a="1"/>
  <c r="F24" i="1" s="1"/>
  <c r="F23" i="1" a="1"/>
  <c r="F23" i="1" s="1"/>
  <c r="G23" i="1" a="1"/>
  <c r="G23" i="1" s="1"/>
  <c r="J23" i="1" a="1"/>
  <c r="J23" i="1" s="1"/>
  <c r="H24" i="1" a="1"/>
  <c r="H24" i="1" s="1"/>
  <c r="I25" i="1" a="1"/>
  <c r="I25" i="1" s="1"/>
  <c r="I22" i="1" a="1"/>
  <c r="I22" i="1" s="1"/>
  <c r="J26" i="1" a="1"/>
  <c r="J26" i="1" s="1"/>
  <c r="J25" i="1" a="1"/>
  <c r="J25" i="1" s="1"/>
  <c r="G22" i="1" a="1"/>
  <c r="G22" i="1" s="1"/>
  <c r="K26" i="1" a="1"/>
  <c r="K26" i="1" s="1"/>
  <c r="J24" i="1" a="1"/>
  <c r="J24" i="1" s="1"/>
  <c r="H22" i="1" a="1"/>
  <c r="H22" i="1" s="1"/>
  <c r="I26" i="1" a="1"/>
  <c r="I26" i="1" s="1"/>
  <c r="K23" i="1" a="1"/>
  <c r="K23" i="1" s="1"/>
  <c r="H25" i="1" a="1"/>
  <c r="H25" i="1" s="1"/>
  <c r="G25" i="1" a="1"/>
  <c r="G25" i="1" s="1"/>
  <c r="I23" i="1" a="1"/>
  <c r="I23" i="1" s="1"/>
  <c r="J22" i="1" a="1"/>
  <c r="J22" i="1" s="1"/>
  <c r="F25" i="1" a="1"/>
  <c r="F25" i="1" s="1"/>
  <c r="F26" i="1" a="1"/>
  <c r="F26" i="1" s="1"/>
  <c r="I24" i="1" a="1"/>
  <c r="I24" i="1" s="1"/>
  <c r="G26" i="1" a="1"/>
  <c r="G26" i="1" s="1"/>
  <c r="E21" i="1"/>
  <c r="E23" i="1" s="1" a="1"/>
  <c r="E23" i="1" s="1"/>
  <c r="K22" i="1" a="1"/>
  <c r="K22" i="1" s="1"/>
  <c r="H26" i="1" a="1"/>
  <c r="H26" i="1" s="1"/>
  <c r="H23" i="1" a="1"/>
  <c r="H23" i="1" s="1"/>
  <c r="J7" i="6" a="1"/>
  <c r="J7" i="6" s="1"/>
  <c r="L16" i="6" a="1"/>
  <c r="L16" i="6" s="1"/>
  <c r="J17" i="6" a="1"/>
  <c r="J17" i="6" s="1"/>
  <c r="H17" i="6" a="1"/>
  <c r="H17" i="6" s="1"/>
  <c r="J5" i="6" a="1"/>
  <c r="J5" i="6" s="1"/>
  <c r="J6" i="6" a="1"/>
  <c r="J6" i="6" s="1"/>
  <c r="J16" i="6" a="1"/>
  <c r="J16" i="6" s="1"/>
  <c r="H16" i="6" a="1"/>
  <c r="H16" i="6" s="1"/>
  <c r="H18" i="6" a="1"/>
  <c r="H18" i="6" s="1"/>
  <c r="P17" i="6" a="1"/>
  <c r="P17" i="6" s="1"/>
  <c r="F17" i="6" a="1"/>
  <c r="F17" i="6" s="1"/>
  <c r="F16" i="6" a="1"/>
  <c r="F16" i="6" s="1"/>
  <c r="I7" i="6" a="1"/>
  <c r="I7" i="6" s="1"/>
  <c r="N17" i="6" a="1"/>
  <c r="N17" i="6" s="1"/>
  <c r="J25" i="6" a="1"/>
  <c r="J25" i="6" s="1"/>
  <c r="P18" i="6" a="1"/>
  <c r="P18" i="6" s="1"/>
  <c r="I5" i="6" a="1"/>
  <c r="I5" i="6" s="1"/>
  <c r="I6" i="6" a="1"/>
  <c r="I6" i="6" s="1"/>
  <c r="G18" i="6" a="1"/>
  <c r="G18" i="6" s="1"/>
  <c r="G17" i="6" a="1"/>
  <c r="G17" i="6" s="1"/>
  <c r="M18" i="6" a="1"/>
  <c r="M18" i="6" s="1"/>
  <c r="R18" i="6" a="1"/>
  <c r="R18" i="6" s="1"/>
  <c r="G16" i="6" a="1"/>
  <c r="G16" i="6" s="1"/>
  <c r="E21" i="6" a="1"/>
  <c r="G26" i="6" s="1" a="1"/>
  <c r="G26" i="6" s="1"/>
  <c r="O16" i="6" a="1"/>
  <c r="O16" i="6" s="1"/>
  <c r="K17" i="6" a="1"/>
  <c r="K17" i="6" s="1"/>
  <c r="J18" i="6" a="1"/>
  <c r="J18" i="6" s="1"/>
  <c r="J8" i="1"/>
  <c r="L16" i="1" a="1"/>
  <c r="L16" i="1" s="1"/>
  <c r="N18" i="1" a="1"/>
  <c r="N18" i="1" s="1"/>
  <c r="I18" i="1" a="1"/>
  <c r="I18" i="1" s="1"/>
  <c r="L15" i="1" a="1"/>
  <c r="L15" i="1" s="1"/>
  <c r="G17" i="1" a="1"/>
  <c r="G17" i="1" s="1"/>
  <c r="R12" i="1" a="1"/>
  <c r="R12" i="1" s="1"/>
  <c r="H17" i="1" a="1"/>
  <c r="H17" i="1" s="1"/>
  <c r="R18" i="1" a="1"/>
  <c r="R18" i="1" s="1"/>
  <c r="J13" i="1" a="1"/>
  <c r="J13" i="1" s="1"/>
  <c r="M18" i="1" a="1"/>
  <c r="M18" i="1" s="1"/>
  <c r="J12" i="1" a="1"/>
  <c r="J12" i="1" s="1"/>
  <c r="H14" i="1" a="1"/>
  <c r="H14" i="1" s="1"/>
  <c r="M12" i="1" a="1"/>
  <c r="M12" i="1" s="1"/>
  <c r="Q13" i="1" a="1"/>
  <c r="Q13" i="1" s="1"/>
  <c r="R13" i="1" a="1"/>
  <c r="R13" i="1" s="1"/>
  <c r="F16" i="1" a="1"/>
  <c r="F16" i="1" s="1"/>
  <c r="O15" i="1" a="1"/>
  <c r="O15" i="1" s="1"/>
  <c r="J18" i="1" a="1"/>
  <c r="J18" i="1" s="1"/>
  <c r="M14" i="1" a="1"/>
  <c r="M14" i="1" s="1"/>
  <c r="L12" i="1" a="1"/>
  <c r="L12" i="1" s="1"/>
  <c r="F18" i="1" a="1"/>
  <c r="F18" i="1" s="1"/>
  <c r="J16" i="1" a="1"/>
  <c r="J16" i="1" s="1"/>
  <c r="P14" i="1" a="1"/>
  <c r="P14" i="1" s="1"/>
  <c r="R16" i="1" a="1"/>
  <c r="R16" i="1" s="1"/>
  <c r="M16" i="1" a="1"/>
  <c r="M16" i="1" s="1"/>
  <c r="P18" i="1" a="1"/>
  <c r="P18" i="1" s="1"/>
  <c r="K15" i="1" a="1"/>
  <c r="K15" i="1" s="1"/>
  <c r="F15" i="1" a="1"/>
  <c r="F15" i="1" s="1"/>
  <c r="N15" i="1" a="1"/>
  <c r="N15" i="1" s="1"/>
  <c r="P17" i="1" a="1"/>
  <c r="P17" i="1" s="1"/>
  <c r="K17" i="1" a="1"/>
  <c r="K17" i="1" s="1"/>
  <c r="I12" i="1" a="1"/>
  <c r="I12" i="1" s="1"/>
  <c r="I16" i="1" a="1"/>
  <c r="I16" i="1" s="1"/>
  <c r="P16" i="1" a="1"/>
  <c r="P16" i="1" s="1"/>
  <c r="O14" i="1" a="1"/>
  <c r="O14" i="1" s="1"/>
  <c r="J17" i="1" a="1"/>
  <c r="J17" i="1" s="1"/>
  <c r="O12" i="1" a="1"/>
  <c r="O12" i="1" s="1"/>
  <c r="G13" i="1" a="1"/>
  <c r="G13" i="1" s="1"/>
  <c r="H13" i="1" a="1"/>
  <c r="H13" i="1" s="1"/>
  <c r="Q18" i="1" a="1"/>
  <c r="Q18" i="1" s="1"/>
  <c r="L18" i="1" a="1"/>
  <c r="L18" i="1" s="1"/>
  <c r="K13" i="1" a="1"/>
  <c r="K13" i="1" s="1"/>
  <c r="I14" i="1" a="1"/>
  <c r="I14" i="1" s="1"/>
  <c r="Q16" i="1" a="1"/>
  <c r="Q16" i="1" s="1"/>
  <c r="H18" i="1" a="1"/>
  <c r="H18" i="1" s="1"/>
  <c r="K14" i="1" a="1"/>
  <c r="K14" i="1" s="1"/>
  <c r="P12" i="1" a="1"/>
  <c r="P12" i="1" s="1"/>
  <c r="F14" i="1" a="1"/>
  <c r="F14" i="1" s="1"/>
  <c r="K12" i="1" a="1"/>
  <c r="K12" i="1" s="1"/>
  <c r="G15" i="1" a="1"/>
  <c r="G15" i="1" s="1"/>
  <c r="O17" i="1" a="1"/>
  <c r="O17" i="1" s="1"/>
  <c r="F12" i="1" a="1"/>
  <c r="F12" i="1" s="1"/>
  <c r="I15" i="1" a="1"/>
  <c r="I15" i="1" s="1"/>
  <c r="N13" i="1" a="1"/>
  <c r="N13" i="1" s="1"/>
  <c r="R14" i="1" a="1"/>
  <c r="R14" i="1" s="1"/>
  <c r="I13" i="1" a="1"/>
  <c r="I13" i="1" s="1"/>
  <c r="N17" i="1" a="1"/>
  <c r="N17" i="1" s="1"/>
  <c r="M15" i="1" a="1"/>
  <c r="M15" i="1" s="1"/>
  <c r="P13" i="1" a="1"/>
  <c r="P13" i="1" s="1"/>
  <c r="N14" i="1" a="1"/>
  <c r="N14" i="1" s="1"/>
  <c r="G16" i="1" a="1"/>
  <c r="G16" i="1" s="1"/>
  <c r="L14" i="1" a="1"/>
  <c r="L14" i="1" s="1"/>
  <c r="P15" i="1" a="1"/>
  <c r="P15" i="1" s="1"/>
  <c r="G14" i="1" a="1"/>
  <c r="G14" i="1" s="1"/>
  <c r="K16" i="1" a="1"/>
  <c r="K16" i="1" s="1"/>
  <c r="R15" i="1" a="1"/>
  <c r="R15" i="1" s="1"/>
  <c r="N12" i="1" a="1"/>
  <c r="N12" i="1" s="1"/>
  <c r="Q17" i="1" a="1"/>
  <c r="Q17" i="1" s="1"/>
  <c r="J15" i="1" a="1"/>
  <c r="J15" i="1" s="1"/>
  <c r="N16" i="1" a="1"/>
  <c r="N16" i="1" s="1"/>
  <c r="Q15" i="1" a="1"/>
  <c r="Q15" i="1" s="1"/>
  <c r="I17" i="1" a="1"/>
  <c r="I17" i="1" s="1"/>
  <c r="G12" i="1" a="1"/>
  <c r="G12" i="1" s="1"/>
  <c r="L13" i="1" a="1"/>
  <c r="L13" i="1" s="1"/>
  <c r="O18" i="1" a="1"/>
  <c r="O18" i="1" s="1"/>
  <c r="H16" i="1" a="1"/>
  <c r="H16" i="1" s="1"/>
  <c r="L17" i="1" a="1"/>
  <c r="L17" i="1" s="1"/>
  <c r="O16" i="1" a="1"/>
  <c r="O16" i="1" s="1"/>
  <c r="G18" i="1" a="1"/>
  <c r="G18" i="1" s="1"/>
  <c r="H12" i="1" a="1"/>
  <c r="H12" i="1" s="1"/>
  <c r="J14" i="1" a="1"/>
  <c r="J14" i="1" s="1"/>
  <c r="M13" i="1" a="1"/>
  <c r="M13" i="1" s="1"/>
  <c r="F17" i="1" a="1"/>
  <c r="F17" i="1" s="1"/>
  <c r="Q12" i="1" a="1"/>
  <c r="Q12" i="1" s="1"/>
  <c r="M17" i="1" a="1"/>
  <c r="M17" i="1" s="1"/>
  <c r="F13" i="1" a="1"/>
  <c r="F13" i="1" s="1"/>
  <c r="H15" i="1" a="1"/>
  <c r="H15" i="1" s="1"/>
  <c r="Q14" i="1" a="1"/>
  <c r="Q14" i="1" s="1"/>
  <c r="R17" i="1" a="1"/>
  <c r="R17" i="1" s="1"/>
  <c r="O13" i="1" a="1"/>
  <c r="O13" i="1" s="1"/>
  <c r="K18" i="1" a="1"/>
  <c r="K18" i="1" s="1"/>
  <c r="N5" i="2"/>
  <c r="F7" i="9"/>
  <c r="N5" i="5"/>
  <c r="F5" i="9"/>
  <c r="N5" i="1"/>
  <c r="F6" i="9"/>
  <c r="H6" i="9" s="1"/>
  <c r="H8" i="6"/>
  <c r="N5" i="6" s="1"/>
  <c r="R17" i="6" a="1"/>
  <c r="R17" i="6" s="1"/>
  <c r="N16" i="6" a="1"/>
  <c r="N16" i="6" s="1"/>
  <c r="G8" i="6"/>
  <c r="M5" i="6" s="1"/>
  <c r="I25" i="6" a="1"/>
  <c r="I25" i="6" s="1"/>
  <c r="I17" i="6" a="1"/>
  <c r="I17" i="6" s="1"/>
  <c r="R16" i="6" a="1"/>
  <c r="R16" i="6" s="1"/>
  <c r="E15" i="5" a="1"/>
  <c r="E15" i="5" s="1"/>
  <c r="E12" i="5" a="1"/>
  <c r="E12" i="5" s="1"/>
  <c r="E17" i="5" a="1"/>
  <c r="E17" i="5" s="1"/>
  <c r="E14" i="5" a="1"/>
  <c r="E14" i="5" s="1"/>
  <c r="E16" i="5" a="1"/>
  <c r="E16" i="5" s="1"/>
  <c r="E13" i="5" a="1"/>
  <c r="E13" i="5" s="1"/>
  <c r="E18" i="5" a="1"/>
  <c r="E18" i="5" s="1"/>
  <c r="E11" i="6" a="1"/>
  <c r="E11" i="6" s="1"/>
  <c r="Q17" i="6" a="1"/>
  <c r="Q17" i="6" s="1"/>
  <c r="J24" i="6" a="1"/>
  <c r="J24" i="6" s="1"/>
  <c r="P16" i="6" a="1"/>
  <c r="P16" i="6" s="1"/>
  <c r="K25" i="6" a="1"/>
  <c r="K25" i="6" s="1"/>
  <c r="L17" i="6" a="1"/>
  <c r="L17" i="6" s="1"/>
  <c r="Q16" i="6" a="1"/>
  <c r="Q16" i="6" s="1"/>
  <c r="K24" i="6" a="1"/>
  <c r="K24" i="6" s="1"/>
  <c r="K26" i="6" a="1"/>
  <c r="K26" i="6" s="1"/>
  <c r="L18" i="6" a="1"/>
  <c r="L18" i="6" s="1"/>
  <c r="Q18" i="6" a="1"/>
  <c r="Q18" i="6" s="1"/>
  <c r="O17" i="6" a="1"/>
  <c r="O17" i="6" s="1"/>
  <c r="M16" i="6" a="1"/>
  <c r="M16" i="6" s="1"/>
  <c r="O18" i="6" a="1"/>
  <c r="O18" i="6" s="1"/>
  <c r="J26" i="6" a="1"/>
  <c r="J26" i="6" s="1"/>
  <c r="I24" i="6" a="1"/>
  <c r="I24" i="6" s="1"/>
  <c r="F18" i="6" a="1"/>
  <c r="F18" i="6" s="1"/>
  <c r="N18" i="6" a="1"/>
  <c r="N18" i="6" s="1"/>
  <c r="I18" i="6" a="1"/>
  <c r="I18" i="6" s="1"/>
  <c r="M17" i="6" a="1"/>
  <c r="M17" i="6" s="1"/>
  <c r="E24" i="5" a="1"/>
  <c r="E24" i="5" s="1"/>
  <c r="E25" i="5" a="1"/>
  <c r="E25" i="5" s="1"/>
  <c r="E22" i="5" a="1"/>
  <c r="E22" i="5" s="1"/>
  <c r="E26" i="5" a="1"/>
  <c r="E26" i="5" s="1"/>
  <c r="E23" i="5" a="1"/>
  <c r="E23" i="5" s="1"/>
  <c r="H26" i="6" a="1"/>
  <c r="H26" i="6" s="1"/>
  <c r="H25" i="6" a="1"/>
  <c r="H25" i="6" s="1"/>
  <c r="H24" i="6" a="1"/>
  <c r="H24" i="6" s="1"/>
  <c r="H23" i="6" a="1"/>
  <c r="H23" i="6" s="1"/>
  <c r="H22" i="6" a="1"/>
  <c r="H22" i="6" s="1"/>
  <c r="I16" i="6" a="1"/>
  <c r="I16" i="6" s="1"/>
  <c r="K16" i="6" a="1"/>
  <c r="K16" i="6" s="1"/>
  <c r="K18" i="6" a="1"/>
  <c r="K18" i="6" s="1"/>
  <c r="E15" i="1" a="1"/>
  <c r="E15" i="1" s="1"/>
  <c r="E14" i="1" a="1"/>
  <c r="E14" i="1" s="1"/>
  <c r="E18" i="1" a="1"/>
  <c r="E18" i="1" s="1"/>
  <c r="E12" i="1" a="1"/>
  <c r="E12" i="1" s="1"/>
  <c r="E17" i="1" a="1"/>
  <c r="E17" i="1" s="1"/>
  <c r="E13" i="1" a="1"/>
  <c r="E13" i="1" s="1"/>
  <c r="E16" i="1" a="1"/>
  <c r="E16" i="1" s="1"/>
  <c r="E23" i="2" l="1" a="1"/>
  <c r="E23" i="2" s="1"/>
  <c r="E25" i="2" a="1"/>
  <c r="E25" i="2" s="1"/>
  <c r="E24" i="2" a="1"/>
  <c r="E24" i="2" s="1"/>
  <c r="E22" i="2" a="1"/>
  <c r="E22" i="2" s="1"/>
  <c r="E12" i="2" a="1"/>
  <c r="E12" i="2" s="1"/>
  <c r="E18" i="2" a="1"/>
  <c r="E18" i="2" s="1"/>
  <c r="E16" i="2" a="1"/>
  <c r="E16" i="2" s="1"/>
  <c r="E13" i="2" a="1"/>
  <c r="E13" i="2" s="1"/>
  <c r="E17" i="2" a="1"/>
  <c r="E17" i="2" s="1"/>
  <c r="E15" i="2" a="1"/>
  <c r="E15" i="2" s="1"/>
  <c r="E25" i="1" a="1"/>
  <c r="E25" i="1" s="1"/>
  <c r="E26" i="1" a="1"/>
  <c r="E26" i="1" s="1"/>
  <c r="E24" i="1" a="1"/>
  <c r="E24" i="1" s="1"/>
  <c r="E22" i="1" a="1"/>
  <c r="E22" i="1" s="1"/>
  <c r="J8" i="6"/>
  <c r="G25" i="6" a="1"/>
  <c r="G25" i="6" s="1"/>
  <c r="F26" i="6" a="1"/>
  <c r="F26" i="6" s="1"/>
  <c r="F23" i="6" a="1"/>
  <c r="F23" i="6" s="1"/>
  <c r="F24" i="6" a="1"/>
  <c r="F24" i="6" s="1"/>
  <c r="I8" i="6"/>
  <c r="F4" i="9"/>
  <c r="F3" i="9" s="1"/>
  <c r="I3" i="9" s="1"/>
  <c r="G22" i="6" a="1"/>
  <c r="G22" i="6" s="1"/>
  <c r="G23" i="6" a="1"/>
  <c r="G23" i="6" s="1"/>
  <c r="F22" i="6" a="1"/>
  <c r="F22" i="6" s="1"/>
  <c r="E21" i="6"/>
  <c r="E23" i="6" s="1" a="1"/>
  <c r="E23" i="6" s="1"/>
  <c r="G24" i="6" a="1"/>
  <c r="G24" i="6" s="1"/>
  <c r="F25" i="6" a="1"/>
  <c r="F25" i="6" s="1"/>
  <c r="I7" i="9"/>
  <c r="G7" i="9"/>
  <c r="I5" i="9"/>
  <c r="G5" i="9"/>
  <c r="I6" i="9"/>
  <c r="G6" i="9"/>
  <c r="E17" i="6" a="1"/>
  <c r="E17" i="6" s="1"/>
  <c r="E16" i="6" a="1"/>
  <c r="E16" i="6" s="1"/>
  <c r="E18" i="6" a="1"/>
  <c r="E18" i="6" s="1"/>
  <c r="E12" i="6" a="1"/>
  <c r="E12" i="6" s="1"/>
  <c r="E15" i="6" a="1"/>
  <c r="E15" i="6" s="1"/>
  <c r="E14" i="6" a="1"/>
  <c r="E14" i="6" s="1"/>
  <c r="E13" i="6" a="1"/>
  <c r="E13" i="6" s="1"/>
  <c r="G4" i="9" l="1"/>
  <c r="G3" i="9" s="1"/>
  <c r="I4" i="9"/>
  <c r="H4" i="9"/>
  <c r="E26" i="6" a="1"/>
  <c r="E26" i="6" s="1"/>
  <c r="E25" i="6" a="1"/>
  <c r="E25" i="6" s="1"/>
  <c r="E24" i="6" a="1"/>
  <c r="E24" i="6" s="1"/>
  <c r="E22" i="6" a="1"/>
  <c r="E22" i="6" s="1"/>
  <c r="K4" i="9" l="1"/>
  <c r="K6" i="9" l="1"/>
  <c r="BD122" i="1" l="1"/>
  <c r="BD659" i="1"/>
  <c r="BD225" i="1"/>
  <c r="BW533" i="2"/>
  <c r="BW371" i="2"/>
  <c r="BD57" i="1"/>
  <c r="AO212" i="5"/>
  <c r="BW326" i="2"/>
  <c r="AO113" i="5"/>
  <c r="BW596" i="2"/>
  <c r="BD315" i="1"/>
  <c r="AO255" i="5"/>
  <c r="BW361" i="2"/>
  <c r="BD176" i="1"/>
  <c r="BD574" i="1"/>
  <c r="AO48" i="5"/>
  <c r="BW284" i="2"/>
  <c r="BD227" i="1"/>
  <c r="BD686" i="1"/>
  <c r="BW530" i="2"/>
  <c r="AO189" i="5"/>
  <c r="BD765" i="1"/>
  <c r="AG179" i="6"/>
  <c r="BW331" i="2"/>
  <c r="BD703" i="1"/>
  <c r="BD708" i="1"/>
  <c r="BW459" i="2"/>
  <c r="AG296" i="6"/>
  <c r="BW834" i="2"/>
  <c r="BD647" i="1"/>
  <c r="BD839" i="1"/>
  <c r="BD348" i="1"/>
  <c r="AO202" i="5"/>
  <c r="BW112" i="2"/>
  <c r="BW108" i="2"/>
  <c r="AG193" i="6"/>
  <c r="BD133" i="1"/>
  <c r="BD171" i="1"/>
  <c r="BD816" i="1"/>
  <c r="BD353" i="1"/>
  <c r="BD532" i="1"/>
  <c r="BW45" i="2"/>
  <c r="BD422" i="1"/>
  <c r="BW541" i="2"/>
  <c r="AO162" i="5"/>
  <c r="BW418" i="2"/>
  <c r="BD515" i="1"/>
  <c r="BD784" i="1"/>
  <c r="AG36" i="6"/>
  <c r="BW491" i="2"/>
  <c r="BD646" i="1"/>
  <c r="BD298" i="1"/>
  <c r="BD490" i="1"/>
  <c r="BW50" i="2"/>
  <c r="BW325" i="2"/>
  <c r="BD611" i="1"/>
  <c r="AO69" i="5"/>
  <c r="AO206" i="5"/>
  <c r="BW818" i="2"/>
  <c r="BW751" i="2"/>
  <c r="BW524" i="2"/>
  <c r="BD482" i="1"/>
  <c r="BD783" i="1"/>
  <c r="BD53" i="1"/>
  <c r="AO92" i="5"/>
  <c r="AO94" i="5"/>
  <c r="AO150" i="5"/>
  <c r="BW128" i="2"/>
  <c r="BD248" i="1"/>
  <c r="AO166" i="5"/>
  <c r="BD433" i="1"/>
  <c r="BD204" i="1"/>
  <c r="AG115" i="6"/>
  <c r="BW247" i="2"/>
  <c r="BW316" i="2"/>
  <c r="BD396" i="1"/>
  <c r="BD354" i="1"/>
  <c r="AG116" i="6"/>
  <c r="BD338" i="1"/>
  <c r="BW100" i="2"/>
  <c r="BD805" i="1"/>
  <c r="BW281" i="2"/>
  <c r="BD687" i="1"/>
  <c r="AG252" i="6"/>
  <c r="AO263" i="5"/>
  <c r="BW303" i="2"/>
  <c r="BD37" i="1"/>
  <c r="BW411" i="2"/>
  <c r="AG141" i="6"/>
  <c r="AG212" i="6"/>
  <c r="BD365" i="1"/>
  <c r="BD222" i="1"/>
  <c r="BW245" i="2"/>
  <c r="AO243" i="5"/>
  <c r="AG201" i="6"/>
  <c r="BW786" i="2"/>
  <c r="AG41" i="6"/>
  <c r="BD294" i="1"/>
  <c r="AG155" i="6"/>
  <c r="AG268" i="6"/>
  <c r="BW72" i="2"/>
  <c r="AO93" i="5"/>
  <c r="AO60" i="5"/>
  <c r="BD844" i="1"/>
  <c r="BD332" i="1"/>
  <c r="AO171" i="5"/>
  <c r="AG152" i="6"/>
  <c r="BW254" i="2"/>
  <c r="AG34" i="6"/>
  <c r="AG126" i="6"/>
  <c r="BD431" i="1"/>
  <c r="AG178" i="6"/>
  <c r="BD573" i="1"/>
  <c r="AO149" i="5"/>
  <c r="BD364" i="1"/>
  <c r="BD580" i="1"/>
  <c r="BW568" i="2"/>
  <c r="AO110" i="5"/>
  <c r="BD75" i="1"/>
  <c r="BD82" i="1"/>
  <c r="BW665" i="2"/>
  <c r="BW206" i="2"/>
  <c r="BD843" i="1"/>
  <c r="BD802" i="1"/>
  <c r="AG94" i="6"/>
  <c r="BW629" i="2"/>
  <c r="AO242" i="5"/>
  <c r="BW57" i="2"/>
  <c r="BD345" i="1"/>
  <c r="BD827" i="1"/>
  <c r="AO232" i="5"/>
  <c r="BD330" i="1"/>
  <c r="AG154" i="6"/>
  <c r="BD155" i="1"/>
  <c r="BW93" i="2"/>
  <c r="AO233" i="5"/>
  <c r="AG37" i="6"/>
  <c r="AO181" i="5"/>
  <c r="AG157" i="6"/>
  <c r="BW41" i="2"/>
  <c r="BW484" i="2"/>
  <c r="AG57" i="6"/>
  <c r="BW532" i="2"/>
  <c r="BW565" i="2"/>
  <c r="BW417" i="2"/>
  <c r="AG200" i="6"/>
  <c r="BD440" i="1"/>
  <c r="BW564" i="2"/>
  <c r="AG59" i="6"/>
  <c r="BW692" i="2"/>
  <c r="BW376" i="2"/>
  <c r="BW216" i="2"/>
  <c r="BW468" i="2"/>
  <c r="BD616" i="1"/>
  <c r="BW332" i="2"/>
  <c r="BW758" i="2"/>
  <c r="BD309" i="1"/>
  <c r="BW435" i="2"/>
  <c r="AG174" i="6"/>
  <c r="BD30" i="1"/>
  <c r="BW302" i="2"/>
  <c r="BD208" i="1"/>
  <c r="BW584" i="2"/>
  <c r="BW505" i="2"/>
  <c r="BD121" i="1"/>
  <c r="BW207" i="2"/>
  <c r="BW664" i="2"/>
  <c r="BW118" i="2"/>
  <c r="AG39" i="6"/>
  <c r="BW317" i="2"/>
  <c r="BW549" i="2"/>
  <c r="BW73" i="2"/>
  <c r="BD144" i="1"/>
  <c r="BW113" i="2"/>
  <c r="AO196" i="5"/>
  <c r="BD680" i="1"/>
  <c r="BW558" i="2"/>
  <c r="BW267" i="2"/>
  <c r="BD138" i="1"/>
  <c r="BW125" i="2"/>
  <c r="BD265" i="1"/>
  <c r="BD831" i="1"/>
  <c r="AG48" i="6"/>
  <c r="BD291" i="1"/>
  <c r="AG58" i="6"/>
  <c r="BW148" i="2"/>
  <c r="BW121" i="2"/>
  <c r="BW453" i="2"/>
  <c r="BW777" i="2"/>
  <c r="BW298" i="2"/>
  <c r="BW707" i="2"/>
  <c r="BD246" i="1"/>
  <c r="BW238" i="2"/>
  <c r="BD485" i="1"/>
  <c r="BD145" i="1"/>
  <c r="AG265" i="6"/>
  <c r="BD551" i="1"/>
  <c r="BW586" i="2"/>
  <c r="BW647" i="2"/>
  <c r="AO208" i="5"/>
  <c r="BW169" i="2"/>
  <c r="AO285" i="5"/>
  <c r="BD569" i="1"/>
  <c r="BD436" i="1"/>
  <c r="BD382" i="1"/>
  <c r="BW601" i="2"/>
  <c r="BW269" i="2"/>
  <c r="BD797" i="1"/>
  <c r="BW705" i="2"/>
  <c r="BW835" i="2"/>
  <c r="BD97" i="1"/>
  <c r="BW36" i="2"/>
  <c r="BD517" i="1"/>
  <c r="AG204" i="6"/>
  <c r="BD407" i="1"/>
  <c r="BD209" i="1"/>
  <c r="BW428" i="2"/>
  <c r="BW423" i="2"/>
  <c r="AG144" i="6"/>
  <c r="BW450" i="2"/>
  <c r="BW170" i="2"/>
  <c r="BW673" i="2"/>
  <c r="BW508" i="2"/>
  <c r="BW693" i="2"/>
  <c r="BD186" i="1"/>
  <c r="AO178" i="5"/>
  <c r="AO276" i="5"/>
  <c r="BW265" i="2"/>
  <c r="BD394" i="1"/>
  <c r="BD842" i="1"/>
  <c r="BW579" i="2"/>
  <c r="AO154" i="5"/>
  <c r="BW486" i="2"/>
  <c r="BW355" i="2"/>
  <c r="BD70" i="1"/>
  <c r="AG30" i="6"/>
  <c r="AO105" i="5"/>
  <c r="BW213" i="2"/>
  <c r="BD788" i="1"/>
  <c r="BD586" i="1"/>
  <c r="BW294" i="2"/>
  <c r="BW798" i="2"/>
  <c r="BW66" i="2"/>
  <c r="BD761" i="1"/>
  <c r="AG167" i="6"/>
  <c r="BW476" i="2"/>
  <c r="AG143" i="6"/>
  <c r="BW81" i="2"/>
  <c r="BW301" i="2"/>
  <c r="AO53" i="5"/>
  <c r="AO209" i="5"/>
  <c r="BW611" i="2"/>
  <c r="BW138" i="2"/>
  <c r="BW200" i="2"/>
  <c r="BW259" i="2"/>
  <c r="AG150" i="6"/>
  <c r="AG285" i="6"/>
  <c r="BW374" i="2"/>
  <c r="BD473" i="1"/>
  <c r="AG264" i="6"/>
  <c r="AG69" i="6"/>
  <c r="BD139" i="1"/>
  <c r="BW179" i="2"/>
  <c r="AG286" i="6"/>
  <c r="BD423" i="1"/>
  <c r="AG240" i="6"/>
  <c r="BW183" i="2"/>
  <c r="AG214" i="6"/>
  <c r="AO100" i="5"/>
  <c r="BW754" i="2"/>
  <c r="BW831" i="2"/>
  <c r="BD800" i="1"/>
  <c r="AO200" i="5"/>
  <c r="BW277" i="2"/>
  <c r="BW708" i="2"/>
  <c r="AG250" i="6"/>
  <c r="AO36" i="5"/>
  <c r="AO205" i="5"/>
  <c r="BW678" i="2"/>
  <c r="AO247" i="5"/>
  <c r="AG207" i="6"/>
  <c r="BD590" i="1"/>
  <c r="BW94" i="2"/>
  <c r="BW761" i="2"/>
  <c r="BD410" i="1"/>
  <c r="AG151" i="6"/>
  <c r="BW690" i="2"/>
  <c r="AG245" i="6"/>
  <c r="BW648" i="2"/>
  <c r="BW680" i="2"/>
  <c r="AG102" i="6"/>
  <c r="BD184" i="1"/>
  <c r="BW577" i="2"/>
  <c r="BW236" i="2"/>
  <c r="BW32" i="2"/>
  <c r="BW559" i="2"/>
  <c r="BD152" i="1"/>
  <c r="BD94" i="1"/>
  <c r="BD743" i="1"/>
  <c r="BW633" i="2"/>
  <c r="AG124" i="6"/>
  <c r="BW444" i="2"/>
  <c r="AO79" i="5"/>
  <c r="BD560" i="1"/>
  <c r="BD553" i="1"/>
  <c r="BW120" i="2"/>
  <c r="BW187" i="2"/>
  <c r="BD499" i="1"/>
  <c r="BD156" i="1"/>
  <c r="AO246" i="5"/>
  <c r="BW457" i="2"/>
  <c r="AO157" i="5"/>
  <c r="BD596" i="1"/>
  <c r="BW717" i="2"/>
  <c r="AO235" i="5"/>
  <c r="BD653" i="1"/>
  <c r="BW160" i="2"/>
  <c r="BW554" i="2"/>
  <c r="BD439" i="1"/>
  <c r="BW580" i="2"/>
  <c r="BD287" i="1"/>
  <c r="BW479" i="2"/>
  <c r="BD408" i="1"/>
  <c r="BW136" i="2"/>
  <c r="BW721" i="2"/>
  <c r="BD576" i="1"/>
  <c r="AO297" i="5"/>
  <c r="BW182" i="2"/>
  <c r="BW701" i="2"/>
  <c r="AO89" i="5"/>
  <c r="AG166" i="6"/>
  <c r="BW436" i="2"/>
  <c r="BW697" i="2"/>
  <c r="BW715" i="2"/>
  <c r="BD781" i="1"/>
  <c r="BW102" i="2"/>
  <c r="BD731" i="1"/>
  <c r="BW610" i="2"/>
  <c r="BW776" i="2"/>
  <c r="BD51" i="1"/>
  <c r="BW49" i="2"/>
  <c r="BW285" i="2"/>
  <c r="AO228" i="5"/>
  <c r="BD374" i="1"/>
  <c r="BD460" i="1"/>
  <c r="BW443" i="2"/>
  <c r="BW783" i="2"/>
  <c r="BW741" i="2"/>
  <c r="AG100" i="6"/>
  <c r="BD226" i="1"/>
  <c r="BW209" i="2"/>
  <c r="BW404" i="2"/>
  <c r="BD525" i="1"/>
  <c r="BD810" i="1"/>
  <c r="BD312" i="1"/>
  <c r="BD91" i="1"/>
  <c r="BW223" i="2"/>
  <c r="BW48" i="2"/>
  <c r="BD85" i="1"/>
  <c r="AO197" i="5"/>
  <c r="BW527" i="2"/>
  <c r="BW362" i="2"/>
  <c r="BW501" i="2"/>
  <c r="BW59" i="2"/>
  <c r="BD113" i="1"/>
  <c r="AO177" i="5"/>
  <c r="BW643" i="2"/>
  <c r="BW830" i="2"/>
  <c r="AG253" i="6"/>
  <c r="BW616" i="2"/>
  <c r="AO30" i="5"/>
  <c r="AO112" i="5"/>
  <c r="BW622" i="2"/>
  <c r="AG272" i="6"/>
  <c r="BD181" i="1"/>
  <c r="BD179" i="1"/>
  <c r="BW763" i="2"/>
  <c r="BD677" i="1"/>
  <c r="AG96" i="6"/>
  <c r="BW283" i="2"/>
  <c r="BD583" i="1"/>
  <c r="BD398" i="1"/>
  <c r="BW730" i="2"/>
  <c r="BD161" i="1"/>
  <c r="BD825" i="1"/>
  <c r="BW67" i="2"/>
  <c r="AO151" i="5"/>
  <c r="BD201" i="1"/>
  <c r="BW485" i="2"/>
  <c r="AO139" i="5"/>
  <c r="AG82" i="6"/>
  <c r="BW794" i="2"/>
  <c r="BD347" i="1"/>
  <c r="BD841" i="1"/>
  <c r="BW795" i="2"/>
  <c r="AG92" i="6"/>
  <c r="BW175" i="2"/>
  <c r="BW202" i="2"/>
  <c r="BD168" i="1"/>
  <c r="BD437" i="1"/>
  <c r="BD452" i="1"/>
  <c r="BW289" i="2"/>
  <c r="AO121" i="5"/>
  <c r="BD467" i="1"/>
  <c r="BW392" i="2"/>
  <c r="AO253" i="5"/>
  <c r="BD48" i="1"/>
  <c r="BW389" i="2"/>
  <c r="BW256" i="2"/>
  <c r="AO73" i="5"/>
  <c r="BD748" i="1"/>
  <c r="BW252" i="2"/>
  <c r="BW227" i="2"/>
  <c r="BD386" i="1"/>
  <c r="BD205" i="1"/>
  <c r="BW300" i="2"/>
  <c r="BW520" i="2"/>
  <c r="AG173" i="6"/>
  <c r="BD325" i="1"/>
  <c r="AG113" i="6"/>
  <c r="BW796" i="2"/>
  <c r="BW137" i="2"/>
  <c r="BW438" i="2"/>
  <c r="BD367" i="1"/>
  <c r="BW720" i="2"/>
  <c r="AO257" i="5"/>
  <c r="AO160" i="5"/>
  <c r="BW474" i="2"/>
  <c r="BD426" i="1"/>
  <c r="BW714" i="2"/>
  <c r="AO169" i="5"/>
  <c r="BW588" i="2"/>
  <c r="BW599" i="2"/>
  <c r="BD610" i="1"/>
  <c r="BW728" i="2"/>
  <c r="BD835" i="1"/>
  <c r="BW52" i="2"/>
  <c r="BD362" i="1"/>
  <c r="AO284" i="5"/>
  <c r="BW144" i="2"/>
  <c r="BD416" i="1"/>
  <c r="AG40" i="6"/>
  <c r="AG98" i="6"/>
  <c r="BW681" i="2"/>
  <c r="AG209" i="6"/>
  <c r="AO136" i="5"/>
  <c r="BW504" i="2"/>
  <c r="AG269" i="6"/>
  <c r="BW509" i="2"/>
  <c r="AO148" i="5"/>
  <c r="AO290" i="5"/>
  <c r="AG101" i="6"/>
  <c r="BD430" i="1"/>
  <c r="BD279" i="1"/>
  <c r="BD461" i="1"/>
  <c r="BW760" i="2"/>
  <c r="BW379" i="2"/>
  <c r="BW151" i="2"/>
  <c r="BD280" i="1"/>
  <c r="AG75" i="6"/>
  <c r="AG263" i="6"/>
  <c r="BD772" i="1"/>
  <c r="BD699" i="1"/>
  <c r="AO46" i="5"/>
  <c r="BW295" i="2"/>
  <c r="BD535" i="1"/>
  <c r="BW806" i="2"/>
  <c r="BW832" i="2"/>
  <c r="BD434" i="1"/>
  <c r="BD670" i="1"/>
  <c r="AG223" i="6"/>
  <c r="BW152" i="2"/>
  <c r="BD795" i="1"/>
  <c r="BW461" i="2"/>
  <c r="BD43" i="1"/>
  <c r="BD815" i="1"/>
  <c r="BD108" i="1"/>
  <c r="BD190" i="1"/>
  <c r="BW290" i="2"/>
  <c r="BW658" i="2"/>
  <c r="AG104" i="6"/>
  <c r="BW503" i="2"/>
  <c r="BD545" i="1"/>
  <c r="BD578" i="1"/>
  <c r="BD86" i="1"/>
  <c r="BD465" i="1"/>
  <c r="BD787" i="1"/>
  <c r="BD372" i="1"/>
  <c r="BD412" i="1"/>
  <c r="BW372" i="2"/>
  <c r="AO283" i="5"/>
  <c r="BW249" i="2"/>
  <c r="BD177" i="1"/>
  <c r="BD210" i="1"/>
  <c r="AG35" i="6"/>
  <c r="BD455" i="1"/>
  <c r="BD696" i="1"/>
  <c r="AO64" i="5"/>
  <c r="BW464" i="2"/>
  <c r="AO180" i="5"/>
  <c r="BD508" i="1"/>
  <c r="BW92" i="2"/>
  <c r="BW381" i="2"/>
  <c r="AG288" i="6"/>
  <c r="AO193" i="5"/>
  <c r="AO168" i="5"/>
  <c r="BW336" i="2"/>
  <c r="BW833" i="2"/>
  <c r="AG63" i="6"/>
  <c r="BD685" i="1"/>
  <c r="BD385" i="1"/>
  <c r="BD334" i="1"/>
  <c r="BD735" i="1"/>
  <c r="BD463" i="1"/>
  <c r="BD60" i="1"/>
  <c r="BW609" i="2"/>
  <c r="BW750" i="2"/>
  <c r="BW239" i="2"/>
  <c r="AG237" i="6"/>
  <c r="AG195" i="6"/>
  <c r="BW649" i="2"/>
  <c r="BD542" i="1"/>
  <c r="BW489" i="2"/>
  <c r="BW514" i="2"/>
  <c r="AO116" i="5"/>
  <c r="AG163" i="6"/>
  <c r="AO211" i="5"/>
  <c r="BD231" i="1"/>
  <c r="BW189" i="2"/>
  <c r="AG275" i="6"/>
  <c r="BD33" i="1"/>
  <c r="BW168" i="2"/>
  <c r="BD742" i="1"/>
  <c r="BD93" i="1"/>
  <c r="BW646" i="2"/>
  <c r="BD272" i="1"/>
  <c r="BW454" i="2"/>
  <c r="BD585" i="1"/>
  <c r="BD117" i="1"/>
  <c r="AG192" i="6"/>
  <c r="AG258" i="6"/>
  <c r="BD238" i="1"/>
  <c r="AG233" i="6"/>
  <c r="BD321" i="1"/>
  <c r="AG230" i="6"/>
  <c r="BD702" i="1"/>
  <c r="AO269" i="5"/>
  <c r="BW677" i="2"/>
  <c r="BD481" i="1"/>
  <c r="BW42" i="2"/>
  <c r="BD822" i="1"/>
  <c r="BD178" i="1"/>
  <c r="BD681" i="1"/>
  <c r="BW348" i="2"/>
  <c r="AO170" i="5"/>
  <c r="BW699" i="2"/>
  <c r="BW198" i="2"/>
  <c r="BW90" i="2"/>
  <c r="AO192" i="5"/>
  <c r="AO292" i="5"/>
  <c r="BW547" i="2"/>
  <c r="BW562" i="2"/>
  <c r="BW370" i="2"/>
  <c r="BW167" i="2"/>
  <c r="BD217" i="1"/>
  <c r="AG255" i="6"/>
  <c r="BD679" i="1"/>
  <c r="AO298" i="5"/>
  <c r="BD689" i="1"/>
  <c r="BW338" i="2"/>
  <c r="BD819" i="1"/>
  <c r="BW324" i="2"/>
  <c r="BW546" i="2"/>
  <c r="BW800" i="2"/>
  <c r="BD247" i="1"/>
  <c r="BD782" i="1"/>
  <c r="BW749" i="2"/>
  <c r="BW126" i="2"/>
  <c r="BW696" i="2"/>
  <c r="AO50" i="5"/>
  <c r="AG88" i="6"/>
  <c r="AO72" i="5"/>
  <c r="AG146" i="6"/>
  <c r="BW569" i="2"/>
  <c r="BW612" i="2"/>
  <c r="AG54" i="6"/>
  <c r="AG121" i="6"/>
  <c r="BD604" i="1"/>
  <c r="BW185" i="2"/>
  <c r="BD220" i="1"/>
  <c r="BW358" i="2"/>
  <c r="BD492" i="1"/>
  <c r="BW746" i="2"/>
  <c r="BD100" i="1"/>
  <c r="BW383" i="2"/>
  <c r="BW803" i="2"/>
  <c r="BD254" i="1"/>
  <c r="BW410" i="2"/>
  <c r="BD451" i="1"/>
  <c r="BD514" i="1"/>
  <c r="BW813" i="2"/>
  <c r="BW617" i="2"/>
  <c r="BD68" i="1"/>
  <c r="BD50" i="1"/>
  <c r="BD671" i="1"/>
  <c r="BD192" i="1"/>
  <c r="BW162" i="2"/>
  <c r="BD264" i="1"/>
  <c r="AO295" i="5"/>
  <c r="BD64" i="1"/>
  <c r="AG147" i="6"/>
  <c r="BD495" i="1"/>
  <c r="AG47" i="6"/>
  <c r="BD428" i="1"/>
  <c r="BD697" i="1"/>
  <c r="AG31" i="6"/>
  <c r="BD101" i="1"/>
  <c r="AO287" i="5"/>
  <c r="BD518" i="1"/>
  <c r="BW31" i="2"/>
  <c r="BD789" i="1"/>
  <c r="BD260" i="1"/>
  <c r="BD526" i="1"/>
  <c r="BW65" i="2"/>
  <c r="AO203" i="5"/>
  <c r="BW344" i="2"/>
  <c r="BD746" i="1"/>
  <c r="BW477" i="2"/>
  <c r="BD512" i="1"/>
  <c r="BD664" i="1"/>
  <c r="BD337" i="1"/>
  <c r="AG168" i="6"/>
  <c r="BD732" i="1"/>
  <c r="AO219" i="5"/>
  <c r="AG298" i="6"/>
  <c r="BD589" i="1"/>
  <c r="BD690" i="1"/>
  <c r="BW829" i="2"/>
  <c r="AO286" i="5"/>
  <c r="BD257" i="1"/>
  <c r="BD546" i="1"/>
  <c r="BW262" i="2"/>
  <c r="AO291" i="5"/>
  <c r="BW335" i="2"/>
  <c r="BW345" i="2"/>
  <c r="BD411" i="1"/>
  <c r="BW408" i="2"/>
  <c r="BW425" i="2"/>
  <c r="BD59" i="1"/>
  <c r="BD36" i="1"/>
  <c r="BD292" i="1"/>
  <c r="BD624" i="1"/>
  <c r="BD83" i="1"/>
  <c r="AO101" i="5"/>
  <c r="BW488" i="2"/>
  <c r="BD356" i="1"/>
  <c r="BW365" i="2"/>
  <c r="BD565" i="1"/>
  <c r="BD577" i="1"/>
  <c r="BW309" i="2"/>
  <c r="BW449" i="2"/>
  <c r="BW56" i="2"/>
  <c r="BW540" i="2"/>
  <c r="BD837" i="1"/>
  <c r="BD792" i="1"/>
  <c r="BD635" i="1"/>
  <c r="BW76" i="2"/>
  <c r="BW706" i="2"/>
  <c r="BD558" i="1"/>
  <c r="BD150" i="1"/>
  <c r="BW592" i="2"/>
  <c r="BD134" i="1"/>
  <c r="BW483" i="2"/>
  <c r="AG235" i="6"/>
  <c r="BW176" i="2"/>
  <c r="BW691" i="2"/>
  <c r="BD675" i="1"/>
  <c r="AO195" i="5"/>
  <c r="BD620" i="1"/>
  <c r="AO260" i="5"/>
  <c r="BD200" i="1"/>
  <c r="AO217" i="5"/>
  <c r="AO32" i="5"/>
  <c r="BD609" i="1"/>
  <c r="BW460" i="2"/>
  <c r="BW481" i="2"/>
  <c r="BW347" i="2"/>
  <c r="BW146" i="2"/>
  <c r="AG218" i="6"/>
  <c r="BD262" i="1"/>
  <c r="BD766" i="1"/>
  <c r="BD636" i="1"/>
  <c r="AG78" i="6"/>
  <c r="AO288" i="5"/>
  <c r="BD483" i="1"/>
  <c r="BD90" i="1"/>
  <c r="BW704" i="2"/>
  <c r="BW280" i="2"/>
  <c r="BW241" i="2"/>
  <c r="BW804" i="2"/>
  <c r="BD701" i="1"/>
  <c r="BD450" i="1"/>
  <c r="BW766" i="2"/>
  <c r="BW785" i="2"/>
  <c r="BD169" i="1"/>
  <c r="BD607" i="1"/>
  <c r="BD623" i="1"/>
  <c r="BD87" i="1"/>
  <c r="BW114" i="2"/>
  <c r="BD767" i="1"/>
  <c r="BD406" i="1"/>
  <c r="BW132" i="2"/>
  <c r="AO216" i="5"/>
  <c r="BW242" i="2"/>
  <c r="AO280" i="5"/>
  <c r="BW512" i="2"/>
  <c r="BD725" i="1"/>
  <c r="BD233" i="1"/>
  <c r="BW58" i="2"/>
  <c r="BD627" i="1"/>
  <c r="BD660" i="1"/>
  <c r="AG251" i="6"/>
  <c r="BW251" i="2"/>
  <c r="BW225" i="2"/>
  <c r="BD162" i="1"/>
  <c r="AO119" i="5"/>
  <c r="AG185" i="6"/>
  <c r="BW745" i="2"/>
  <c r="BD303" i="1"/>
  <c r="BD206" i="1"/>
  <c r="BW604" i="2"/>
  <c r="BW388" i="2"/>
  <c r="BD718" i="1"/>
  <c r="BD282" i="1"/>
  <c r="BW771" i="2"/>
  <c r="BW116" i="2"/>
  <c r="AO248" i="5"/>
  <c r="BW499" i="2"/>
  <c r="BD640" i="1"/>
  <c r="BD779" i="1"/>
  <c r="BW274" i="2"/>
  <c r="BW124" i="2"/>
  <c r="AO174" i="5"/>
  <c r="BW166" i="2"/>
  <c r="BD333" i="1"/>
  <c r="BD318" i="1"/>
  <c r="BW402" i="2"/>
  <c r="AO108" i="5"/>
  <c r="BW253" i="2"/>
  <c r="BW427" i="2"/>
  <c r="BD166" i="1"/>
  <c r="AG129" i="6"/>
  <c r="BW356" i="2"/>
  <c r="AG134" i="6"/>
  <c r="BW748" i="2"/>
  <c r="BD806" i="1"/>
  <c r="BD652" i="1"/>
  <c r="BW154" i="2"/>
  <c r="BD307" i="1"/>
  <c r="BD458" i="1"/>
  <c r="BW380" i="2"/>
  <c r="BW271" i="2"/>
  <c r="AG106" i="6"/>
  <c r="BW77" i="2"/>
  <c r="BD89" i="1"/>
  <c r="AG206" i="6"/>
  <c r="BD114" i="1"/>
  <c r="BD136" i="1"/>
  <c r="BD341" i="1"/>
  <c r="BD447" i="1"/>
  <c r="BW822" i="2"/>
  <c r="BD420" i="1"/>
  <c r="BW145" i="2"/>
  <c r="BW711" i="2"/>
  <c r="BD317" i="1"/>
  <c r="AG282" i="6"/>
  <c r="BW566" i="2"/>
  <c r="BW672" i="2"/>
  <c r="BW142" i="2"/>
  <c r="AO147" i="5"/>
  <c r="BW600" i="2"/>
  <c r="BD129" i="1"/>
  <c r="BD566" i="1"/>
  <c r="BW567" i="2"/>
  <c r="BW291" i="2"/>
  <c r="BD778" i="1"/>
  <c r="BD693" i="1"/>
  <c r="AO76" i="5"/>
  <c r="BD676" i="1"/>
  <c r="AG67" i="6"/>
  <c r="BD477" i="1"/>
  <c r="BW772" i="2"/>
  <c r="AG60" i="6"/>
  <c r="BW747" i="2"/>
  <c r="BD61" i="1"/>
  <c r="BD796" i="1"/>
  <c r="AO184" i="5"/>
  <c r="BW268" i="2"/>
  <c r="BD644" i="1"/>
  <c r="AO296" i="5"/>
  <c r="BD814" i="1"/>
  <c r="AO98" i="5"/>
  <c r="AO267" i="5"/>
  <c r="BW827" i="2"/>
  <c r="BD267" i="1"/>
  <c r="BD44" i="1"/>
  <c r="BD618" i="1"/>
  <c r="BW221" i="2"/>
  <c r="BW432" i="2"/>
  <c r="BW177" i="2"/>
  <c r="AG216" i="6"/>
  <c r="BD663" i="1"/>
  <c r="AO186" i="5"/>
  <c r="BW333" i="2"/>
  <c r="BD313" i="1"/>
  <c r="BW205" i="2"/>
  <c r="BD678" i="1"/>
  <c r="BW212" i="2"/>
  <c r="BW602" i="2"/>
  <c r="AG280" i="6"/>
  <c r="BD62" i="1"/>
  <c r="AG184" i="6"/>
  <c r="AO114" i="5"/>
  <c r="BD397" i="1"/>
  <c r="BW79" i="2"/>
  <c r="AO268" i="5"/>
  <c r="BW208" i="2"/>
  <c r="BW231" i="2"/>
  <c r="BW784" i="2"/>
  <c r="BD711" i="1"/>
  <c r="BW165" i="2"/>
  <c r="BD513" i="1"/>
  <c r="AO67" i="5"/>
  <c r="BW55" i="2"/>
  <c r="AG197" i="6"/>
  <c r="AO99" i="5"/>
  <c r="AO187" i="5"/>
  <c r="BD613" i="1"/>
  <c r="BW812" i="2"/>
  <c r="BW769" i="2"/>
  <c r="AO225" i="5"/>
  <c r="AO188" i="5"/>
  <c r="BD308" i="1"/>
  <c r="BW539" i="2"/>
  <c r="BW47" i="2"/>
  <c r="BD339" i="1"/>
  <c r="BW218" i="2"/>
  <c r="BW521" i="2"/>
  <c r="BW598" i="2"/>
  <c r="BW740" i="2"/>
  <c r="BD140" i="1"/>
  <c r="BW718" i="2"/>
  <c r="AG65" i="6"/>
  <c r="AO142" i="5"/>
  <c r="BW222" i="2"/>
  <c r="BD768" i="1"/>
  <c r="BD167" i="1"/>
  <c r="BW574" i="2"/>
  <c r="BD401" i="1"/>
  <c r="BD392" i="1"/>
  <c r="BD769" i="1"/>
  <c r="BD34" i="1"/>
  <c r="BD599" i="1"/>
  <c r="BD310" i="1"/>
  <c r="BD45" i="1"/>
  <c r="BD35" i="1"/>
  <c r="BD614" i="1"/>
  <c r="BD504" i="1"/>
  <c r="AG198" i="6"/>
  <c r="AG55" i="6"/>
  <c r="BD442" i="1"/>
  <c r="AO236" i="5"/>
  <c r="BW781" i="2"/>
  <c r="BD219" i="1"/>
  <c r="AO251" i="5"/>
  <c r="BW487" i="2"/>
  <c r="AG64" i="6"/>
  <c r="BW490" i="2"/>
  <c r="BW273" i="2"/>
  <c r="BD326" i="1"/>
  <c r="BW69" i="2"/>
  <c r="BD432" i="1"/>
  <c r="AG159" i="6"/>
  <c r="BD67" i="1"/>
  <c r="BD402" i="1"/>
  <c r="BD125" i="1"/>
  <c r="AG289" i="6"/>
  <c r="AO250" i="5"/>
  <c r="BD395" i="1"/>
  <c r="BW674" i="2"/>
  <c r="BD716" i="1"/>
  <c r="BW38" i="2"/>
  <c r="BW731" i="2"/>
  <c r="BD99" i="1"/>
  <c r="BW737" i="2"/>
  <c r="BW149" i="2"/>
  <c r="AG84" i="6"/>
  <c r="BD717" i="1"/>
  <c r="BD534" i="1"/>
  <c r="BD405" i="1"/>
  <c r="BD111" i="1"/>
  <c r="BW716" i="2"/>
  <c r="BW817" i="2"/>
  <c r="BD78" i="1"/>
  <c r="AG51" i="6"/>
  <c r="BW593" i="2"/>
  <c r="BD683" i="1"/>
  <c r="BW557" i="2"/>
  <c r="BD780" i="1"/>
  <c r="AO95" i="5"/>
  <c r="AG107" i="6"/>
  <c r="BW74" i="2"/>
  <c r="BD135" i="1"/>
  <c r="BD81" i="1"/>
  <c r="AO47" i="5"/>
  <c r="BD46" i="1"/>
  <c r="AG33" i="6"/>
  <c r="BW757" i="2"/>
  <c r="BW263" i="2"/>
  <c r="AG224" i="6"/>
  <c r="BW632" i="2"/>
  <c r="BD304" i="1"/>
  <c r="BD507" i="1"/>
  <c r="BD736" i="1"/>
  <c r="BD268" i="1"/>
  <c r="BW452" i="2"/>
  <c r="BD651" i="1"/>
  <c r="AG145" i="6"/>
  <c r="BW413" i="2"/>
  <c r="AO126" i="5"/>
  <c r="BD505" i="1"/>
  <c r="BW139" i="2"/>
  <c r="BD524" i="1"/>
  <c r="BW84" i="2"/>
  <c r="BW409" i="2"/>
  <c r="BW531" i="2"/>
  <c r="AG270" i="6"/>
  <c r="AO252" i="5"/>
  <c r="AG153" i="6"/>
  <c r="BD199" i="1"/>
  <c r="BD283" i="1"/>
  <c r="AO179" i="5"/>
  <c r="AO122" i="5"/>
  <c r="BW122" i="2"/>
  <c r="BW734" i="2"/>
  <c r="BD489" i="1"/>
  <c r="BW538" i="2"/>
  <c r="AG266" i="6"/>
  <c r="BD295" i="1"/>
  <c r="BD180" i="1"/>
  <c r="BD470" i="1"/>
  <c r="BW229" i="2"/>
  <c r="AG80" i="6"/>
  <c r="AO130" i="5"/>
  <c r="BW305" i="2"/>
  <c r="BW353" i="2"/>
  <c r="AG228" i="6"/>
  <c r="AG259" i="6"/>
  <c r="BW724" i="2"/>
  <c r="BW349" i="2"/>
  <c r="BW525" i="2"/>
  <c r="AG56" i="6"/>
  <c r="BW439" i="2"/>
  <c r="BD115" i="1"/>
  <c r="BD289" i="1"/>
  <c r="BW98" i="2"/>
  <c r="BW534" i="2"/>
  <c r="BW364" i="2"/>
  <c r="BW762" i="2"/>
  <c r="BD639" i="1"/>
  <c r="BD391" i="1"/>
  <c r="BW173" i="2"/>
  <c r="BD132" i="1"/>
  <c r="BW518" i="2"/>
  <c r="BD286" i="1"/>
  <c r="AO83" i="5"/>
  <c r="BD486" i="1"/>
  <c r="BD829" i="1"/>
  <c r="BD228" i="1"/>
  <c r="BD352" i="1"/>
  <c r="BW86" i="2"/>
  <c r="BD803" i="1"/>
  <c r="BD378" i="1"/>
  <c r="BD350" i="1"/>
  <c r="AO175" i="5"/>
  <c r="BW507" i="2"/>
  <c r="BD595" i="1"/>
  <c r="BW713" i="2"/>
  <c r="BD271" i="1"/>
  <c r="AG261" i="6"/>
  <c r="BW473" i="2"/>
  <c r="BD379" i="1"/>
  <c r="BW536" i="2"/>
  <c r="BD529" i="1"/>
  <c r="AO165" i="5"/>
  <c r="BW414" i="2"/>
  <c r="BD628" i="1"/>
  <c r="AG247" i="6"/>
  <c r="AO74" i="5"/>
  <c r="AG122" i="6"/>
  <c r="AG295" i="6"/>
  <c r="BW357" i="2"/>
  <c r="AG287" i="6"/>
  <c r="BW780" i="2"/>
  <c r="AG227" i="6"/>
  <c r="BD213" i="1"/>
  <c r="AG243" i="6"/>
  <c r="AG90" i="6"/>
  <c r="BW158" i="2"/>
  <c r="BW171" i="2"/>
  <c r="AG86" i="6"/>
  <c r="BD720" i="1"/>
  <c r="BW517" i="2"/>
  <c r="AG120" i="6"/>
  <c r="AG72" i="6"/>
  <c r="BD151" i="1"/>
  <c r="AO140" i="5"/>
  <c r="BD459" i="1"/>
  <c r="BD572" i="1"/>
  <c r="BD128" i="1"/>
  <c r="BD349" i="1"/>
  <c r="BW799" i="2"/>
  <c r="BW613" i="2"/>
  <c r="BW712" i="2"/>
  <c r="BW456" i="2"/>
  <c r="BD562" i="1"/>
  <c r="BW552" i="2"/>
  <c r="BW314" i="2"/>
  <c r="BW640" i="2"/>
  <c r="BW244" i="2"/>
  <c r="BD393" i="1"/>
  <c r="AO270" i="5"/>
  <c r="BD343" i="1"/>
  <c r="BD266" i="1"/>
  <c r="AG190" i="6"/>
  <c r="BD331" i="1"/>
  <c r="BW296" i="2"/>
  <c r="BD509" i="1"/>
  <c r="BD734" i="1"/>
  <c r="BD760" i="1"/>
  <c r="BD642" i="1"/>
  <c r="AG38" i="6"/>
  <c r="BD197" i="1"/>
  <c r="BW700" i="2"/>
  <c r="BD251" i="1"/>
  <c r="BW220" i="2"/>
  <c r="AO78" i="5"/>
  <c r="BW575" i="2"/>
  <c r="AO222" i="5"/>
  <c r="BD790" i="1"/>
  <c r="BW248" i="2"/>
  <c r="BD243" i="1"/>
  <c r="BW573" i="2"/>
  <c r="BW689" i="2"/>
  <c r="BW759" i="2"/>
  <c r="AO124" i="5"/>
  <c r="AG283" i="6"/>
  <c r="BD672" i="1"/>
  <c r="BW789" i="2"/>
  <c r="BD749" i="1"/>
  <c r="BW478" i="2"/>
  <c r="AO54" i="5"/>
  <c r="BD549" i="1"/>
  <c r="AO226" i="5"/>
  <c r="BD478" i="1"/>
  <c r="AG226" i="6"/>
  <c r="BD785" i="1"/>
  <c r="AO266" i="5"/>
  <c r="BD488" i="1"/>
  <c r="BW497" i="2"/>
  <c r="BD274" i="1"/>
  <c r="AO61" i="5"/>
  <c r="BD722" i="1"/>
  <c r="AO71" i="5"/>
  <c r="BW805" i="2"/>
  <c r="BW400" i="2"/>
  <c r="BW89" i="2"/>
  <c r="AG291" i="6"/>
  <c r="AG260" i="6"/>
  <c r="AG161" i="6"/>
  <c r="BW469" i="2"/>
  <c r="BW140" i="2"/>
  <c r="BD202" i="1"/>
  <c r="BD480" i="1"/>
  <c r="AO204" i="5"/>
  <c r="BD591" i="1"/>
  <c r="BD244" i="1"/>
  <c r="BD612" i="1"/>
  <c r="BD645" i="1"/>
  <c r="BD821" i="1"/>
  <c r="AG249" i="6"/>
  <c r="BW339" i="2"/>
  <c r="BD390" i="1"/>
  <c r="BW214" i="2"/>
  <c r="AO80" i="5"/>
  <c r="BD840" i="1"/>
  <c r="BD511" i="1"/>
  <c r="AO231" i="5"/>
  <c r="BD377" i="1"/>
  <c r="BW201" i="2"/>
  <c r="AO145" i="5"/>
  <c r="BW753" i="2"/>
  <c r="BD791" i="1"/>
  <c r="BD368" i="1"/>
  <c r="BD723" i="1"/>
  <c r="BD823" i="1"/>
  <c r="BD692" i="1"/>
  <c r="BW816" i="2"/>
  <c r="BD747" i="1"/>
  <c r="AO107" i="5"/>
  <c r="BW603" i="2"/>
  <c r="AG162" i="6"/>
  <c r="AG273" i="6"/>
  <c r="BW582" i="2"/>
  <c r="BD528" i="1"/>
  <c r="BD594" i="1"/>
  <c r="BD170" i="1"/>
  <c r="BD634" i="1"/>
  <c r="AG271" i="6"/>
  <c r="BW286" i="2"/>
  <c r="BW627" i="2"/>
  <c r="BW190" i="2"/>
  <c r="BD435" i="1"/>
  <c r="BD667" i="1"/>
  <c r="BD756" i="1"/>
  <c r="BD661" i="1"/>
  <c r="BD462" i="1"/>
  <c r="BD373" i="1"/>
  <c r="BW710" i="2"/>
  <c r="BD479" i="1"/>
  <c r="BW493" i="2"/>
  <c r="BD474" i="1"/>
  <c r="AG71" i="6"/>
  <c r="BD556" i="1"/>
  <c r="BD38" i="1"/>
  <c r="BD56" i="1"/>
  <c r="AO62" i="5"/>
  <c r="AG137" i="6"/>
  <c r="BW838" i="2"/>
  <c r="AO77" i="5"/>
  <c r="BW837" i="2"/>
  <c r="BD302" i="1"/>
  <c r="BD207" i="1"/>
  <c r="AG239" i="6"/>
  <c r="AO117" i="5"/>
  <c r="BW415" i="2"/>
  <c r="BD164" i="1"/>
  <c r="BD52" i="1"/>
  <c r="AG130" i="6"/>
  <c r="BW397" i="2"/>
  <c r="BD522" i="1"/>
  <c r="AG49" i="6"/>
  <c r="BD323" i="1"/>
  <c r="BW738" i="2"/>
  <c r="BW431" i="2"/>
  <c r="AG172" i="6"/>
  <c r="BW641" i="2"/>
  <c r="AG81" i="6"/>
  <c r="BD764" i="1"/>
  <c r="BW723" i="2"/>
  <c r="BD497" i="1"/>
  <c r="BW606" i="2"/>
  <c r="AG109" i="6"/>
  <c r="BD360" i="1"/>
  <c r="BW788" i="2"/>
  <c r="BD389" i="1"/>
  <c r="BW628" i="2"/>
  <c r="AG177" i="6"/>
  <c r="BD541" i="1"/>
  <c r="BW250" i="2"/>
  <c r="BD296" i="1"/>
  <c r="BD41" i="1"/>
  <c r="AG148" i="6"/>
  <c r="AG188" i="6"/>
  <c r="BD617" i="1"/>
  <c r="BW390" i="2"/>
  <c r="AO191" i="5"/>
  <c r="AG87" i="6"/>
  <c r="BW550" i="2"/>
  <c r="AO262" i="5"/>
  <c r="BD500" i="1"/>
  <c r="AG44" i="6"/>
  <c r="BW791" i="2"/>
  <c r="BW234" i="2"/>
  <c r="AG232" i="6"/>
  <c r="BW545" i="2"/>
  <c r="BD811" i="1"/>
  <c r="BD290" i="1"/>
  <c r="AG103" i="6"/>
  <c r="BW354" i="2"/>
  <c r="BD626" i="1"/>
  <c r="BD838" i="1"/>
  <c r="BW373" i="2"/>
  <c r="BD527" i="1"/>
  <c r="BW703" i="2"/>
  <c r="BW764" i="2"/>
  <c r="BW343" i="2"/>
  <c r="AO143" i="5"/>
  <c r="BD154" i="1"/>
  <c r="BD570" i="1"/>
  <c r="AG76" i="6"/>
  <c r="BD284" i="1"/>
  <c r="BD536" i="1"/>
  <c r="BW526" i="2"/>
  <c r="BW164" i="2"/>
  <c r="BD159" i="1"/>
  <c r="BD603" i="1"/>
  <c r="BW528" i="2"/>
  <c r="BW553" i="2"/>
  <c r="BW828" i="2"/>
  <c r="BD194" i="1"/>
  <c r="AO146" i="5"/>
  <c r="AG292" i="6"/>
  <c r="AG182" i="6"/>
  <c r="BW161" i="2"/>
  <c r="BD185" i="1"/>
  <c r="BW405" i="2"/>
  <c r="BD322" i="1"/>
  <c r="AO278" i="5"/>
  <c r="AG236" i="6"/>
  <c r="BW71" i="2"/>
  <c r="BD229" i="1"/>
  <c r="BW115" i="2"/>
  <c r="AO123" i="5"/>
  <c r="BW367" i="2"/>
  <c r="BD834" i="1"/>
  <c r="BD755" i="1"/>
  <c r="BD730" i="1"/>
  <c r="AG50" i="6"/>
  <c r="BW119" i="2"/>
  <c r="BD757" i="1"/>
  <c r="BW709" i="2"/>
  <c r="BW107" i="2"/>
  <c r="BD537" i="1"/>
  <c r="BW178" i="2"/>
  <c r="BD340" i="1"/>
  <c r="BD429" i="1"/>
  <c r="BD684" i="1"/>
  <c r="BW366" i="2"/>
  <c r="BD637" i="1"/>
  <c r="BW471" i="2"/>
  <c r="BD621" i="1"/>
  <c r="BD538" i="1"/>
  <c r="BD112" i="1"/>
  <c r="BW230" i="2"/>
  <c r="BD466" i="1"/>
  <c r="BD188" i="1"/>
  <c r="BW181" i="2"/>
  <c r="BD593" i="1"/>
  <c r="BD250" i="1"/>
  <c r="BD153" i="1"/>
  <c r="BW639" i="2"/>
  <c r="BW342" i="2"/>
  <c r="BW421" i="2"/>
  <c r="AG242" i="6"/>
  <c r="AO245" i="5"/>
  <c r="BD417" i="1"/>
  <c r="BD211" i="1"/>
  <c r="AG294" i="6"/>
  <c r="AG278" i="6"/>
  <c r="AO125" i="5"/>
  <c r="BD521" i="1"/>
  <c r="AO37" i="5"/>
  <c r="BW172" i="2"/>
  <c r="BD55" i="1"/>
  <c r="AO258" i="5"/>
  <c r="BW359" i="2"/>
  <c r="BW765" i="2"/>
  <c r="BW840" i="2"/>
  <c r="BW313" i="2"/>
  <c r="AO183" i="5"/>
  <c r="BD469" i="1"/>
  <c r="AG138" i="6"/>
  <c r="BD568" i="1"/>
  <c r="BW346" i="2"/>
  <c r="BW492" i="2"/>
  <c r="BW733" i="2"/>
  <c r="BW192" i="2"/>
  <c r="AO234" i="5"/>
  <c r="AG202" i="6"/>
  <c r="BD418" i="1"/>
  <c r="BD366" i="1"/>
  <c r="BW293" i="2"/>
  <c r="BD355" i="1"/>
  <c r="BW117" i="2"/>
  <c r="AG119" i="6"/>
  <c r="BD105" i="1"/>
  <c r="AO75" i="5"/>
  <c r="BD88" i="1"/>
  <c r="BD563" i="1"/>
  <c r="BW99" i="2"/>
  <c r="BD754" i="1"/>
  <c r="BW623" i="2"/>
  <c r="BW233" i="2"/>
  <c r="BW46" i="2"/>
  <c r="BD277" i="1"/>
  <c r="BW312" i="2"/>
  <c r="BW472" i="2"/>
  <c r="BD79" i="1"/>
  <c r="BW719" i="2"/>
  <c r="BD510" i="1"/>
  <c r="BD32" i="1"/>
  <c r="BW742" i="2"/>
  <c r="BD698" i="1"/>
  <c r="AO272" i="5"/>
  <c r="BW351" i="2"/>
  <c r="BW659" i="2"/>
  <c r="BW199" i="2"/>
  <c r="BD127" i="1"/>
  <c r="BW255" i="2"/>
  <c r="AO45" i="5"/>
  <c r="BD773" i="1"/>
  <c r="BD619" i="1"/>
  <c r="BW644" i="2"/>
  <c r="BD216" i="1"/>
  <c r="BW340" i="2"/>
  <c r="BW437" i="2"/>
  <c r="BD491" i="1"/>
  <c r="BW210" i="2"/>
  <c r="BD763" i="1"/>
  <c r="AO40" i="5"/>
  <c r="BD300" i="1"/>
  <c r="BD49" i="1"/>
  <c r="AG52" i="6"/>
  <c r="BD559" i="1"/>
  <c r="BW529" i="2"/>
  <c r="BD493" i="1"/>
  <c r="BD777" i="1"/>
  <c r="BD737" i="1"/>
  <c r="BW278" i="2"/>
  <c r="BW97" i="2"/>
  <c r="BW369" i="2"/>
  <c r="BD540" i="1"/>
  <c r="BW653" i="2"/>
  <c r="AG118" i="6"/>
  <c r="BW642" i="2"/>
  <c r="BD165" i="1"/>
  <c r="BD285" i="1"/>
  <c r="BD606" i="1"/>
  <c r="BW217" i="2"/>
  <c r="BW447" i="2"/>
  <c r="AO215" i="5"/>
  <c r="BW836" i="2"/>
  <c r="BW51" i="2"/>
  <c r="BD324" i="1"/>
  <c r="BD359" i="1"/>
  <c r="BW204" i="2"/>
  <c r="BW43" i="2"/>
  <c r="BW662" i="2"/>
  <c r="BW787" i="2"/>
  <c r="BD587" i="1"/>
  <c r="BW424" i="2"/>
  <c r="BW744" i="2"/>
  <c r="AO229" i="5"/>
  <c r="AG210" i="6"/>
  <c r="BD143" i="1"/>
  <c r="BW736" i="2"/>
  <c r="BD631" i="1"/>
  <c r="BD506" i="1"/>
  <c r="BW63" i="2"/>
  <c r="BD120" i="1"/>
  <c r="BD544" i="1"/>
  <c r="BW595" i="2"/>
  <c r="AO86" i="5"/>
  <c r="BD371" i="1"/>
  <c r="AO34" i="5"/>
  <c r="BD157" i="1"/>
  <c r="AG97" i="6"/>
  <c r="AO214" i="5"/>
  <c r="BW243" i="2"/>
  <c r="AG208" i="6"/>
  <c r="BD457" i="1"/>
  <c r="BD666" i="1"/>
  <c r="BD449" i="1"/>
  <c r="BW687" i="2"/>
  <c r="BD427" i="1"/>
  <c r="AO41" i="5"/>
  <c r="AO135" i="5"/>
  <c r="BW556" i="2"/>
  <c r="BD104" i="1"/>
  <c r="BD552" i="1"/>
  <c r="AO68" i="5"/>
  <c r="BD84" i="1"/>
  <c r="BW377" i="2"/>
  <c r="AG203" i="6"/>
  <c r="BW219" i="2"/>
  <c r="AG215" i="6"/>
  <c r="BW134" i="2"/>
  <c r="BW237" i="2"/>
  <c r="AG61" i="6"/>
  <c r="AG171" i="6"/>
  <c r="BD342" i="1"/>
  <c r="BW82" i="2"/>
  <c r="AO176" i="5"/>
  <c r="BD468" i="1"/>
  <c r="BW726" i="2"/>
  <c r="BW774" i="2"/>
  <c r="BW605" i="2"/>
  <c r="BD641" i="1"/>
  <c r="BW446" i="2"/>
  <c r="BW196" i="2"/>
  <c r="BW466" i="2"/>
  <c r="BD598" i="1"/>
  <c r="BD203" i="1"/>
  <c r="BD752" i="1"/>
  <c r="BW266" i="2"/>
  <c r="BD425" i="1"/>
  <c r="BD584" i="1"/>
  <c r="BW147" i="2"/>
  <c r="AG244" i="6"/>
  <c r="BD214" i="1"/>
  <c r="BW811" i="2"/>
  <c r="BD503" i="1"/>
  <c r="BW585" i="2"/>
  <c r="BW341" i="2"/>
  <c r="BW153" i="2"/>
  <c r="BW412" i="2"/>
  <c r="AO42" i="5"/>
  <c r="BW399" i="2"/>
  <c r="BW53" i="2"/>
  <c r="AG125" i="6"/>
  <c r="BD581" i="1"/>
  <c r="BW572" i="2"/>
  <c r="BD76" i="1"/>
  <c r="AG89" i="6"/>
  <c r="BW363" i="2"/>
  <c r="BD305" i="1"/>
  <c r="BW698" i="2"/>
  <c r="AG62" i="6"/>
  <c r="BW636" i="2"/>
  <c r="BD740" i="1"/>
  <c r="BW159" i="2"/>
  <c r="BW211" i="2"/>
  <c r="AO55" i="5"/>
  <c r="AO156" i="5"/>
  <c r="BW299" i="2"/>
  <c r="BW773" i="2"/>
  <c r="BW133" i="2"/>
  <c r="BW319" i="2"/>
  <c r="BD399" i="1"/>
  <c r="BW670" i="2"/>
  <c r="BD691" i="1"/>
  <c r="BW597" i="2"/>
  <c r="BW755" i="2"/>
  <c r="BD187" i="1"/>
  <c r="AO207" i="5"/>
  <c r="AO271" i="5"/>
  <c r="BW802" i="2"/>
  <c r="BW792" i="2"/>
  <c r="AO210" i="5"/>
  <c r="BD828" i="1"/>
  <c r="BW578" i="2"/>
  <c r="BW306" i="2"/>
  <c r="BD530" i="1"/>
  <c r="AG112" i="6"/>
  <c r="BW591" i="2"/>
  <c r="AO230" i="5"/>
  <c r="BW824" i="2"/>
  <c r="BW513" i="2"/>
  <c r="BD224" i="1"/>
  <c r="BD771" i="1"/>
  <c r="AO96" i="5"/>
  <c r="AG238" i="6"/>
  <c r="BD414" i="1"/>
  <c r="BD240" i="1"/>
  <c r="AG142" i="6"/>
  <c r="BD579" i="1"/>
  <c r="AO294" i="5"/>
  <c r="BW451" i="2"/>
  <c r="BD817" i="1"/>
  <c r="BW378" i="2"/>
  <c r="BW506" i="2"/>
  <c r="AO90" i="5"/>
  <c r="AO194" i="5"/>
  <c r="BW191" i="2"/>
  <c r="BD531" i="1"/>
  <c r="BW442" i="2"/>
  <c r="BD710" i="1"/>
  <c r="BD351" i="1"/>
  <c r="BW729" i="2"/>
  <c r="BW203" i="2"/>
  <c r="BW510" i="2"/>
  <c r="BD622" i="1"/>
  <c r="BW516" i="2"/>
  <c r="BW104" i="2"/>
  <c r="AO144" i="5"/>
  <c r="BD695" i="1"/>
  <c r="BD259" i="1"/>
  <c r="BW522" i="2"/>
  <c r="BD65" i="1"/>
  <c r="BW163" i="2"/>
  <c r="BW841" i="2"/>
  <c r="BD709" i="1"/>
  <c r="AO132" i="5"/>
  <c r="BW458" i="2"/>
  <c r="BW807" i="2"/>
  <c r="BD123" i="1"/>
  <c r="BD630" i="1"/>
  <c r="BD196" i="1"/>
  <c r="BD191" i="1"/>
  <c r="BW594" i="2"/>
  <c r="BW215" i="2"/>
  <c r="BW809" i="2"/>
  <c r="BD830" i="1"/>
  <c r="BD96" i="1"/>
  <c r="AG117" i="6"/>
  <c r="BW30" i="2"/>
  <c r="BD600" i="1"/>
  <c r="AO190" i="5"/>
  <c r="BD63" i="1"/>
  <c r="AG169" i="6"/>
  <c r="AO289" i="5"/>
  <c r="BD344" i="1"/>
  <c r="BD812" i="1"/>
  <c r="BW645" i="2"/>
  <c r="AG254" i="6"/>
  <c r="BW109" i="2"/>
  <c r="BD824" i="1"/>
  <c r="AG74" i="6"/>
  <c r="BD380" i="1"/>
  <c r="AO163" i="5"/>
  <c r="BD269" i="1"/>
  <c r="AO129" i="5"/>
  <c r="BW756" i="2"/>
  <c r="AO265" i="5"/>
  <c r="AG234" i="6"/>
  <c r="BD744" i="1"/>
  <c r="BW445" i="2"/>
  <c r="AG279" i="6"/>
  <c r="AG196" i="6"/>
  <c r="BD729" i="1"/>
  <c r="BW61" i="2"/>
  <c r="AG132" i="6"/>
  <c r="AO185" i="5"/>
  <c r="AG229" i="6"/>
  <c r="BW420" i="2"/>
  <c r="BD669" i="1"/>
  <c r="BD682" i="1"/>
  <c r="AO65" i="5"/>
  <c r="BW323" i="2"/>
  <c r="AG32" i="6"/>
  <c r="BD713" i="1"/>
  <c r="BD475" i="1"/>
  <c r="BW386" i="2"/>
  <c r="BD625" i="1"/>
  <c r="AO259" i="5"/>
  <c r="BD453" i="1"/>
  <c r="AG257" i="6"/>
  <c r="BD255" i="1"/>
  <c r="BD256" i="1"/>
  <c r="BD375" i="1"/>
  <c r="BD293" i="1"/>
  <c r="AG128" i="6"/>
  <c r="AG276" i="6"/>
  <c r="BD643" i="1"/>
  <c r="BD235" i="1"/>
  <c r="BD172" i="1"/>
  <c r="BD441" i="1"/>
  <c r="AO220" i="5"/>
  <c r="AG194" i="6"/>
  <c r="BD299" i="1"/>
  <c r="BD39" i="1"/>
  <c r="BD443" i="1"/>
  <c r="BW563" i="2"/>
  <c r="BD131" i="1"/>
  <c r="BD198" i="1"/>
  <c r="BW110" i="2"/>
  <c r="AO264" i="5"/>
  <c r="BW842" i="2"/>
  <c r="BW91" i="2"/>
  <c r="BD47" i="1"/>
  <c r="BD706" i="1"/>
  <c r="BW590" i="2"/>
  <c r="BD733" i="1"/>
  <c r="BW228" i="2"/>
  <c r="BW311" i="2"/>
  <c r="BW535" i="2"/>
  <c r="BD654" i="1"/>
  <c r="AO51" i="5"/>
  <c r="BW843" i="2"/>
  <c r="BD454" i="1"/>
  <c r="BD110" i="1"/>
  <c r="BD638" i="1"/>
  <c r="BW793" i="2"/>
  <c r="BD146" i="1"/>
  <c r="BW576" i="2"/>
  <c r="BD363" i="1"/>
  <c r="BD103" i="1"/>
  <c r="BW246" i="2"/>
  <c r="BW657" i="2"/>
  <c r="BW683" i="2"/>
  <c r="AO159" i="5"/>
  <c r="BD753" i="1"/>
  <c r="BD71" i="1"/>
  <c r="BW33" i="2"/>
  <c r="BD657" i="1"/>
  <c r="BW684" i="2"/>
  <c r="BD707" i="1"/>
  <c r="BD141" i="1"/>
  <c r="BW440" i="2"/>
  <c r="BD346" i="1"/>
  <c r="BD320" i="1"/>
  <c r="BD694" i="1"/>
  <c r="BD438" i="1"/>
  <c r="BW515" i="2"/>
  <c r="AG77" i="6"/>
  <c r="BD750" i="1"/>
  <c r="AG186" i="6"/>
  <c r="BW571" i="2"/>
  <c r="BW462" i="2"/>
  <c r="BD704" i="1"/>
  <c r="BD745" i="1"/>
  <c r="BW307" i="2"/>
  <c r="BW682" i="2"/>
  <c r="BW197" i="2"/>
  <c r="BW448" i="2"/>
  <c r="BW821" i="2"/>
  <c r="AO120" i="5"/>
  <c r="BW542" i="2"/>
  <c r="BW496" i="2"/>
  <c r="AO104" i="5"/>
  <c r="BW226" i="2"/>
  <c r="BW282" i="2"/>
  <c r="BD615" i="1"/>
  <c r="BW752" i="2"/>
  <c r="BW387" i="2"/>
  <c r="BW823" i="2"/>
  <c r="BW666" i="2"/>
  <c r="BW322" i="2"/>
  <c r="BW391" i="2"/>
  <c r="BD498" i="1"/>
  <c r="BD98" i="1"/>
  <c r="BD173" i="1"/>
  <c r="BD234" i="1"/>
  <c r="BD148" i="1"/>
  <c r="BW330" i="2"/>
  <c r="AG248" i="6"/>
  <c r="BW561" i="2"/>
  <c r="BW739" i="2"/>
  <c r="BW537" i="2"/>
  <c r="AO39" i="5"/>
  <c r="BD794" i="1"/>
  <c r="BD275" i="1"/>
  <c r="BW157" i="2"/>
  <c r="BW416" i="2"/>
  <c r="BW621" i="2"/>
  <c r="BW87" i="2"/>
  <c r="BD547" i="1"/>
  <c r="BW352" i="2"/>
  <c r="BW551" i="2"/>
  <c r="BW465" i="2"/>
  <c r="BD421" i="1"/>
  <c r="BW735" i="2"/>
  <c r="BW143" i="2"/>
  <c r="BW188" i="2"/>
  <c r="AG73" i="6"/>
  <c r="BW482" i="2"/>
  <c r="BW304" i="2"/>
  <c r="BW608" i="2"/>
  <c r="BD319" i="1"/>
  <c r="AG241" i="6"/>
  <c r="BW686" i="2"/>
  <c r="BW35" i="2"/>
  <c r="AO282" i="5"/>
  <c r="BW320" i="2"/>
  <c r="AO164" i="5"/>
  <c r="AG105" i="6"/>
  <c r="BW676" i="2"/>
  <c r="BD523" i="1"/>
  <c r="BD215" i="1"/>
  <c r="BD306" i="1"/>
  <c r="BW129" i="2"/>
  <c r="BD400" i="1"/>
  <c r="BD673" i="1"/>
  <c r="BW502" i="2"/>
  <c r="BW401" i="2"/>
  <c r="BD118" i="1"/>
  <c r="BD403" i="1"/>
  <c r="BW825" i="2"/>
  <c r="BW652" i="2"/>
  <c r="BW123" i="2"/>
  <c r="BW620" i="2"/>
  <c r="BD249" i="1"/>
  <c r="AG297" i="6"/>
  <c r="BD826" i="1"/>
  <c r="AO56" i="5"/>
  <c r="BD253" i="1"/>
  <c r="BD124" i="1"/>
  <c r="AO82" i="5"/>
  <c r="BD276" i="1"/>
  <c r="BD189" i="1"/>
  <c r="BW702" i="2"/>
  <c r="AG211" i="6"/>
  <c r="BD72" i="1"/>
  <c r="BD40" i="1"/>
  <c r="BD383" i="1"/>
  <c r="AO70" i="5"/>
  <c r="BD813" i="1"/>
  <c r="AO249" i="5"/>
  <c r="BW618" i="2"/>
  <c r="AG293" i="6"/>
  <c r="BW261" i="2"/>
  <c r="AG231" i="6"/>
  <c r="AO277" i="5"/>
  <c r="AO43" i="5"/>
  <c r="AO256" i="5"/>
  <c r="AO161" i="5"/>
  <c r="AG176" i="6"/>
  <c r="AO244" i="5"/>
  <c r="BD288" i="1"/>
  <c r="BW614" i="2"/>
  <c r="AO237" i="5"/>
  <c r="AG99" i="6"/>
  <c r="BD221" i="1"/>
  <c r="BW426" i="2"/>
  <c r="BD808" i="1"/>
  <c r="BD311" i="1"/>
  <c r="AO103" i="5"/>
  <c r="BD484" i="1"/>
  <c r="AG274" i="6"/>
  <c r="AO274" i="5"/>
  <c r="BD281" i="1"/>
  <c r="BW260" i="2"/>
  <c r="AG189" i="6"/>
  <c r="AG140" i="6"/>
  <c r="AO134" i="5"/>
  <c r="BD727" i="1"/>
  <c r="BD516" i="1"/>
  <c r="BD182" i="1"/>
  <c r="BW130" i="2"/>
  <c r="BD658" i="1"/>
  <c r="AG225" i="6"/>
  <c r="BD212" i="1"/>
  <c r="BW270" i="2"/>
  <c r="BW88" i="2"/>
  <c r="BD160" i="1"/>
  <c r="BD539" i="1"/>
  <c r="BW725" i="2"/>
  <c r="AG42" i="6"/>
  <c r="BD605" i="1"/>
  <c r="BW275" i="2"/>
  <c r="BW679" i="2"/>
  <c r="AO293" i="5"/>
  <c r="BD77" i="1"/>
  <c r="BW135" i="2"/>
  <c r="BW767" i="2"/>
  <c r="BW495" i="2"/>
  <c r="BD445" i="1"/>
  <c r="BD66" i="1"/>
  <c r="BW500" i="2"/>
  <c r="AO158" i="5"/>
  <c r="AO224" i="5"/>
  <c r="AO109" i="5"/>
  <c r="AO155" i="5"/>
  <c r="AO44" i="5"/>
  <c r="BW327" i="2"/>
  <c r="BW328" i="2"/>
  <c r="BW826" i="2"/>
  <c r="BW694" i="2"/>
  <c r="BD278" i="1"/>
  <c r="BW329" i="2"/>
  <c r="BW85" i="2"/>
  <c r="BD786" i="1"/>
  <c r="BD555" i="1"/>
  <c r="AO84" i="5"/>
  <c r="BD163" i="1"/>
  <c r="AO198" i="5"/>
  <c r="AG267" i="6"/>
  <c r="BD361" i="1"/>
  <c r="AO152" i="5"/>
  <c r="BD95" i="1"/>
  <c r="BW150" i="2"/>
  <c r="BW186" i="2"/>
  <c r="BD674" i="1"/>
  <c r="BW455" i="2"/>
  <c r="BD358" i="1"/>
  <c r="BW801" i="2"/>
  <c r="BW337" i="2"/>
  <c r="AO128" i="5"/>
  <c r="BD464" i="1"/>
  <c r="BW62" i="2"/>
  <c r="BW95" i="2"/>
  <c r="BW111" i="2"/>
  <c r="BD820" i="1"/>
  <c r="BW511" i="2"/>
  <c r="AG139" i="6"/>
  <c r="AG156" i="6"/>
  <c r="AO275" i="5"/>
  <c r="AG136" i="6"/>
  <c r="AG70" i="6"/>
  <c r="BW384" i="2"/>
  <c r="BW625" i="2"/>
  <c r="AO49" i="5"/>
  <c r="AG290" i="6"/>
  <c r="BW727" i="2"/>
  <c r="BW194" i="2"/>
  <c r="BW272" i="2"/>
  <c r="BD728" i="1"/>
  <c r="BW819" i="2"/>
  <c r="BD381" i="1"/>
  <c r="AO58" i="5"/>
  <c r="BW64" i="2"/>
  <c r="BW624" i="2"/>
  <c r="BW820" i="2"/>
  <c r="BW368" i="2"/>
  <c r="AG45" i="6"/>
  <c r="BD833" i="1"/>
  <c r="BD832" i="1"/>
  <c r="BD80" i="1"/>
  <c r="AG43" i="6"/>
  <c r="AG262" i="6"/>
  <c r="BW292" i="2"/>
  <c r="BW669" i="2"/>
  <c r="BD147" i="1"/>
  <c r="AO106" i="5"/>
  <c r="AG222" i="6"/>
  <c r="BW467" i="2"/>
  <c r="BD770" i="1"/>
  <c r="BW523" i="2"/>
  <c r="BW808" i="2"/>
  <c r="BD601" i="1"/>
  <c r="BD632" i="1"/>
  <c r="BD712" i="1"/>
  <c r="BD655" i="1"/>
  <c r="AO213" i="5"/>
  <c r="AG277" i="6"/>
  <c r="AG191" i="6"/>
  <c r="AG95" i="6"/>
  <c r="BD582" i="1"/>
  <c r="BD520" i="1"/>
  <c r="AG205" i="6"/>
  <c r="AG91" i="6"/>
  <c r="BW544" i="2"/>
  <c r="BW240" i="2"/>
  <c r="BD126" i="1"/>
  <c r="AG111" i="6"/>
  <c r="AO279" i="5"/>
  <c r="BD471" i="1"/>
  <c r="AO118" i="5"/>
  <c r="AO173" i="5"/>
  <c r="BD31" i="1"/>
  <c r="BD476" i="1"/>
  <c r="BD762" i="1"/>
  <c r="AG220" i="6"/>
  <c r="BW635" i="2"/>
  <c r="AG281" i="6"/>
  <c r="BD258" i="1"/>
  <c r="BD74" i="1"/>
  <c r="BD273" i="1"/>
  <c r="BD446" i="1"/>
  <c r="BW607" i="2"/>
  <c r="BW441" i="2"/>
  <c r="BD314" i="1"/>
  <c r="BW587" i="2"/>
  <c r="AG127" i="6"/>
  <c r="BD775" i="1"/>
  <c r="BD107" i="1"/>
  <c r="BD533" i="1"/>
  <c r="BD759" i="1"/>
  <c r="AG256" i="6"/>
  <c r="BD92" i="1"/>
  <c r="BW688" i="2"/>
  <c r="AG158" i="6"/>
  <c r="BW815" i="2"/>
  <c r="AG221" i="6"/>
  <c r="BD668" i="1"/>
  <c r="BW385" i="2"/>
  <c r="BW630" i="2"/>
  <c r="AG123" i="6"/>
  <c r="AO31" i="5"/>
  <c r="BW34" i="2"/>
  <c r="AG199" i="6"/>
  <c r="BD263" i="1"/>
  <c r="BW39" i="2"/>
  <c r="BW656" i="2"/>
  <c r="BD629" i="1"/>
  <c r="AG110" i="6"/>
  <c r="BD456" i="1"/>
  <c r="BW297" i="2"/>
  <c r="BD836" i="1"/>
  <c r="BW770" i="2"/>
  <c r="BD496" i="1"/>
  <c r="AO221" i="5"/>
  <c r="BW475" i="2"/>
  <c r="AO133" i="5"/>
  <c r="BD688" i="1"/>
  <c r="BW287" i="2"/>
  <c r="BD424" i="1"/>
  <c r="AG213" i="6"/>
  <c r="BW655" i="2"/>
  <c r="BD239" i="1"/>
  <c r="AG284" i="6"/>
  <c r="BW224" i="2"/>
  <c r="AO115" i="5"/>
  <c r="BD758" i="1"/>
  <c r="BD370" i="1"/>
  <c r="BD633" i="1"/>
  <c r="BW434" i="2"/>
  <c r="AG187" i="6"/>
  <c r="BD751" i="1"/>
  <c r="AO218" i="5"/>
  <c r="AO141" i="5"/>
  <c r="AG164" i="6"/>
  <c r="BW422" i="2"/>
  <c r="BW106" i="2"/>
  <c r="BW258" i="2"/>
  <c r="BD102" i="1"/>
  <c r="BD158" i="1"/>
  <c r="BW570" i="2"/>
  <c r="BD650" i="1"/>
  <c r="BW101" i="2"/>
  <c r="AG66" i="6"/>
  <c r="BW235" i="2"/>
  <c r="BD175" i="1"/>
  <c r="BW790" i="2"/>
  <c r="BD448" i="1"/>
  <c r="BD656" i="1"/>
  <c r="AG53" i="6"/>
  <c r="BW615" i="2"/>
  <c r="BW619" i="2"/>
  <c r="AO88" i="5"/>
  <c r="BD301" i="1"/>
  <c r="BW394" i="2"/>
  <c r="AO153" i="5"/>
  <c r="BW581" i="2"/>
  <c r="BW105" i="2"/>
  <c r="BW810" i="2"/>
  <c r="AG46" i="6"/>
  <c r="AG175" i="6"/>
  <c r="BW103" i="2"/>
  <c r="BD554" i="1"/>
  <c r="BD799" i="1"/>
  <c r="BD54" i="1"/>
  <c r="BD149" i="1"/>
  <c r="BD588" i="1"/>
  <c r="AO81" i="5"/>
  <c r="BW264" i="2"/>
  <c r="BW37" i="2"/>
  <c r="BW406" i="2"/>
  <c r="AG246" i="6"/>
  <c r="BW398" i="2"/>
  <c r="BD705" i="1"/>
  <c r="AO85" i="5"/>
  <c r="AO63" i="5"/>
  <c r="BD119" i="1"/>
  <c r="BW279" i="2"/>
  <c r="BW70" i="2"/>
  <c r="BD195" i="1"/>
  <c r="BW675" i="2"/>
  <c r="BW494" i="2"/>
  <c r="BW127" i="2"/>
  <c r="BD388" i="1"/>
  <c r="BD649" i="1"/>
  <c r="BD793" i="1"/>
  <c r="BW778" i="2"/>
  <c r="BD519" i="1"/>
  <c r="BW334" i="2"/>
  <c r="AO97" i="5"/>
  <c r="BW634" i="2"/>
  <c r="BW839" i="2"/>
  <c r="BW430" i="2"/>
  <c r="BD237" i="1"/>
  <c r="AO138" i="5"/>
  <c r="BW775" i="2"/>
  <c r="BD384" i="1"/>
  <c r="BW193" i="2"/>
  <c r="BW83" i="2"/>
  <c r="BW419" i="2"/>
  <c r="BW671" i="2"/>
  <c r="BD741" i="1"/>
  <c r="AG133" i="6"/>
  <c r="BW68" i="2"/>
  <c r="BW661" i="2"/>
  <c r="AG170" i="6"/>
  <c r="AO131" i="5"/>
  <c r="BW141" i="2"/>
  <c r="AO127" i="5"/>
  <c r="BD818" i="1"/>
  <c r="BD174" i="1"/>
  <c r="AG135" i="6"/>
  <c r="AG180" i="6"/>
  <c r="BD142" i="1"/>
  <c r="AG83" i="6"/>
  <c r="BW308" i="2"/>
  <c r="AO238" i="5"/>
  <c r="BD575" i="1"/>
  <c r="BD328" i="1"/>
  <c r="BW195" i="2"/>
  <c r="BW60" i="2"/>
  <c r="BW782" i="2"/>
  <c r="BD369" i="1"/>
  <c r="AG85" i="6"/>
  <c r="BD415" i="1"/>
  <c r="AO182" i="5"/>
  <c r="BD548" i="1"/>
  <c r="BW393" i="2"/>
  <c r="BD662" i="1"/>
  <c r="BD329" i="1"/>
  <c r="BD724" i="1"/>
  <c r="BW315" i="2"/>
  <c r="BD809" i="1"/>
  <c r="BW463" i="2"/>
  <c r="BD798" i="1"/>
  <c r="BD665" i="1"/>
  <c r="BW155" i="2"/>
  <c r="BW407" i="2"/>
  <c r="BD804" i="1"/>
  <c r="AG181" i="6"/>
  <c r="BW174" i="2"/>
  <c r="BW184" i="2"/>
  <c r="BD270" i="1"/>
  <c r="BW80" i="2"/>
  <c r="BW156" i="2"/>
  <c r="BW732" i="2"/>
  <c r="BW638" i="2"/>
  <c r="BD648" i="1"/>
  <c r="BW75" i="2"/>
  <c r="BD774" i="1"/>
  <c r="BD714" i="1"/>
  <c r="BW631" i="2"/>
  <c r="BD719" i="1"/>
  <c r="BD73" i="1"/>
  <c r="BW519" i="2"/>
  <c r="BD109" i="1"/>
  <c r="AO167" i="5"/>
  <c r="BD232" i="1"/>
  <c r="BD592" i="1"/>
  <c r="AO273" i="5"/>
  <c r="BW663" i="2"/>
  <c r="BW548" i="2"/>
  <c r="BW44" i="2"/>
  <c r="AO137" i="5"/>
  <c r="BD116" i="1"/>
  <c r="BW321" i="2"/>
  <c r="BD413" i="1"/>
  <c r="AO35" i="5"/>
  <c r="BW40" i="2"/>
  <c r="AO239" i="5"/>
  <c r="BW498" i="2"/>
  <c r="BD409" i="1"/>
  <c r="BD252" i="1"/>
  <c r="BD357" i="1"/>
  <c r="BD58" i="1"/>
  <c r="BW382" i="2"/>
  <c r="BD130" i="1"/>
  <c r="BD543" i="1"/>
  <c r="BW722" i="2"/>
  <c r="BW543" i="2"/>
  <c r="BD564" i="1"/>
  <c r="AG217" i="6"/>
  <c r="BD550" i="1"/>
  <c r="BW288" i="2"/>
  <c r="AO87" i="5"/>
  <c r="BW660" i="2"/>
  <c r="AO227" i="5"/>
  <c r="AO59" i="5"/>
  <c r="BW318" i="2"/>
  <c r="BD608" i="1"/>
  <c r="AO201" i="5"/>
  <c r="AG79" i="6"/>
  <c r="BD602" i="1"/>
  <c r="AG183" i="6"/>
  <c r="BD807" i="1"/>
  <c r="BW779" i="2"/>
  <c r="BD726" i="1"/>
  <c r="BW395" i="2"/>
  <c r="BD223" i="1"/>
  <c r="BW668" i="2"/>
  <c r="BW350" i="2"/>
  <c r="BW768" i="2"/>
  <c r="BD242" i="1"/>
  <c r="AO254" i="5"/>
  <c r="BW797" i="2"/>
  <c r="BW257" i="2"/>
  <c r="AO91" i="5"/>
  <c r="BD69" i="1"/>
  <c r="BW814" i="2"/>
  <c r="AG114" i="6"/>
  <c r="BW844" i="2"/>
  <c r="BD487" i="1"/>
  <c r="BD419" i="1"/>
  <c r="AO57" i="5"/>
  <c r="BD236" i="1"/>
  <c r="BD336" i="1"/>
  <c r="BW637" i="2"/>
  <c r="BW685" i="2"/>
  <c r="BD404" i="1"/>
  <c r="AO111" i="5"/>
  <c r="BD738" i="1"/>
  <c r="BW232" i="2"/>
  <c r="BW651" i="2"/>
  <c r="BW310" i="2"/>
  <c r="AO172" i="5"/>
  <c r="BD561" i="1"/>
  <c r="BD316" i="1"/>
  <c r="BW650" i="2"/>
  <c r="AO66" i="5"/>
  <c r="BD444" i="1"/>
  <c r="BD42" i="1"/>
  <c r="AG149" i="6"/>
  <c r="AO241" i="5"/>
  <c r="BD387" i="1"/>
  <c r="AO33" i="5"/>
  <c r="BD106" i="1"/>
  <c r="BW180" i="2"/>
  <c r="BD376" i="1"/>
  <c r="BW555" i="2"/>
  <c r="BW743" i="2"/>
  <c r="BW560" i="2"/>
  <c r="BW480" i="2"/>
  <c r="AO102" i="5"/>
  <c r="BW429" i="2"/>
  <c r="BD739" i="1"/>
  <c r="AO52" i="5"/>
  <c r="AO261" i="5"/>
  <c r="AG160" i="6"/>
  <c r="BD721" i="1"/>
  <c r="BW654" i="2"/>
  <c r="BW695" i="2"/>
  <c r="BW433" i="2"/>
  <c r="BD230" i="1"/>
  <c r="BW54" i="2"/>
  <c r="BD137" i="1"/>
  <c r="BD218" i="1"/>
  <c r="AG131" i="6"/>
  <c r="AO38" i="5"/>
  <c r="BW96" i="2"/>
  <c r="BD700" i="1"/>
  <c r="BW626" i="2"/>
  <c r="BD501" i="1"/>
  <c r="BD472" i="1"/>
  <c r="BD335" i="1"/>
  <c r="BD776" i="1"/>
  <c r="BD597" i="1"/>
  <c r="BD567" i="1"/>
  <c r="BW375" i="2"/>
  <c r="BD715" i="1"/>
  <c r="BD327" i="1"/>
  <c r="BW589" i="2"/>
  <c r="BD261" i="1"/>
  <c r="AG219" i="6"/>
  <c r="BD241" i="1"/>
  <c r="AG108" i="6"/>
  <c r="BD494" i="1"/>
  <c r="AO223" i="5"/>
  <c r="BD557" i="1"/>
  <c r="BW667" i="2"/>
  <c r="AG165" i="6"/>
  <c r="AG93" i="6"/>
  <c r="BD502" i="1"/>
  <c r="BD193" i="1"/>
  <c r="BW470" i="2"/>
  <c r="AG68" i="6"/>
  <c r="BW131" i="2"/>
  <c r="BD183" i="1"/>
  <c r="BD245" i="1"/>
  <c r="BD297" i="1"/>
  <c r="AO240" i="5"/>
  <c r="BW396" i="2"/>
  <c r="BW360" i="2"/>
  <c r="AO281" i="5"/>
  <c r="BW276" i="2"/>
  <c r="BW78" i="2"/>
  <c r="AO199" i="5"/>
  <c r="BW583" i="2"/>
  <c r="BD801" i="1"/>
  <c r="BW403" i="2"/>
  <c r="BD571" i="1"/>
  <c r="T64" i="8"/>
  <c r="T195" i="7"/>
  <c r="T91" i="8"/>
  <c r="T138" i="7"/>
  <c r="T44" i="8"/>
  <c r="T64" i="7"/>
  <c r="T222" i="7"/>
  <c r="T289" i="8"/>
  <c r="T144" i="8"/>
  <c r="T164" i="8"/>
  <c r="T218" i="8"/>
  <c r="T179" i="8"/>
  <c r="T176" i="8"/>
  <c r="T205" i="7"/>
  <c r="T43" i="8"/>
  <c r="T53" i="7"/>
  <c r="T105" i="7"/>
  <c r="T137" i="8"/>
  <c r="T207" i="8"/>
  <c r="T264" i="7"/>
  <c r="T113" i="7"/>
  <c r="T35" i="7"/>
  <c r="T113" i="8"/>
  <c r="T237" i="7"/>
  <c r="T112" i="7"/>
  <c r="T99" i="7"/>
  <c r="T202" i="7"/>
  <c r="T104" i="7"/>
  <c r="T67" i="8"/>
  <c r="T26" i="7"/>
  <c r="T236" i="7"/>
  <c r="T122" i="7"/>
  <c r="T95" i="8"/>
  <c r="T246" i="7"/>
  <c r="T86" i="8"/>
  <c r="T276" i="7"/>
  <c r="T258" i="7"/>
  <c r="T102" i="7"/>
  <c r="T226" i="7"/>
  <c r="T267" i="8"/>
  <c r="T229" i="8"/>
  <c r="T155" i="7"/>
  <c r="T80" i="7"/>
  <c r="T249" i="8"/>
  <c r="T175" i="7"/>
  <c r="T194" i="8"/>
  <c r="T25" i="7"/>
  <c r="T188" i="7"/>
  <c r="T134" i="7"/>
  <c r="T182" i="7"/>
  <c r="T236" i="8"/>
  <c r="T217" i="8"/>
  <c r="T227" i="8"/>
  <c r="T161" i="8"/>
  <c r="T213" i="7"/>
  <c r="T48" i="7"/>
  <c r="T99" i="8"/>
  <c r="T282" i="7"/>
  <c r="T240" i="7"/>
  <c r="T164" i="7"/>
  <c r="T111" i="8"/>
  <c r="T247" i="7"/>
  <c r="T60" i="7"/>
  <c r="T232" i="8"/>
  <c r="T16" i="7"/>
  <c r="T143" i="8"/>
  <c r="T126" i="8"/>
  <c r="T165" i="7"/>
  <c r="T20" i="7"/>
  <c r="T102" i="8"/>
  <c r="T141" i="8"/>
  <c r="T12" i="7"/>
  <c r="T239" i="7"/>
  <c r="T243" i="8"/>
  <c r="T288" i="8"/>
  <c r="T204" i="7"/>
  <c r="T82" i="7"/>
  <c r="T101" i="7"/>
  <c r="T182" i="8"/>
  <c r="T14" i="8"/>
  <c r="T116" i="8"/>
  <c r="T142" i="7"/>
  <c r="T43" i="7"/>
  <c r="T136" i="8"/>
  <c r="T226" i="8"/>
  <c r="T17" i="7"/>
  <c r="T235" i="8"/>
  <c r="T144" i="7"/>
  <c r="T255" i="8"/>
  <c r="T30" i="8"/>
  <c r="T38" i="8"/>
  <c r="T136" i="7"/>
  <c r="T54" i="8"/>
  <c r="T183" i="8"/>
  <c r="T234" i="8"/>
  <c r="T209" i="8"/>
  <c r="T50" i="7"/>
  <c r="T180" i="8"/>
  <c r="T198" i="7"/>
  <c r="T275" i="7"/>
  <c r="T153" i="8"/>
  <c r="T252" i="7"/>
  <c r="T224" i="7"/>
  <c r="T279" i="7"/>
  <c r="T235" i="7"/>
  <c r="T12" i="8"/>
  <c r="T177" i="8"/>
  <c r="T283" i="7"/>
  <c r="T216" i="8"/>
  <c r="T193" i="8"/>
  <c r="T269" i="8"/>
  <c r="T280" i="7"/>
  <c r="T267" i="7"/>
  <c r="T56" i="7"/>
  <c r="T246" i="8"/>
  <c r="T65" i="8"/>
  <c r="T208" i="7"/>
  <c r="T23" i="7"/>
  <c r="T214" i="7"/>
  <c r="T33" i="7"/>
  <c r="T288" i="7"/>
  <c r="T285" i="7"/>
  <c r="T261" i="7"/>
  <c r="T115" i="8"/>
  <c r="T69" i="8"/>
  <c r="T239" i="8"/>
  <c r="T123" i="8"/>
  <c r="T128" i="8"/>
  <c r="T213" i="8"/>
  <c r="T127" i="7"/>
  <c r="T259" i="7"/>
  <c r="T127" i="8"/>
  <c r="T39" i="7"/>
  <c r="T111" i="7"/>
  <c r="T249" i="7"/>
  <c r="T62" i="7"/>
  <c r="T114" i="7"/>
  <c r="T231" i="7"/>
  <c r="T121" i="7"/>
  <c r="T123" i="7"/>
  <c r="T129" i="7"/>
  <c r="T73" i="7"/>
  <c r="T278" i="7"/>
  <c r="T89" i="7"/>
  <c r="T106" i="8"/>
  <c r="T93" i="7"/>
  <c r="T290" i="7"/>
  <c r="T278" i="8"/>
  <c r="T209" i="7"/>
  <c r="T230" i="8"/>
  <c r="T274" i="7"/>
  <c r="T31" i="7"/>
  <c r="T27" i="8"/>
  <c r="T98" i="7"/>
  <c r="T268" i="8"/>
  <c r="T138" i="8"/>
  <c r="T115" i="7"/>
  <c r="T265" i="7"/>
  <c r="T52" i="8"/>
  <c r="T85" i="8"/>
  <c r="T117" i="7"/>
  <c r="T11" i="8"/>
  <c r="T40" i="7"/>
  <c r="T50" i="8"/>
  <c r="T78" i="8"/>
  <c r="T184" i="7"/>
  <c r="T108" i="8"/>
  <c r="T100" i="8"/>
  <c r="T224" i="8"/>
  <c r="T92" i="7"/>
  <c r="T233" i="8"/>
  <c r="T75" i="7"/>
  <c r="T37" i="7"/>
  <c r="T188" i="8"/>
  <c r="T251" i="7"/>
  <c r="T51" i="8"/>
  <c r="T212" i="8"/>
  <c r="T79" i="7"/>
  <c r="T206" i="7"/>
  <c r="T186" i="7"/>
  <c r="T61" i="7"/>
  <c r="T232" i="7"/>
  <c r="T31" i="8"/>
  <c r="T254" i="8"/>
  <c r="T79" i="8"/>
  <c r="T151" i="8"/>
  <c r="T206" i="8"/>
  <c r="T156" i="8"/>
  <c r="T220" i="7"/>
  <c r="T241" i="7"/>
  <c r="T220" i="8"/>
  <c r="T279" i="8"/>
  <c r="T260" i="7"/>
  <c r="T78" i="7"/>
  <c r="T96" i="7"/>
  <c r="T241" i="8"/>
  <c r="T219" i="7"/>
  <c r="T258" i="8"/>
  <c r="T163" i="8"/>
  <c r="T169" i="7"/>
  <c r="T275" i="8"/>
  <c r="R5" i="1" a="1"/>
  <c r="T273" i="7"/>
  <c r="R5" i="6" a="1"/>
  <c r="T28" i="8"/>
  <c r="T225" i="8"/>
  <c r="T84" i="8"/>
  <c r="T149" i="7"/>
  <c r="T70" i="7"/>
  <c r="T200" i="8"/>
  <c r="T141" i="7"/>
  <c r="T19" i="8"/>
  <c r="T109" i="7"/>
  <c r="T287" i="8"/>
  <c r="T46" i="7"/>
  <c r="T13" i="8"/>
  <c r="T289" i="7"/>
  <c r="T190" i="7"/>
  <c r="T68" i="8"/>
  <c r="T221" i="7"/>
  <c r="T263" i="8"/>
  <c r="T253" i="7"/>
  <c r="T90" i="8"/>
  <c r="T47" i="8"/>
  <c r="T72" i="8"/>
  <c r="T268" i="7"/>
  <c r="T57" i="8"/>
  <c r="T186" i="8"/>
  <c r="T145" i="8"/>
  <c r="T200" i="7"/>
  <c r="T171" i="7"/>
  <c r="T191" i="7"/>
  <c r="T126" i="7"/>
  <c r="T154" i="8"/>
  <c r="R5" i="2" a="1"/>
  <c r="T256" i="8"/>
  <c r="T41" i="8"/>
  <c r="T24" i="7"/>
  <c r="T214" i="8"/>
  <c r="T118" i="8"/>
  <c r="T61" i="8"/>
  <c r="T90" i="7"/>
  <c r="T103" i="8"/>
  <c r="T153" i="7"/>
  <c r="T54" i="7"/>
  <c r="T191" i="8"/>
  <c r="T264" i="8"/>
  <c r="T233" i="7"/>
  <c r="T74" i="7"/>
  <c r="T167" i="7"/>
  <c r="T39" i="8"/>
  <c r="T32" i="8"/>
  <c r="T189" i="8"/>
  <c r="T28" i="7"/>
  <c r="T41" i="7"/>
  <c r="T274" i="8"/>
  <c r="T160" i="7"/>
  <c r="T178" i="8"/>
  <c r="T106" i="7"/>
  <c r="T262" i="8"/>
  <c r="T56" i="8"/>
  <c r="T17" i="8"/>
  <c r="T180" i="7"/>
  <c r="T124" i="7"/>
  <c r="R5" i="5" a="1"/>
  <c r="T60" i="8"/>
  <c r="T204" i="8"/>
  <c r="T25" i="8"/>
  <c r="T94" i="7"/>
  <c r="T163" i="7"/>
  <c r="T94" i="8"/>
  <c r="T67" i="7"/>
  <c r="T237" i="8"/>
  <c r="T125" i="7"/>
  <c r="T69" i="7"/>
  <c r="T162" i="8"/>
  <c r="T165" i="8"/>
  <c r="T168" i="7"/>
  <c r="T231" i="8"/>
  <c r="T77" i="8"/>
  <c r="T187" i="7"/>
  <c r="T68" i="7"/>
  <c r="T154" i="7"/>
  <c r="T219" i="8"/>
  <c r="T120" i="8"/>
  <c r="T30" i="7"/>
  <c r="T105" i="8"/>
  <c r="T238" i="7"/>
  <c r="T284" i="7"/>
  <c r="T190" i="8"/>
  <c r="T286" i="8"/>
  <c r="T32" i="7"/>
  <c r="T162" i="7"/>
  <c r="T128" i="7"/>
  <c r="T216" i="7"/>
  <c r="T148" i="8"/>
  <c r="T185" i="8"/>
  <c r="T86" i="7"/>
  <c r="T212" i="7"/>
  <c r="T116" i="7"/>
  <c r="T87" i="8"/>
  <c r="T112" i="8"/>
  <c r="T52" i="7"/>
  <c r="T65" i="7"/>
  <c r="T21" i="7"/>
  <c r="T140" i="8"/>
  <c r="T192" i="8"/>
  <c r="T263" i="7"/>
  <c r="T281" i="7"/>
  <c r="T181" i="8"/>
  <c r="T183" i="7"/>
  <c r="T170" i="7"/>
  <c r="T22" i="7"/>
  <c r="T245" i="7"/>
  <c r="T210" i="8"/>
  <c r="T265" i="8"/>
  <c r="T255" i="7"/>
  <c r="T184" i="8"/>
  <c r="T124" i="8"/>
  <c r="T166" i="7"/>
  <c r="T290" i="8"/>
  <c r="T95" i="7"/>
  <c r="T176" i="7"/>
  <c r="T18" i="8"/>
  <c r="T51" i="7"/>
  <c r="T55" i="7"/>
  <c r="T157" i="8"/>
  <c r="T81" i="8"/>
  <c r="T225" i="7"/>
  <c r="T175" i="8"/>
  <c r="T57" i="7"/>
  <c r="T121" i="8"/>
  <c r="T194" i="7"/>
  <c r="T238" i="8"/>
  <c r="T192" i="7"/>
  <c r="T80" i="8"/>
  <c r="T286" i="7"/>
  <c r="T189" i="7"/>
  <c r="T244" i="7"/>
  <c r="T244" i="8"/>
  <c r="T135" i="7"/>
  <c r="T280" i="8"/>
  <c r="T74" i="8"/>
  <c r="T179" i="7"/>
  <c r="T253" i="8"/>
  <c r="T14" i="7"/>
  <c r="T23" i="8"/>
  <c r="T172" i="8"/>
  <c r="T152" i="7"/>
  <c r="T285" i="8"/>
  <c r="T122" i="8"/>
  <c r="T257" i="8"/>
  <c r="T27" i="7"/>
  <c r="T172" i="7"/>
  <c r="T137" i="7"/>
  <c r="T114" i="8"/>
  <c r="T117" i="8"/>
  <c r="T273" i="8"/>
  <c r="T129" i="8"/>
  <c r="T196" i="7"/>
  <c r="T132" i="8"/>
  <c r="T221" i="8"/>
  <c r="T168" i="8"/>
  <c r="T118" i="7"/>
  <c r="T167" i="8"/>
  <c r="T256" i="7"/>
  <c r="T227" i="7"/>
  <c r="T149" i="8"/>
  <c r="T38" i="7"/>
  <c r="T271" i="7"/>
  <c r="T42" i="8"/>
  <c r="T217" i="7"/>
  <c r="T155" i="8"/>
  <c r="T135" i="8"/>
  <c r="T108" i="7"/>
  <c r="T130" i="7"/>
  <c r="T159" i="7"/>
  <c r="T73" i="8"/>
  <c r="T16" i="8"/>
  <c r="T207" i="7"/>
  <c r="T33" i="8"/>
  <c r="T76" i="8"/>
  <c r="T36" i="8"/>
  <c r="T270" i="7"/>
  <c r="T147" i="7"/>
  <c r="T93" i="8"/>
  <c r="T181" i="7"/>
  <c r="T130" i="8"/>
  <c r="T187" i="8"/>
  <c r="T47" i="7"/>
  <c r="T110" i="8"/>
  <c r="T75" i="8"/>
  <c r="T139" i="8"/>
  <c r="T201" i="8"/>
  <c r="T203" i="7"/>
  <c r="T35" i="8"/>
  <c r="T228" i="8"/>
  <c r="T208" i="8"/>
  <c r="T26" i="8"/>
  <c r="T211" i="8"/>
  <c r="T157" i="7"/>
  <c r="T62" i="8"/>
  <c r="T125" i="8"/>
  <c r="T222" i="8"/>
  <c r="T146" i="7"/>
  <c r="T98" i="8"/>
  <c r="T40" i="8"/>
  <c r="T218" i="7"/>
  <c r="T88" i="8"/>
  <c r="T81" i="7"/>
  <c r="T251" i="8"/>
  <c r="T103" i="7"/>
  <c r="T18" i="7"/>
  <c r="T240" i="8"/>
  <c r="T45" i="8"/>
  <c r="T270" i="8"/>
  <c r="T140" i="7"/>
  <c r="T45" i="7"/>
  <c r="T210" i="7"/>
  <c r="T132" i="7"/>
  <c r="T198" i="8"/>
  <c r="T55" i="8"/>
  <c r="T166" i="8"/>
  <c r="T197" i="8"/>
  <c r="T215" i="8"/>
  <c r="T15" i="7"/>
  <c r="T82" i="8"/>
  <c r="T243" i="7"/>
  <c r="T142" i="8"/>
  <c r="T77" i="7"/>
  <c r="T49" i="7"/>
  <c r="T147" i="8"/>
  <c r="T145" i="7"/>
  <c r="T148" i="7"/>
  <c r="T15" i="8"/>
  <c r="T205" i="8"/>
  <c r="T104" i="8"/>
  <c r="T259" i="8"/>
  <c r="T53" i="8"/>
  <c r="T20" i="8"/>
  <c r="T48" i="8"/>
  <c r="T19" i="7"/>
  <c r="T156" i="7"/>
  <c r="T254" i="7"/>
  <c r="T100" i="7"/>
  <c r="T110" i="7"/>
  <c r="T282" i="8"/>
  <c r="T173" i="8"/>
  <c r="T284" i="8"/>
  <c r="T66" i="7"/>
  <c r="T49" i="8"/>
  <c r="T133" i="7"/>
  <c r="T229" i="7"/>
  <c r="T261" i="8"/>
  <c r="T242" i="8"/>
  <c r="T271" i="8"/>
  <c r="T92" i="8"/>
  <c r="T72" i="7"/>
  <c r="T257" i="7"/>
  <c r="T70" i="8"/>
  <c r="T101" i="8"/>
  <c r="T85" i="7"/>
  <c r="T178" i="7"/>
  <c r="T96" i="8"/>
  <c r="T234" i="7"/>
  <c r="T21" i="8"/>
  <c r="T197" i="7"/>
  <c r="T228" i="7"/>
  <c r="T276" i="8"/>
  <c r="T143" i="7"/>
  <c r="T22" i="8"/>
  <c r="T44" i="7"/>
  <c r="T29" i="8"/>
  <c r="T159" i="8"/>
  <c r="T211" i="7"/>
  <c r="T215" i="7"/>
  <c r="T287" i="7"/>
  <c r="T245" i="8"/>
  <c r="T37" i="8"/>
  <c r="T66" i="8"/>
  <c r="T76" i="7"/>
  <c r="T88" i="7"/>
  <c r="T260" i="8"/>
  <c r="T185" i="7"/>
  <c r="T36" i="7"/>
  <c r="T177" i="7"/>
  <c r="T250" i="7"/>
  <c r="T84" i="7"/>
  <c r="T58" i="8"/>
  <c r="T252" i="8"/>
  <c r="T158" i="8"/>
  <c r="T63" i="8"/>
  <c r="T119" i="7"/>
  <c r="T71" i="7"/>
  <c r="T193" i="7"/>
  <c r="T173" i="7"/>
  <c r="T250" i="8"/>
  <c r="T42" i="7"/>
  <c r="T169" i="8"/>
  <c r="T152" i="8"/>
  <c r="T46" i="8"/>
  <c r="T146" i="8"/>
  <c r="T269" i="7"/>
  <c r="T242" i="7"/>
  <c r="T58" i="7"/>
  <c r="T120" i="7"/>
  <c r="T29" i="7"/>
  <c r="T13" i="7"/>
  <c r="T161" i="7"/>
  <c r="T63" i="7"/>
  <c r="T230" i="7"/>
  <c r="T171" i="8"/>
  <c r="T283" i="8"/>
  <c r="T277" i="8"/>
  <c r="T277" i="7"/>
  <c r="T133" i="8"/>
  <c r="T139" i="7"/>
  <c r="T262" i="7"/>
  <c r="T203" i="8"/>
  <c r="T196" i="8"/>
  <c r="T134" i="8"/>
  <c r="T247" i="8"/>
  <c r="T266" i="8"/>
  <c r="T119" i="8"/>
  <c r="T201" i="7"/>
  <c r="T266" i="7"/>
  <c r="T89" i="8"/>
  <c r="T151" i="7"/>
  <c r="T87" i="7"/>
  <c r="T202" i="8"/>
  <c r="T170" i="8"/>
  <c r="T195" i="8"/>
  <c r="T97" i="7"/>
  <c r="T11" i="7"/>
  <c r="T24" i="8"/>
  <c r="T91" i="7"/>
  <c r="T160" i="8"/>
  <c r="T281" i="8"/>
  <c r="T71" i="8"/>
  <c r="T109" i="8"/>
  <c r="T97" i="8"/>
  <c r="T158" i="7"/>
  <c r="U49" i="8" l="1"/>
  <c r="V49" i="8"/>
  <c r="U247" i="8"/>
  <c r="V247" i="8"/>
  <c r="U153" i="7"/>
  <c r="V153" i="7"/>
  <c r="X199" i="8"/>
  <c r="U200" i="8"/>
  <c r="V200" i="8"/>
  <c r="U280" i="8"/>
  <c r="V280" i="8"/>
  <c r="V188" i="8"/>
  <c r="U188" i="8"/>
  <c r="V204" i="8"/>
  <c r="U204" i="8"/>
  <c r="V112" i="7"/>
  <c r="U112" i="7"/>
  <c r="U95" i="8"/>
  <c r="V95" i="8"/>
  <c r="U228" i="8"/>
  <c r="V228" i="8"/>
  <c r="V163" i="8"/>
  <c r="U163" i="8"/>
  <c r="V111" i="8"/>
  <c r="U111" i="8"/>
  <c r="V89" i="8"/>
  <c r="U89" i="8"/>
  <c r="V30" i="7"/>
  <c r="U30" i="7"/>
  <c r="U16" i="7"/>
  <c r="V16" i="7"/>
  <c r="V246" i="8"/>
  <c r="U246" i="8"/>
  <c r="V220" i="7"/>
  <c r="U220" i="7"/>
  <c r="V113" i="8"/>
  <c r="U113" i="8"/>
  <c r="U269" i="7"/>
  <c r="V269" i="7"/>
  <c r="V91" i="8"/>
  <c r="U91" i="8"/>
  <c r="V250" i="7"/>
  <c r="U250" i="7"/>
  <c r="U35" i="7"/>
  <c r="X34" i="7"/>
  <c r="V35" i="7"/>
  <c r="V176" i="8"/>
  <c r="U176" i="8"/>
  <c r="V61" i="7"/>
  <c r="U61" i="7"/>
  <c r="V196" i="7"/>
  <c r="U196" i="7"/>
  <c r="U281" i="8"/>
  <c r="V281" i="8"/>
  <c r="U33" i="7"/>
  <c r="V33" i="7"/>
  <c r="U158" i="8"/>
  <c r="V158" i="8"/>
  <c r="V285" i="8"/>
  <c r="U285" i="8"/>
  <c r="V29" i="7"/>
  <c r="U29" i="7"/>
  <c r="U258" i="7"/>
  <c r="V258" i="7"/>
  <c r="U211" i="8"/>
  <c r="V211" i="8"/>
  <c r="V90" i="7"/>
  <c r="U90" i="7"/>
  <c r="V176" i="7"/>
  <c r="U176" i="7"/>
  <c r="U22" i="7"/>
  <c r="V22" i="7"/>
  <c r="U96" i="7"/>
  <c r="V96" i="7"/>
  <c r="U262" i="8"/>
  <c r="V262" i="8"/>
  <c r="U71" i="8"/>
  <c r="V71" i="8"/>
  <c r="U66" i="8"/>
  <c r="V66" i="8"/>
  <c r="U194" i="7"/>
  <c r="V194" i="7"/>
  <c r="V14" i="7"/>
  <c r="U14" i="7"/>
  <c r="V237" i="7"/>
  <c r="U237" i="7"/>
  <c r="U230" i="8"/>
  <c r="V230" i="8"/>
  <c r="V152" i="8"/>
  <c r="U152" i="8"/>
  <c r="U142" i="8"/>
  <c r="V142" i="8"/>
  <c r="U143" i="8"/>
  <c r="V143" i="8"/>
  <c r="U184" i="8"/>
  <c r="V184" i="8"/>
  <c r="V102" i="7"/>
  <c r="U102" i="7"/>
  <c r="V139" i="8"/>
  <c r="U139" i="8"/>
  <c r="U230" i="7"/>
  <c r="V230" i="7"/>
  <c r="U113" i="7"/>
  <c r="V113" i="7"/>
  <c r="U19" i="8"/>
  <c r="V19" i="8"/>
  <c r="V203" i="7"/>
  <c r="U203" i="7"/>
  <c r="V14" i="8"/>
  <c r="U14" i="8"/>
  <c r="V235" i="8"/>
  <c r="U235" i="8"/>
  <c r="U105" i="7"/>
  <c r="V105" i="7"/>
  <c r="U201" i="7"/>
  <c r="V201" i="7"/>
  <c r="V233" i="7"/>
  <c r="U233" i="7"/>
  <c r="V12" i="8"/>
  <c r="U12" i="8"/>
  <c r="V216" i="7"/>
  <c r="U216" i="7"/>
  <c r="V242" i="7"/>
  <c r="U242" i="7"/>
  <c r="U279" i="7"/>
  <c r="V279" i="7"/>
  <c r="V171" i="7"/>
  <c r="U171" i="7"/>
  <c r="V284" i="8"/>
  <c r="U284" i="8"/>
  <c r="V286" i="7"/>
  <c r="U286" i="7"/>
  <c r="U184" i="7"/>
  <c r="V184" i="7"/>
  <c r="U268" i="7"/>
  <c r="V268" i="7"/>
  <c r="U208" i="8"/>
  <c r="V208" i="8"/>
  <c r="V193" i="7"/>
  <c r="U193" i="7"/>
  <c r="V86" i="7"/>
  <c r="U86" i="7"/>
  <c r="V20" i="7"/>
  <c r="U20" i="7"/>
  <c r="U146" i="7"/>
  <c r="V146" i="7"/>
  <c r="U271" i="8"/>
  <c r="V271" i="8"/>
  <c r="U145" i="7"/>
  <c r="V145" i="7"/>
  <c r="V160" i="8"/>
  <c r="U160" i="8"/>
  <c r="U169" i="8"/>
  <c r="V169" i="8"/>
  <c r="V90" i="8"/>
  <c r="U90" i="8"/>
  <c r="V124" i="8"/>
  <c r="U124" i="8"/>
  <c r="V178" i="7"/>
  <c r="U178" i="7"/>
  <c r="U48" i="8"/>
  <c r="V48" i="8"/>
  <c r="V239" i="8"/>
  <c r="U239" i="8"/>
  <c r="U183" i="7"/>
  <c r="V183" i="7"/>
  <c r="U274" i="8"/>
  <c r="V274" i="8"/>
  <c r="V81" i="8"/>
  <c r="U81" i="8"/>
  <c r="U162" i="8"/>
  <c r="V162" i="8"/>
  <c r="U121" i="8"/>
  <c r="V121" i="8"/>
  <c r="U242" i="8"/>
  <c r="V242" i="8"/>
  <c r="U39" i="7"/>
  <c r="V39" i="7"/>
  <c r="U159" i="8"/>
  <c r="V159" i="8"/>
  <c r="U235" i="7"/>
  <c r="V235" i="7"/>
  <c r="V255" i="7"/>
  <c r="U255" i="7"/>
  <c r="U280" i="7"/>
  <c r="V280" i="7"/>
  <c r="V172" i="7"/>
  <c r="U172" i="7"/>
  <c r="U257" i="7"/>
  <c r="V257" i="7"/>
  <c r="V45" i="8"/>
  <c r="U45" i="8"/>
  <c r="V132" i="8"/>
  <c r="U132" i="8"/>
  <c r="X131" i="8"/>
  <c r="V31" i="7"/>
  <c r="U31" i="7"/>
  <c r="V42" i="7"/>
  <c r="U42" i="7"/>
  <c r="U221" i="7"/>
  <c r="V221" i="7"/>
  <c r="V236" i="8"/>
  <c r="U236" i="8"/>
  <c r="V168" i="8"/>
  <c r="U168" i="8"/>
  <c r="R5" i="5"/>
  <c r="U152" i="7"/>
  <c r="V152" i="7"/>
  <c r="V256" i="7"/>
  <c r="U256" i="7"/>
  <c r="V41" i="7"/>
  <c r="U41" i="7"/>
  <c r="U16" i="8"/>
  <c r="V16" i="8"/>
  <c r="V54" i="8"/>
  <c r="U54" i="8"/>
  <c r="U204" i="7"/>
  <c r="V204" i="7"/>
  <c r="U201" i="8"/>
  <c r="V201" i="8"/>
  <c r="V253" i="7"/>
  <c r="U253" i="7"/>
  <c r="V27" i="7"/>
  <c r="U27" i="7"/>
  <c r="V73" i="8"/>
  <c r="U73" i="8"/>
  <c r="V197" i="8"/>
  <c r="U197" i="8"/>
  <c r="U155" i="7"/>
  <c r="V155" i="7"/>
  <c r="U40" i="8"/>
  <c r="V40" i="8"/>
  <c r="V43" i="7"/>
  <c r="U43" i="7"/>
  <c r="U158" i="7"/>
  <c r="V158" i="7"/>
  <c r="V227" i="8"/>
  <c r="U227" i="8"/>
  <c r="V147" i="7"/>
  <c r="U147" i="7"/>
  <c r="U129" i="7"/>
  <c r="V129" i="7"/>
  <c r="U277" i="7"/>
  <c r="V277" i="7"/>
  <c r="V23" i="7"/>
  <c r="U23" i="7"/>
  <c r="V262" i="7"/>
  <c r="U262" i="7"/>
  <c r="U44" i="8"/>
  <c r="V44" i="8"/>
  <c r="U205" i="8"/>
  <c r="V205" i="8"/>
  <c r="U64" i="8"/>
  <c r="V64" i="8"/>
  <c r="V148" i="8"/>
  <c r="U148" i="8"/>
  <c r="U290" i="7"/>
  <c r="V290" i="7"/>
  <c r="U128" i="7"/>
  <c r="V128" i="7"/>
  <c r="V229" i="8"/>
  <c r="U229" i="8"/>
  <c r="V164" i="8"/>
  <c r="U164" i="8"/>
  <c r="U103" i="8"/>
  <c r="V103" i="8"/>
  <c r="U281" i="7"/>
  <c r="V281" i="7"/>
  <c r="U250" i="8"/>
  <c r="V250" i="8"/>
  <c r="V170" i="8"/>
  <c r="U170" i="8"/>
  <c r="U62" i="8"/>
  <c r="V62" i="8"/>
  <c r="U36" i="8"/>
  <c r="V36" i="8"/>
  <c r="V243" i="8"/>
  <c r="U243" i="8"/>
  <c r="U234" i="8"/>
  <c r="V234" i="8"/>
  <c r="U55" i="7"/>
  <c r="V55" i="7"/>
  <c r="U92" i="8"/>
  <c r="V92" i="8"/>
  <c r="V271" i="7"/>
  <c r="U271" i="7"/>
  <c r="U25" i="7"/>
  <c r="V25" i="7"/>
  <c r="U267" i="8"/>
  <c r="V267" i="8"/>
  <c r="V195" i="7"/>
  <c r="U195" i="7"/>
  <c r="U279" i="8"/>
  <c r="V279" i="8"/>
  <c r="U66" i="7"/>
  <c r="V66" i="7"/>
  <c r="U238" i="7"/>
  <c r="V238" i="7"/>
  <c r="U168" i="7"/>
  <c r="V168" i="7"/>
  <c r="V202" i="7"/>
  <c r="U202" i="7"/>
  <c r="V26" i="7"/>
  <c r="U26" i="7"/>
  <c r="U209" i="8"/>
  <c r="V209" i="8"/>
  <c r="U195" i="8"/>
  <c r="V195" i="8"/>
  <c r="U134" i="8"/>
  <c r="V134" i="8"/>
  <c r="U121" i="7"/>
  <c r="V121" i="7"/>
  <c r="V28" i="8"/>
  <c r="U28" i="8"/>
  <c r="U53" i="8"/>
  <c r="V53" i="8"/>
  <c r="U259" i="8"/>
  <c r="V259" i="8"/>
  <c r="V154" i="8"/>
  <c r="U154" i="8"/>
  <c r="U125" i="8"/>
  <c r="V125" i="8"/>
  <c r="U73" i="7"/>
  <c r="V73" i="7"/>
  <c r="U169" i="7"/>
  <c r="V169" i="7"/>
  <c r="V78" i="7"/>
  <c r="U78" i="7"/>
  <c r="V75" i="7"/>
  <c r="U75" i="7"/>
  <c r="V210" i="8"/>
  <c r="U210" i="8"/>
  <c r="U161" i="7"/>
  <c r="V161" i="7"/>
  <c r="V104" i="8"/>
  <c r="U104" i="8"/>
  <c r="U117" i="8"/>
  <c r="V117" i="8"/>
  <c r="U58" i="7"/>
  <c r="V58" i="7"/>
  <c r="U28" i="7"/>
  <c r="V28" i="7"/>
  <c r="R5" i="1"/>
  <c r="U22" i="8"/>
  <c r="V22" i="8"/>
  <c r="U65" i="7"/>
  <c r="V65" i="7"/>
  <c r="U93" i="8"/>
  <c r="V93" i="8"/>
  <c r="V65" i="8"/>
  <c r="U65" i="8"/>
  <c r="V172" i="8"/>
  <c r="U172" i="8"/>
  <c r="U101" i="8"/>
  <c r="V101" i="8"/>
  <c r="V290" i="8"/>
  <c r="U290" i="8"/>
  <c r="U206" i="7"/>
  <c r="V206" i="7"/>
  <c r="V80" i="8"/>
  <c r="U80" i="8"/>
  <c r="V52" i="7"/>
  <c r="U52" i="7"/>
  <c r="U189" i="8"/>
  <c r="V189" i="8"/>
  <c r="V264" i="7"/>
  <c r="U264" i="7"/>
  <c r="U51" i="8"/>
  <c r="V51" i="8"/>
  <c r="U213" i="8"/>
  <c r="V213" i="8"/>
  <c r="V287" i="7"/>
  <c r="U287" i="7"/>
  <c r="V245" i="8"/>
  <c r="U245" i="8"/>
  <c r="V221" i="8"/>
  <c r="U221" i="8"/>
  <c r="U143" i="7"/>
  <c r="V143" i="7"/>
  <c r="U228" i="7"/>
  <c r="V228" i="7"/>
  <c r="V69" i="8"/>
  <c r="U69" i="8"/>
  <c r="U206" i="8"/>
  <c r="V206" i="8"/>
  <c r="U286" i="8"/>
  <c r="V286" i="8"/>
  <c r="V202" i="8"/>
  <c r="U202" i="8"/>
  <c r="V20" i="8"/>
  <c r="U20" i="8"/>
  <c r="V116" i="8"/>
  <c r="U116" i="8"/>
  <c r="U94" i="8"/>
  <c r="V94" i="8"/>
  <c r="U282" i="7"/>
  <c r="V282" i="7"/>
  <c r="V63" i="7"/>
  <c r="U63" i="7"/>
  <c r="V43" i="8"/>
  <c r="U43" i="8"/>
  <c r="V175" i="8"/>
  <c r="X174" i="8"/>
  <c r="U175" i="8"/>
  <c r="V30" i="8"/>
  <c r="U30" i="8"/>
  <c r="V245" i="7"/>
  <c r="U245" i="7"/>
  <c r="U197" i="7"/>
  <c r="V197" i="7"/>
  <c r="V46" i="8"/>
  <c r="U46" i="8"/>
  <c r="V247" i="7"/>
  <c r="U247" i="7"/>
  <c r="V120" i="7"/>
  <c r="U120" i="7"/>
  <c r="U285" i="7"/>
  <c r="V285" i="7"/>
  <c r="V85" i="8"/>
  <c r="U85" i="8"/>
  <c r="V24" i="7"/>
  <c r="U24" i="7"/>
  <c r="V13" i="8"/>
  <c r="U13" i="8"/>
  <c r="U88" i="8"/>
  <c r="V88" i="8"/>
  <c r="U37" i="8"/>
  <c r="V37" i="8"/>
  <c r="V178" i="8"/>
  <c r="U178" i="8"/>
  <c r="V108" i="8"/>
  <c r="U108" i="8"/>
  <c r="X107" i="8"/>
  <c r="U140" i="7"/>
  <c r="V140" i="7"/>
  <c r="V144" i="7"/>
  <c r="U144" i="7"/>
  <c r="V139" i="7"/>
  <c r="U139" i="7"/>
  <c r="U166" i="7"/>
  <c r="V166" i="7"/>
  <c r="U215" i="7"/>
  <c r="V215" i="7"/>
  <c r="U270" i="8"/>
  <c r="V270" i="8"/>
  <c r="U60" i="8"/>
  <c r="X59" i="8"/>
  <c r="V60" i="8"/>
  <c r="U218" i="8"/>
  <c r="V218" i="8"/>
  <c r="U103" i="7"/>
  <c r="V103" i="7"/>
  <c r="V214" i="7"/>
  <c r="U214" i="7"/>
  <c r="U126" i="8"/>
  <c r="V126" i="8"/>
  <c r="U207" i="8"/>
  <c r="V207" i="8"/>
  <c r="U77" i="8"/>
  <c r="V77" i="8"/>
  <c r="U263" i="7"/>
  <c r="V263" i="7"/>
  <c r="V101" i="7"/>
  <c r="U101" i="7"/>
  <c r="V135" i="8"/>
  <c r="U135" i="8"/>
  <c r="V18" i="7"/>
  <c r="U18" i="7"/>
  <c r="U81" i="7"/>
  <c r="V81" i="7"/>
  <c r="U165" i="7"/>
  <c r="V165" i="7"/>
  <c r="V239" i="7"/>
  <c r="U239" i="7"/>
  <c r="U84" i="8"/>
  <c r="X83" i="8"/>
  <c r="V84" i="8"/>
  <c r="U273" i="8"/>
  <c r="X272" i="8"/>
  <c r="V273" i="8"/>
  <c r="V163" i="7"/>
  <c r="U163" i="7"/>
  <c r="V213" i="7"/>
  <c r="U213" i="7"/>
  <c r="U217" i="8"/>
  <c r="V217" i="8"/>
  <c r="U276" i="7"/>
  <c r="V276" i="7"/>
  <c r="U282" i="8"/>
  <c r="V282" i="8"/>
  <c r="U236" i="7"/>
  <c r="V236" i="7"/>
  <c r="V227" i="7"/>
  <c r="U227" i="7"/>
  <c r="U162" i="7"/>
  <c r="V162" i="7"/>
  <c r="U188" i="7"/>
  <c r="V188" i="7"/>
  <c r="V190" i="8"/>
  <c r="U190" i="8"/>
  <c r="U50" i="7"/>
  <c r="V50" i="7"/>
  <c r="V289" i="8"/>
  <c r="U289" i="8"/>
  <c r="U194" i="8"/>
  <c r="V194" i="8"/>
  <c r="V270" i="7"/>
  <c r="U270" i="7"/>
  <c r="V63" i="8"/>
  <c r="U63" i="8"/>
  <c r="V118" i="7"/>
  <c r="U118" i="7"/>
  <c r="U41" i="8"/>
  <c r="V41" i="8"/>
  <c r="V57" i="7"/>
  <c r="U57" i="7"/>
  <c r="V182" i="8"/>
  <c r="U182" i="8"/>
  <c r="V251" i="8"/>
  <c r="U251" i="8"/>
  <c r="U72" i="7"/>
  <c r="V72" i="7"/>
  <c r="U253" i="8"/>
  <c r="V253" i="8"/>
  <c r="V215" i="8"/>
  <c r="U215" i="8"/>
  <c r="V31" i="8"/>
  <c r="U31" i="8"/>
  <c r="V127" i="8"/>
  <c r="U127" i="8"/>
  <c r="V256" i="8"/>
  <c r="U256" i="8"/>
  <c r="V104" i="7"/>
  <c r="U104" i="7"/>
  <c r="U17" i="8"/>
  <c r="V17" i="8"/>
  <c r="U165" i="8"/>
  <c r="V165" i="8"/>
  <c r="U220" i="8"/>
  <c r="V220" i="8"/>
  <c r="V119" i="8"/>
  <c r="U119" i="8"/>
  <c r="V50" i="8"/>
  <c r="U50" i="8"/>
  <c r="V212" i="7"/>
  <c r="U212" i="7"/>
  <c r="V191" i="7"/>
  <c r="U191" i="7"/>
  <c r="V127" i="7"/>
  <c r="U127" i="7"/>
  <c r="U44" i="7"/>
  <c r="V44" i="7"/>
  <c r="U38" i="7"/>
  <c r="V38" i="7"/>
  <c r="V123" i="7"/>
  <c r="U123" i="7"/>
  <c r="V55" i="8"/>
  <c r="U55" i="8"/>
  <c r="X174" i="7"/>
  <c r="V175" i="7"/>
  <c r="U175" i="7"/>
  <c r="U186" i="8"/>
  <c r="V186" i="8"/>
  <c r="U37" i="7"/>
  <c r="V37" i="7"/>
  <c r="V120" i="8"/>
  <c r="U120" i="8"/>
  <c r="V132" i="7"/>
  <c r="X131" i="7"/>
  <c r="U132" i="7"/>
  <c r="V85" i="7"/>
  <c r="U85" i="7"/>
  <c r="U138" i="7"/>
  <c r="V138" i="7"/>
  <c r="U141" i="8"/>
  <c r="V141" i="8"/>
  <c r="U24" i="8"/>
  <c r="V24" i="8"/>
  <c r="V177" i="7"/>
  <c r="U177" i="7"/>
  <c r="V200" i="7"/>
  <c r="X199" i="7"/>
  <c r="U200" i="7"/>
  <c r="V21" i="8"/>
  <c r="U21" i="8"/>
  <c r="V179" i="7"/>
  <c r="U179" i="7"/>
  <c r="U266" i="8"/>
  <c r="V266" i="8"/>
  <c r="V203" i="8"/>
  <c r="U203" i="8"/>
  <c r="U212" i="8"/>
  <c r="V212" i="8"/>
  <c r="U147" i="8"/>
  <c r="V147" i="8"/>
  <c r="U91" i="7"/>
  <c r="V91" i="7"/>
  <c r="V15" i="8"/>
  <c r="U15" i="8"/>
  <c r="U13" i="7"/>
  <c r="V13" i="7"/>
  <c r="V82" i="8"/>
  <c r="U82" i="8"/>
  <c r="U149" i="8"/>
  <c r="V149" i="8"/>
  <c r="U251" i="7"/>
  <c r="V251" i="7"/>
  <c r="U53" i="7"/>
  <c r="V53" i="7"/>
  <c r="U264" i="8"/>
  <c r="V264" i="8"/>
  <c r="U29" i="8"/>
  <c r="V29" i="8"/>
  <c r="U219" i="8"/>
  <c r="V219" i="8"/>
  <c r="V177" i="8"/>
  <c r="U177" i="8"/>
  <c r="V261" i="7"/>
  <c r="U261" i="7"/>
  <c r="U156" i="7"/>
  <c r="V156" i="7"/>
  <c r="V39" i="8"/>
  <c r="U39" i="8"/>
  <c r="V226" i="8"/>
  <c r="U226" i="8"/>
  <c r="V125" i="7"/>
  <c r="U125" i="7"/>
  <c r="V69" i="7"/>
  <c r="U69" i="7"/>
  <c r="U210" i="7"/>
  <c r="V210" i="7"/>
  <c r="U19" i="7"/>
  <c r="V19" i="7"/>
  <c r="V89" i="7"/>
  <c r="U89" i="7"/>
  <c r="U57" i="8"/>
  <c r="V57" i="8"/>
  <c r="V283" i="8"/>
  <c r="U283" i="8"/>
  <c r="V244" i="7"/>
  <c r="U244" i="7"/>
  <c r="U79" i="8"/>
  <c r="V79" i="8"/>
  <c r="U38" i="8"/>
  <c r="V38" i="8"/>
  <c r="U35" i="8"/>
  <c r="X34" i="8"/>
  <c r="V35" i="8"/>
  <c r="U232" i="7"/>
  <c r="V232" i="7"/>
  <c r="U97" i="8"/>
  <c r="V97" i="8"/>
  <c r="U192" i="7"/>
  <c r="V192" i="7"/>
  <c r="V155" i="8"/>
  <c r="U155" i="8"/>
  <c r="V219" i="7"/>
  <c r="U219" i="7"/>
  <c r="U151" i="8"/>
  <c r="V151" i="8"/>
  <c r="X150" i="8"/>
  <c r="U64" i="7"/>
  <c r="V64" i="7"/>
  <c r="V109" i="8"/>
  <c r="U109" i="8"/>
  <c r="V189" i="7"/>
  <c r="U189" i="7"/>
  <c r="V277" i="8"/>
  <c r="U277" i="8"/>
  <c r="U25" i="8"/>
  <c r="V25" i="8"/>
  <c r="U27" i="8"/>
  <c r="V27" i="8"/>
  <c r="V51" i="7"/>
  <c r="U51" i="7"/>
  <c r="U187" i="7"/>
  <c r="V187" i="7"/>
  <c r="U61" i="8"/>
  <c r="V61" i="8"/>
  <c r="U185" i="7"/>
  <c r="V185" i="7"/>
  <c r="V181" i="7"/>
  <c r="U181" i="7"/>
  <c r="V95" i="7"/>
  <c r="U95" i="7"/>
  <c r="V183" i="8"/>
  <c r="U183" i="8"/>
  <c r="U135" i="7"/>
  <c r="V135" i="7"/>
  <c r="V124" i="7"/>
  <c r="U124" i="7"/>
  <c r="U249" i="7"/>
  <c r="X248" i="7"/>
  <c r="V249" i="7"/>
  <c r="U46" i="7"/>
  <c r="V46" i="7"/>
  <c r="U76" i="7"/>
  <c r="V76" i="7"/>
  <c r="V192" i="8"/>
  <c r="U192" i="8"/>
  <c r="V148" i="7"/>
  <c r="U148" i="7"/>
  <c r="U79" i="7"/>
  <c r="V79" i="7"/>
  <c r="U122" i="7"/>
  <c r="V122" i="7"/>
  <c r="U17" i="7"/>
  <c r="V17" i="7"/>
  <c r="V154" i="7"/>
  <c r="U154" i="7"/>
  <c r="U193" i="8"/>
  <c r="V193" i="8"/>
  <c r="V136" i="8"/>
  <c r="U136" i="8"/>
  <c r="V209" i="7"/>
  <c r="U209" i="7"/>
  <c r="V99" i="8"/>
  <c r="U99" i="8"/>
  <c r="U45" i="7"/>
  <c r="V45" i="7"/>
  <c r="V88" i="7"/>
  <c r="U88" i="7"/>
  <c r="V111" i="7"/>
  <c r="U111" i="7"/>
  <c r="U208" i="7"/>
  <c r="V208" i="7"/>
  <c r="U96" i="8"/>
  <c r="V96" i="8"/>
  <c r="U70" i="8"/>
  <c r="V70" i="8"/>
  <c r="U181" i="8"/>
  <c r="V181" i="8"/>
  <c r="V32" i="8"/>
  <c r="U32" i="8"/>
  <c r="U159" i="7"/>
  <c r="V159" i="7"/>
  <c r="U109" i="7"/>
  <c r="V109" i="7"/>
  <c r="U86" i="8"/>
  <c r="V86" i="8"/>
  <c r="U268" i="8"/>
  <c r="V268" i="8"/>
  <c r="V258" i="8"/>
  <c r="U258" i="8"/>
  <c r="V170" i="7"/>
  <c r="U170" i="7"/>
  <c r="V289" i="7"/>
  <c r="U289" i="7"/>
  <c r="V119" i="7"/>
  <c r="U119" i="7"/>
  <c r="V182" i="7"/>
  <c r="U182" i="7"/>
  <c r="V144" i="8"/>
  <c r="U144" i="8"/>
  <c r="V115" i="7"/>
  <c r="U115" i="7"/>
  <c r="U243" i="7"/>
  <c r="V243" i="7"/>
  <c r="V241" i="8"/>
  <c r="U241" i="8"/>
  <c r="U198" i="8"/>
  <c r="V198" i="8"/>
  <c r="V49" i="7"/>
  <c r="U49" i="7"/>
  <c r="X272" i="7"/>
  <c r="V273" i="7"/>
  <c r="U273" i="7"/>
  <c r="V171" i="8"/>
  <c r="U171" i="8"/>
  <c r="U97" i="7"/>
  <c r="V97" i="7"/>
  <c r="U112" i="8"/>
  <c r="V112" i="8"/>
  <c r="U36" i="7"/>
  <c r="V36" i="7"/>
  <c r="U56" i="8"/>
  <c r="V56" i="8"/>
  <c r="U117" i="7"/>
  <c r="V117" i="7"/>
  <c r="U23" i="8"/>
  <c r="V23" i="8"/>
  <c r="V226" i="7"/>
  <c r="U226" i="7"/>
  <c r="U71" i="7"/>
  <c r="V71" i="7"/>
  <c r="U93" i="7"/>
  <c r="V93" i="7"/>
  <c r="U278" i="8"/>
  <c r="V278" i="8"/>
  <c r="V80" i="7"/>
  <c r="U80" i="7"/>
  <c r="V287" i="8"/>
  <c r="U287" i="8"/>
  <c r="U255" i="8"/>
  <c r="V255" i="8"/>
  <c r="U137" i="8"/>
  <c r="V137" i="8"/>
  <c r="V134" i="7"/>
  <c r="U134" i="7"/>
  <c r="V99" i="7"/>
  <c r="U99" i="7"/>
  <c r="V229" i="7"/>
  <c r="U229" i="7"/>
  <c r="V141" i="7"/>
  <c r="U141" i="7"/>
  <c r="U180" i="7"/>
  <c r="V180" i="7"/>
  <c r="U87" i="8"/>
  <c r="V87" i="8"/>
  <c r="V274" i="7"/>
  <c r="U274" i="7"/>
  <c r="U137" i="7"/>
  <c r="V137" i="7"/>
  <c r="U133" i="7"/>
  <c r="V133" i="7"/>
  <c r="U72" i="8"/>
  <c r="V72" i="8"/>
  <c r="V254" i="8"/>
  <c r="U254" i="8"/>
  <c r="V75" i="8"/>
  <c r="U75" i="8"/>
  <c r="V265" i="7"/>
  <c r="U265" i="7"/>
  <c r="V207" i="7"/>
  <c r="U207" i="7"/>
  <c r="U67" i="7"/>
  <c r="V67" i="7"/>
  <c r="V252" i="8"/>
  <c r="U252" i="8"/>
  <c r="U160" i="7"/>
  <c r="V160" i="7"/>
  <c r="U105" i="8"/>
  <c r="V105" i="8"/>
  <c r="V222" i="8"/>
  <c r="U222" i="8"/>
  <c r="V156" i="8"/>
  <c r="U156" i="8"/>
  <c r="V84" i="7"/>
  <c r="X83" i="7"/>
  <c r="U84" i="7"/>
  <c r="U222" i="7"/>
  <c r="V222" i="7"/>
  <c r="V48" i="7"/>
  <c r="U48" i="7"/>
  <c r="V123" i="8"/>
  <c r="U123" i="8"/>
  <c r="V122" i="8"/>
  <c r="U122" i="8"/>
  <c r="U118" i="8"/>
  <c r="V118" i="8"/>
  <c r="U100" i="8"/>
  <c r="V100" i="8"/>
  <c r="U173" i="8"/>
  <c r="V173" i="8"/>
  <c r="U42" i="8"/>
  <c r="V42" i="8"/>
  <c r="U237" i="8"/>
  <c r="V237" i="8"/>
  <c r="U161" i="8"/>
  <c r="V161" i="8"/>
  <c r="U87" i="7"/>
  <c r="V87" i="7"/>
  <c r="V149" i="7"/>
  <c r="U149" i="7"/>
  <c r="V266" i="7"/>
  <c r="U266" i="7"/>
  <c r="V114" i="7"/>
  <c r="U114" i="7"/>
  <c r="U283" i="7"/>
  <c r="V283" i="7"/>
  <c r="V211" i="7"/>
  <c r="U211" i="7"/>
  <c r="U92" i="7"/>
  <c r="V92" i="7"/>
  <c r="U145" i="8"/>
  <c r="V145" i="8"/>
  <c r="V58" i="8"/>
  <c r="U58" i="8"/>
  <c r="U225" i="7"/>
  <c r="V225" i="7"/>
  <c r="V275" i="7"/>
  <c r="U275" i="7"/>
  <c r="U60" i="7"/>
  <c r="V60" i="7"/>
  <c r="X59" i="7"/>
  <c r="V157" i="7"/>
  <c r="U157" i="7"/>
  <c r="U126" i="7"/>
  <c r="V126" i="7"/>
  <c r="V94" i="7"/>
  <c r="U94" i="7"/>
  <c r="V136" i="7"/>
  <c r="U136" i="7"/>
  <c r="U70" i="7"/>
  <c r="V70" i="7"/>
  <c r="V196" i="8"/>
  <c r="U196" i="8"/>
  <c r="U21" i="7"/>
  <c r="V21" i="7"/>
  <c r="V56" i="7"/>
  <c r="U56" i="7"/>
  <c r="U225" i="8"/>
  <c r="V225" i="8"/>
  <c r="U130" i="7"/>
  <c r="V130" i="7"/>
  <c r="U249" i="8"/>
  <c r="X248" i="8"/>
  <c r="V249" i="8"/>
  <c r="U167" i="8"/>
  <c r="V167" i="8"/>
  <c r="V231" i="7"/>
  <c r="U231" i="7"/>
  <c r="V260" i="7"/>
  <c r="U260" i="7"/>
  <c r="V214" i="8"/>
  <c r="U214" i="8"/>
  <c r="V129" i="8"/>
  <c r="U129" i="8"/>
  <c r="V231" i="8"/>
  <c r="U231" i="8"/>
  <c r="U246" i="7"/>
  <c r="V246" i="7"/>
  <c r="U244" i="8"/>
  <c r="V244" i="8"/>
  <c r="U33" i="8"/>
  <c r="V33" i="8"/>
  <c r="V98" i="7"/>
  <c r="U98" i="7"/>
  <c r="U180" i="8"/>
  <c r="V180" i="8"/>
  <c r="V257" i="8"/>
  <c r="U257" i="8"/>
  <c r="V164" i="7"/>
  <c r="U164" i="7"/>
  <c r="V185" i="8"/>
  <c r="U185" i="8"/>
  <c r="V106" i="8"/>
  <c r="U106" i="8"/>
  <c r="U254" i="7"/>
  <c r="V254" i="7"/>
  <c r="V140" i="8"/>
  <c r="U140" i="8"/>
  <c r="V267" i="7"/>
  <c r="U267" i="7"/>
  <c r="U47" i="7"/>
  <c r="V47" i="7"/>
  <c r="V76" i="8"/>
  <c r="U76" i="8"/>
  <c r="V106" i="7"/>
  <c r="U106" i="7"/>
  <c r="U26" i="8"/>
  <c r="V26" i="8"/>
  <c r="V275" i="8"/>
  <c r="U275" i="8"/>
  <c r="V67" i="8"/>
  <c r="U67" i="8"/>
  <c r="U252" i="7"/>
  <c r="V252" i="7"/>
  <c r="V186" i="7"/>
  <c r="U186" i="7"/>
  <c r="U130" i="8"/>
  <c r="V130" i="8"/>
  <c r="V54" i="7"/>
  <c r="U54" i="7"/>
  <c r="U11" i="8"/>
  <c r="X10" i="8"/>
  <c r="V11" i="8"/>
  <c r="R5" i="6"/>
  <c r="U68" i="7"/>
  <c r="V68" i="7"/>
  <c r="V52" i="8"/>
  <c r="U52" i="8"/>
  <c r="U116" i="7"/>
  <c r="V116" i="7"/>
  <c r="U269" i="8"/>
  <c r="V269" i="8"/>
  <c r="V108" i="7"/>
  <c r="U108" i="7"/>
  <c r="X107" i="7"/>
  <c r="U166" i="8"/>
  <c r="V166" i="8"/>
  <c r="U12" i="7"/>
  <c r="V12" i="7"/>
  <c r="U102" i="8"/>
  <c r="V102" i="8"/>
  <c r="V110" i="8"/>
  <c r="U110" i="8"/>
  <c r="U190" i="7"/>
  <c r="V190" i="7"/>
  <c r="U11" i="7"/>
  <c r="V11" i="7"/>
  <c r="X10" i="7"/>
  <c r="V288" i="7"/>
  <c r="U288" i="7"/>
  <c r="U187" i="8"/>
  <c r="V187" i="8"/>
  <c r="U78" i="8"/>
  <c r="V78" i="8"/>
  <c r="U40" i="7"/>
  <c r="V40" i="7"/>
  <c r="U82" i="7"/>
  <c r="V82" i="7"/>
  <c r="U138" i="8"/>
  <c r="V138" i="8"/>
  <c r="V74" i="8"/>
  <c r="U74" i="8"/>
  <c r="U205" i="7"/>
  <c r="V205" i="7"/>
  <c r="U265" i="8"/>
  <c r="V265" i="8"/>
  <c r="V115" i="8"/>
  <c r="U115" i="8"/>
  <c r="U276" i="8"/>
  <c r="V276" i="8"/>
  <c r="V153" i="8"/>
  <c r="U153" i="8"/>
  <c r="U68" i="8"/>
  <c r="V68" i="8"/>
  <c r="U240" i="8"/>
  <c r="V240" i="8"/>
  <c r="V198" i="7"/>
  <c r="U198" i="7"/>
  <c r="V62" i="7"/>
  <c r="U62" i="7"/>
  <c r="V74" i="7"/>
  <c r="U74" i="7"/>
  <c r="U241" i="7"/>
  <c r="V241" i="7"/>
  <c r="V284" i="7"/>
  <c r="U284" i="7"/>
  <c r="U98" i="8"/>
  <c r="V98" i="8"/>
  <c r="X223" i="8"/>
  <c r="U224" i="8"/>
  <c r="V224" i="8"/>
  <c r="U173" i="7"/>
  <c r="V173" i="7"/>
  <c r="V288" i="8"/>
  <c r="U288" i="8"/>
  <c r="U142" i="7"/>
  <c r="V142" i="7"/>
  <c r="U261" i="8"/>
  <c r="V261" i="8"/>
  <c r="R5" i="2"/>
  <c r="V179" i="8"/>
  <c r="U179" i="8"/>
  <c r="V217" i="7"/>
  <c r="U217" i="7"/>
  <c r="U15" i="7"/>
  <c r="V15" i="7"/>
  <c r="U240" i="7"/>
  <c r="V240" i="7"/>
  <c r="U260" i="8"/>
  <c r="V260" i="8"/>
  <c r="V263" i="8"/>
  <c r="U263" i="8"/>
  <c r="V216" i="8"/>
  <c r="U216" i="8"/>
  <c r="X223" i="7"/>
  <c r="U224" i="7"/>
  <c r="V224" i="7"/>
  <c r="U133" i="8"/>
  <c r="V133" i="8"/>
  <c r="V146" i="8"/>
  <c r="U146" i="8"/>
  <c r="U110" i="7"/>
  <c r="V110" i="7"/>
  <c r="V218" i="7"/>
  <c r="U218" i="7"/>
  <c r="V278" i="7"/>
  <c r="U278" i="7"/>
  <c r="V157" i="8"/>
  <c r="U157" i="8"/>
  <c r="U238" i="8"/>
  <c r="V238" i="8"/>
  <c r="U77" i="7"/>
  <c r="V77" i="7"/>
  <c r="U47" i="8"/>
  <c r="V47" i="8"/>
  <c r="U128" i="8"/>
  <c r="V128" i="8"/>
  <c r="U233" i="8"/>
  <c r="V233" i="8"/>
  <c r="U18" i="8"/>
  <c r="V18" i="8"/>
  <c r="U234" i="7"/>
  <c r="V234" i="7"/>
  <c r="U191" i="8"/>
  <c r="V191" i="8"/>
  <c r="U32" i="7"/>
  <c r="V32" i="7"/>
  <c r="U259" i="7"/>
  <c r="V259" i="7"/>
  <c r="X150" i="7"/>
  <c r="V151" i="7"/>
  <c r="U151" i="7"/>
  <c r="U232" i="8"/>
  <c r="V232" i="8"/>
  <c r="U167" i="7"/>
  <c r="V167" i="7"/>
  <c r="V114" i="8"/>
  <c r="U114" i="8"/>
  <c r="V100" i="7"/>
  <c r="U100" i="7"/>
  <c r="BW27" i="2" a="1"/>
  <c r="BW27" i="2" s="1"/>
  <c r="BW28" i="2"/>
  <c r="AO28" i="5"/>
  <c r="AO27" i="5" a="1"/>
  <c r="AO27" i="5" s="1"/>
  <c r="AG27" i="6" a="1"/>
  <c r="AG27" i="6" s="1"/>
  <c r="AG28" i="6"/>
  <c r="BD27" i="1" a="1"/>
  <c r="BD27" i="1" s="1"/>
  <c r="BD28" i="1"/>
  <c r="W272" i="8" l="1"/>
  <c r="W59" i="8"/>
  <c r="W272" i="7"/>
  <c r="W83" i="8"/>
  <c r="W174" i="7"/>
  <c r="W34" i="7"/>
  <c r="W10" i="7"/>
  <c r="W248" i="7"/>
  <c r="W248" i="8"/>
  <c r="W150" i="7"/>
  <c r="W10" i="8"/>
  <c r="W199" i="7"/>
  <c r="W34" i="8"/>
  <c r="W83" i="7"/>
  <c r="W223" i="7"/>
  <c r="W131" i="7"/>
  <c r="W107" i="8"/>
  <c r="W223" i="8"/>
  <c r="W150" i="8"/>
  <c r="W174" i="8"/>
  <c r="W199" i="8"/>
  <c r="W59" i="7"/>
  <c r="W107" i="7"/>
  <c r="W131" i="8"/>
  <c r="W6" i="16" l="1"/>
  <c r="P5" i="1"/>
  <c r="W6" i="16" a="1"/>
  <c r="P5" i="1" a="1"/>
  <c r="X6" i="8"/>
  <c r="X6" i="8" a="1"/>
  <c r="X6" i="20"/>
  <c r="X6" i="20" a="1"/>
  <c r="X6" i="7"/>
  <c r="X6" i="7" a="1"/>
  <c r="P5" i="6"/>
  <c r="P5" i="6" a="1"/>
  <c r="W6" i="8"/>
  <c r="W6" i="8" a="1"/>
  <c r="K7" i="9"/>
  <c r="H7" i="9"/>
  <c r="P5" i="2"/>
  <c r="P5" i="2" a="1"/>
  <c r="W6" i="20"/>
  <c r="W6" i="20" a="1"/>
  <c r="P5" i="5"/>
  <c r="W6" i="7"/>
  <c r="H3" i="9"/>
  <c r="X6" i="16"/>
  <c r="X6" i="16" a="1"/>
  <c r="W6" i="7" a="1"/>
  <c r="P5" i="5" a="1"/>
  <c r="H5" i="9"/>
  <c r="K5" i="9"/>
  <c r="K3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<sst xmlns="http://schemas.openxmlformats.org/spreadsheetml/2006/main" count="61824" uniqueCount="4103">
  <si>
    <t>U302SCR1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</si>
  <si>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</si>
  <si>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</si>
  <si>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</si>
  <si>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</si>
  <si>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</si>
  <si>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</si>
  <si>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</si>
  <si>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</si>
  <si>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</si>
  <si>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</si>
  <si>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</si>
  <si>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</si>
  <si>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</si>
  <si>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</si>
  <si>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</si>
  <si>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</si>
  <si>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</si>
  <si>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</si>
  <si>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</si>
  <si>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</si>
  <si>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</si>
  <si>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</si>
  <si>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</si>
  <si>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</si>
  <si>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</si>
  <si>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</si>
  <si>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</si>
  <si>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</si>
  <si>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</si>
  <si>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</si>
  <si>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</si>
  <si>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</si>
  <si>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</si>
  <si>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</si>
  <si>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</si>
  <si>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</si>
  <si>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</si>
  <si>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</si>
  <si>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</si>
  <si>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</si>
  <si>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</si>
  <si>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</si>
  <si>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</si>
  <si>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</si>
  <si>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</si>
  <si>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U1_COB-1-A-9</t>
  </si>
  <si>
    <t>L75*75*6</t>
  </si>
  <si>
    <t>ANGLE</t>
  </si>
  <si>
    <t>SS400</t>
  </si>
  <si>
    <t>MCC</t>
  </si>
  <si>
    <t>U1_COB-1-C-3</t>
  </si>
  <si>
    <t>[300*90*9*13</t>
  </si>
  <si>
    <t>CHANNEL</t>
  </si>
  <si>
    <t>U1_COB-1-D-5-1</t>
  </si>
  <si>
    <t>6" XXS</t>
  </si>
  <si>
    <t>PIPE</t>
  </si>
  <si>
    <t>A53</t>
  </si>
  <si>
    <t>U1_COB-1-GZ-1</t>
  </si>
  <si>
    <t>PL10*90</t>
  </si>
  <si>
    <t>PLATE</t>
  </si>
  <si>
    <t>PMC</t>
  </si>
  <si>
    <t>U1_COB-1-H-1</t>
  </si>
  <si>
    <t>H300*150*6.5*9</t>
  </si>
  <si>
    <t>H-BEAM</t>
  </si>
  <si>
    <t>U1_COB-1-HY-4</t>
  </si>
  <si>
    <t>U1_COB-1-HY-5</t>
  </si>
  <si>
    <t>U1_COB-1-HY-6</t>
  </si>
  <si>
    <t>U1_COB-1-HY-7</t>
  </si>
  <si>
    <t>U1_COB-1-HYZ-1</t>
  </si>
  <si>
    <t>H150*150*7*10</t>
  </si>
  <si>
    <t>U1_COB-1-M-18</t>
  </si>
  <si>
    <t>NUT_M10</t>
  </si>
  <si>
    <t>NUT M10</t>
  </si>
  <si>
    <t>SUS304</t>
  </si>
  <si>
    <t>KHO</t>
  </si>
  <si>
    <t>U1_COB-1-M-26</t>
  </si>
  <si>
    <t>D10</t>
  </si>
  <si>
    <t>STUD 3/8"</t>
  </si>
  <si>
    <t>U1_COB-1-P-14</t>
  </si>
  <si>
    <t>PL6*2740</t>
  </si>
  <si>
    <t>CASING PLATE</t>
  </si>
  <si>
    <t>AB</t>
  </si>
  <si>
    <t>U1_COB-1-P-31</t>
  </si>
  <si>
    <t>PL25*254</t>
  </si>
  <si>
    <t>A387 GR.11 CL.2</t>
  </si>
  <si>
    <t>U1_COB-2-A-10</t>
  </si>
  <si>
    <t>L90*90*6</t>
  </si>
  <si>
    <t>U1_COB-2-A-12</t>
  </si>
  <si>
    <t>U1_COB-2-AY-7</t>
  </si>
  <si>
    <t>L150*150*12</t>
  </si>
  <si>
    <t>U1_COB-2-AY-8</t>
  </si>
  <si>
    <t>U1_COB-2-BY-3</t>
  </si>
  <si>
    <t>BH900*400*19*25</t>
  </si>
  <si>
    <t>BUILT-UP H-BEAM</t>
  </si>
  <si>
    <t>SM490</t>
  </si>
  <si>
    <t>WTC</t>
  </si>
  <si>
    <t>U1_COB-2-CY-46</t>
  </si>
  <si>
    <t>[200*80*7.5*11</t>
  </si>
  <si>
    <t>U1_COB-2-G-2</t>
  </si>
  <si>
    <t>PL25*400</t>
  </si>
  <si>
    <t>U1_COB-2-GZ-1</t>
  </si>
  <si>
    <t>U1_COB-2-HY-10</t>
  </si>
  <si>
    <t>U1_COB-2-HY-11</t>
  </si>
  <si>
    <t>U1_COB-2-HY-8</t>
  </si>
  <si>
    <t>H400*200*8*13</t>
  </si>
  <si>
    <t>U1_COB-2-HY-9</t>
  </si>
  <si>
    <t>U1_COB-2-HYZ-1</t>
  </si>
  <si>
    <t>U1_COB-2-M-18</t>
  </si>
  <si>
    <t>U1_COB-2-M-26</t>
  </si>
  <si>
    <t>U1_COB-2-P-15</t>
  </si>
  <si>
    <t>PL6*3422</t>
  </si>
  <si>
    <t>U1_COB-2-P-17</t>
  </si>
  <si>
    <t>PL12*178</t>
  </si>
  <si>
    <t>U1_COB-2-P-41</t>
  </si>
  <si>
    <t>PL12*200</t>
  </si>
  <si>
    <t>PLATE 352</t>
  </si>
  <si>
    <t>U1_COB-2-P-42</t>
  </si>
  <si>
    <t>PL12*89</t>
  </si>
  <si>
    <t>PLATE 754B</t>
  </si>
  <si>
    <t>U1_COB-2-P-43</t>
  </si>
  <si>
    <t>PLATE 754C</t>
  </si>
  <si>
    <t>U1_COB-2-P-44</t>
  </si>
  <si>
    <t>PL10*89</t>
  </si>
  <si>
    <t>U1_COB-2-P-45</t>
  </si>
  <si>
    <t>PL12*75</t>
  </si>
  <si>
    <t>PLATE 353B</t>
  </si>
  <si>
    <t>U1_COB-2-P-46</t>
  </si>
  <si>
    <t>U1_COB-2-P-47</t>
  </si>
  <si>
    <t>PLATE 354A</t>
  </si>
  <si>
    <t>U1_COB-2-P-48</t>
  </si>
  <si>
    <t>PL10*75</t>
  </si>
  <si>
    <t>PLATE 353A</t>
  </si>
  <si>
    <t>U1_COB-2-P-49</t>
  </si>
  <si>
    <t>PL12*152</t>
  </si>
  <si>
    <t>PLATE 357</t>
  </si>
  <si>
    <t>U1_COB-2-P-50</t>
  </si>
  <si>
    <t>PLATE 358</t>
  </si>
  <si>
    <t>U1_COB-2-P-51</t>
  </si>
  <si>
    <t>PLATE 356</t>
  </si>
  <si>
    <t>U1_COB-2-P-52</t>
  </si>
  <si>
    <t>PL12*70</t>
  </si>
  <si>
    <t>PLATE 355</t>
  </si>
  <si>
    <t>U1_COB-2-P-56</t>
  </si>
  <si>
    <t>PL12*73</t>
  </si>
  <si>
    <t>U1_COB-2-P-57</t>
  </si>
  <si>
    <t>U1_COB-2-P-58</t>
  </si>
  <si>
    <t>PL10*96</t>
  </si>
  <si>
    <t>U1_COB-2-PY-5</t>
  </si>
  <si>
    <t>PL19*165</t>
  </si>
  <si>
    <t>U1_COB-3-A-11</t>
  </si>
  <si>
    <t>U1_COB-3-C-4</t>
  </si>
  <si>
    <t>U1_COB-3-CY-17</t>
  </si>
  <si>
    <t>U1_COB-3-CY-36</t>
  </si>
  <si>
    <t>U1_COB-3-CY-47</t>
  </si>
  <si>
    <t>U1_COB-3-CY-48</t>
  </si>
  <si>
    <t>U1_COB-3-CY-49</t>
  </si>
  <si>
    <t>U1_COB-3-CY-50</t>
  </si>
  <si>
    <t>U1_COB-3-D-4</t>
  </si>
  <si>
    <t>20" SCH.40S</t>
  </si>
  <si>
    <t>A-312 TP.304</t>
  </si>
  <si>
    <t>U1_COB-3-G-22</t>
  </si>
  <si>
    <t>PL6*761</t>
  </si>
  <si>
    <t>U1_COB-3-GZ-1</t>
  </si>
  <si>
    <t>U1_COB-3-HYZ-1</t>
  </si>
  <si>
    <t>U1_COB-3-M-18</t>
  </si>
  <si>
    <t>U1_COB-3-M-26</t>
  </si>
  <si>
    <t>U1_COB-3-P-16</t>
  </si>
  <si>
    <t>PL6*1543</t>
  </si>
  <si>
    <t>U1_COB-3-P-29</t>
  </si>
  <si>
    <t>PL6*102</t>
  </si>
  <si>
    <t>U1_COB-3-P-30</t>
  </si>
  <si>
    <t>PL1.2*507</t>
  </si>
  <si>
    <t>1/2" NO.16 EXPANDED</t>
  </si>
  <si>
    <t>EXPANDED METAL</t>
  </si>
  <si>
    <t>U1_CO-BF-10-M-21</t>
  </si>
  <si>
    <t>D16</t>
  </si>
  <si>
    <t>STUD 5/8"</t>
  </si>
  <si>
    <t>A-193 Gr.B8</t>
  </si>
  <si>
    <t>U1_CO-BF-10-M-22</t>
  </si>
  <si>
    <t>NUT_M16</t>
  </si>
  <si>
    <t>NUT M16</t>
  </si>
  <si>
    <t>A-194 Gr.8</t>
  </si>
  <si>
    <t>U1_CO-BF-10-M-23</t>
  </si>
  <si>
    <t>PL10*40</t>
  </si>
  <si>
    <t>PLATE 206</t>
  </si>
  <si>
    <t>U1_CO-BF-10-M-24</t>
  </si>
  <si>
    <t>PLATE 205</t>
  </si>
  <si>
    <t>U1_CO-BF-11-BY-6</t>
  </si>
  <si>
    <t>BH300*175*8*12</t>
  </si>
  <si>
    <t>U1_CO-BF-11-P-23</t>
  </si>
  <si>
    <t>PL10*84</t>
  </si>
  <si>
    <t>U1_CO-BF-11-P-28</t>
  </si>
  <si>
    <t>PL6*51</t>
  </si>
  <si>
    <t>U1_CO-BF-12-BY-7</t>
  </si>
  <si>
    <t>U1_CO-BF-12-P-23</t>
  </si>
  <si>
    <t>U1_CO-BF-12-P-25</t>
  </si>
  <si>
    <t>PL12*163</t>
  </si>
  <si>
    <t>U1_CO-BF-12-P-26</t>
  </si>
  <si>
    <t>PL12*67</t>
  </si>
  <si>
    <t>U1_CO-BF-12-P-28</t>
  </si>
  <si>
    <t>U1_CO-BF-13-BY-5</t>
  </si>
  <si>
    <t>BC300*100*12*12</t>
  </si>
  <si>
    <t>BUILT-UP CHANNEL</t>
  </si>
  <si>
    <t>U1_CO-BF-14-BY-6</t>
  </si>
  <si>
    <t>U1_CO-BF-14-P-23</t>
  </si>
  <si>
    <t>U1_CO-BF-14-P-28</t>
  </si>
  <si>
    <t>U1_CO-BF-15-BY-4</t>
  </si>
  <si>
    <t>U1_CO-BF-15-P-23</t>
  </si>
  <si>
    <t>U1_CO-BF-15-P-25</t>
  </si>
  <si>
    <t>U1_CO-BF-15-P-26</t>
  </si>
  <si>
    <t>U1_CO-BF-15-P-28</t>
  </si>
  <si>
    <t>U1_CO-BF-16-PX-4</t>
  </si>
  <si>
    <t>PL6*3410</t>
  </si>
  <si>
    <t>BENT PLATE</t>
  </si>
  <si>
    <t>U1_CO-BF-17-PX-5</t>
  </si>
  <si>
    <t>PL6*3494</t>
  </si>
  <si>
    <t>U1_CO-BF-18-PX-3</t>
  </si>
  <si>
    <t>U1_CO-BF-19-BY-6</t>
  </si>
  <si>
    <t>U1_CO-BF-19-P-23</t>
  </si>
  <si>
    <t>U1_CO-BF-19-P-28</t>
  </si>
  <si>
    <t>U1_CO-BF-1-B-1</t>
  </si>
  <si>
    <t>BC250*90*12*12</t>
  </si>
  <si>
    <t>U1_CO-BF-20-BY-7</t>
  </si>
  <si>
    <t>U1_CO-BF-20-P-23</t>
  </si>
  <si>
    <t>U1_CO-BF-20-P-25</t>
  </si>
  <si>
    <t>U1_CO-BF-20-P-26</t>
  </si>
  <si>
    <t>U1_CO-BF-20-P-28</t>
  </si>
  <si>
    <t>U1_CO-BF-21-B-2</t>
  </si>
  <si>
    <t>U1_CO-BF-21-P-24</t>
  </si>
  <si>
    <t>PL6*84</t>
  </si>
  <si>
    <t>U1_CO-BF-22-P-32</t>
  </si>
  <si>
    <t>PL2*49</t>
  </si>
  <si>
    <t>A-240 TP304</t>
  </si>
  <si>
    <t>U1_CO-BF-22-PX-7</t>
  </si>
  <si>
    <t>PL2*356.1</t>
  </si>
  <si>
    <t>U1_CO-BF-23-P-32</t>
  </si>
  <si>
    <t>U1_CO-BF-23-PX-6</t>
  </si>
  <si>
    <t>PL2*1156</t>
  </si>
  <si>
    <t>U1_CO-BF-24-P-27</t>
  </si>
  <si>
    <t>PL6*77</t>
  </si>
  <si>
    <t>U1_CO-BF-24-PX-2</t>
  </si>
  <si>
    <t>PL10*10405</t>
  </si>
  <si>
    <t>U1_CO-BF-25-P-33</t>
  </si>
  <si>
    <t>PL3*38</t>
  </si>
  <si>
    <t>BAFFLE</t>
  </si>
  <si>
    <t>A-240 TP409</t>
  </si>
  <si>
    <t>U1_CO-BF-26-BY-7</t>
  </si>
  <si>
    <t>U1_CO-BF-26-P-23</t>
  </si>
  <si>
    <t>U1_CO-BF-26-P-25</t>
  </si>
  <si>
    <t>U1_CO-BF-26-P-26</t>
  </si>
  <si>
    <t>U1_CO-BF-26-P-28</t>
  </si>
  <si>
    <t>U1_CO-BF-27-P-27</t>
  </si>
  <si>
    <t>U1_CO-BF-27-PX-27</t>
  </si>
  <si>
    <t>U1_CO-BF-2-P-5</t>
  </si>
  <si>
    <t>U1_CO-BF-3-P-34</t>
  </si>
  <si>
    <t>U1_CO-BF-4-PX-8</t>
  </si>
  <si>
    <t>PL1.5*300</t>
  </si>
  <si>
    <t>BENT PLATE 110B</t>
  </si>
  <si>
    <t>U1_CO-BF-5-PX-9</t>
  </si>
  <si>
    <t>PL1.5*1156</t>
  </si>
  <si>
    <t>U1_CO-BF-6-PX-10</t>
  </si>
  <si>
    <t>PL1.5*212</t>
  </si>
  <si>
    <t>U1_CO-BF-7-PX-11</t>
  </si>
  <si>
    <t>BENT PLATE 110A</t>
  </si>
  <si>
    <t>U1_CO-BF-8-PX-12</t>
  </si>
  <si>
    <t>U1_CO-BF-9-PX-13</t>
  </si>
  <si>
    <t>U1_CO-FL-10-L-82</t>
  </si>
  <si>
    <t>PL1.5*457</t>
  </si>
  <si>
    <t>FIELD LINER</t>
  </si>
  <si>
    <t>SUH409</t>
  </si>
  <si>
    <t>U1_CO-FL-11-L-81</t>
  </si>
  <si>
    <t>U1_CO-FL-12-L-80</t>
  </si>
  <si>
    <t>U1_CO-FL-13-L-79</t>
  </si>
  <si>
    <t>U1_CO-FL-14-L-78</t>
  </si>
  <si>
    <t>U1_CO-FL-15-L-86</t>
  </si>
  <si>
    <t>U1_CO-FL-16-L-142</t>
  </si>
  <si>
    <t>PL2.6*457</t>
  </si>
  <si>
    <t>U1_CO-FL-17-L-141</t>
  </si>
  <si>
    <t>U1_CO-FL-18-L-140</t>
  </si>
  <si>
    <t>U1_CO-FL-19-L-90</t>
  </si>
  <si>
    <t>U1_CO-FL-1-L-75</t>
  </si>
  <si>
    <t>U1_CO-FL-20-L-144</t>
  </si>
  <si>
    <t>U1_CO-FL-21-L-145</t>
  </si>
  <si>
    <t>U1_CO-FL-22-L-143</t>
  </si>
  <si>
    <t>U1_CO-FL-23-L-139</t>
  </si>
  <si>
    <t>U1_CO-FL-24-L-138</t>
  </si>
  <si>
    <t>U1_CO-FL-25-L-137</t>
  </si>
  <si>
    <t>U1_CO-FL-26-L-136</t>
  </si>
  <si>
    <t>U1_CO-FL-27-L-132</t>
  </si>
  <si>
    <t>U1_CO-FL-28-L-134</t>
  </si>
  <si>
    <t>U1_CO-FL-29-L-135</t>
  </si>
  <si>
    <t>U1_CO-FL-2-L-76</t>
  </si>
  <si>
    <t>U1_CO-FL-30-L-133</t>
  </si>
  <si>
    <t>U1_CO-FL-31-LX-24</t>
  </si>
  <si>
    <t>PL1.5*574</t>
  </si>
  <si>
    <t>U1_CO-FL-32-LX-25</t>
  </si>
  <si>
    <t>PL1.5*989.5</t>
  </si>
  <si>
    <t>U1_CO-FL-33-LX-26</t>
  </si>
  <si>
    <t>PL1.5*1019</t>
  </si>
  <si>
    <t>U1_CO-FL-34-LX-27</t>
  </si>
  <si>
    <t>PL1.5*857</t>
  </si>
  <si>
    <t>U1_CO-FL-35-L-207</t>
  </si>
  <si>
    <t>U1_CO-FL-36-L-163</t>
  </si>
  <si>
    <t>U1_CO-FL-37-L-208</t>
  </si>
  <si>
    <t>U1_CO-FL-38-LX-28</t>
  </si>
  <si>
    <t>PL1.5*1419</t>
  </si>
  <si>
    <t>U1_CO-FL-39-LX-29</t>
  </si>
  <si>
    <t>PL1.5*1219</t>
  </si>
  <si>
    <t>U1_CO-FL-3-L-77</t>
  </si>
  <si>
    <t>U1_CO-FL-40-LX-30</t>
  </si>
  <si>
    <t>PL1.5*1044</t>
  </si>
  <si>
    <t>U1_CO-FL-41-LX-43</t>
  </si>
  <si>
    <t>PL2.6*574</t>
  </si>
  <si>
    <t>U1_CO-FL-42-LX-39</t>
  </si>
  <si>
    <t>U1_CO-FL-43-LX-31</t>
  </si>
  <si>
    <t>U1_CO-FL-44-LX-32</t>
  </si>
  <si>
    <t>PL2.6*989.5</t>
  </si>
  <si>
    <t>U1_CO-FL-45-LX-44</t>
  </si>
  <si>
    <t>PL2.6*1019</t>
  </si>
  <si>
    <t>U1_CO-FL-46-LX-40</t>
  </si>
  <si>
    <t>U1_CO-FL-47-LX-33</t>
  </si>
  <si>
    <t>U1_CO-FL-48-LX-45</t>
  </si>
  <si>
    <t>PL2.6*857</t>
  </si>
  <si>
    <t>U1_CO-FL-49-LX-41</t>
  </si>
  <si>
    <t>U1_CO-FL-4-L-74</t>
  </si>
  <si>
    <t>U1_CO-FL-50-LX-34</t>
  </si>
  <si>
    <t>U1_CO-FL-51-LX-35</t>
  </si>
  <si>
    <t>PL2.6*1419</t>
  </si>
  <si>
    <t>U1_CO-FL-52-LX-46</t>
  </si>
  <si>
    <t>PL2.6*1219</t>
  </si>
  <si>
    <t>U1_CO-FL-53-LX-36</t>
  </si>
  <si>
    <t>U1_CO-FL-54-LX-47</t>
  </si>
  <si>
    <t>U1_CO-FL-55-LX-37</t>
  </si>
  <si>
    <t>U1_CO-FL-56-LX-48</t>
  </si>
  <si>
    <t>PL2.6*1044</t>
  </si>
  <si>
    <t>U1_CO-FL-57-LX-42</t>
  </si>
  <si>
    <t>U1_CO-FL-58-LX-38</t>
  </si>
  <si>
    <t>U1_CO-FL-59-L-261</t>
  </si>
  <si>
    <t>U1_CO-FL-5-L-61</t>
  </si>
  <si>
    <t>U1_CO-FL-60-L-260</t>
  </si>
  <si>
    <t>U1_CO-FL-61-L-259</t>
  </si>
  <si>
    <t>U1_CO-FL-62-L-258</t>
  </si>
  <si>
    <t>U1_CO-FL-63-L-257</t>
  </si>
  <si>
    <t>U1_CO-FL-64-L-256</t>
  </si>
  <si>
    <t>U1_CO-FL-65-L-255</t>
  </si>
  <si>
    <t>U1_CO-FL-66-L-254</t>
  </si>
  <si>
    <t>U1_CO-FL-67-L-253</t>
  </si>
  <si>
    <t>U1_CO-FL-68-L-252</t>
  </si>
  <si>
    <t>U1_CO-FL-69-L-251</t>
  </si>
  <si>
    <t>U1_CO-FL-6-L-73</t>
  </si>
  <si>
    <t>U1_CO-FL-70-L-250</t>
  </si>
  <si>
    <t>U1_CO-FL-71-L-249</t>
  </si>
  <si>
    <t>U1_CO-FL-72-L-262</t>
  </si>
  <si>
    <t>U1_CO-FL-7-L-85</t>
  </si>
  <si>
    <t>U1_CO-FL-8-L-84</t>
  </si>
  <si>
    <t>U1_CO-FL-9-L-83</t>
  </si>
  <si>
    <t>U1_COL-1-A-16</t>
  </si>
  <si>
    <t>L90*90*10</t>
  </si>
  <si>
    <t>U1_COL-1-A-27</t>
  </si>
  <si>
    <t>L75*125*10</t>
  </si>
  <si>
    <t>U1_COL-1-A-4</t>
  </si>
  <si>
    <t>L100*100*7</t>
  </si>
  <si>
    <t>U1_COL-1-CY-2</t>
  </si>
  <si>
    <t>U1_COL-1-CY-3</t>
  </si>
  <si>
    <t>U1_COL-1-CY-5</t>
  </si>
  <si>
    <t>U1_COL-1-CY-51</t>
  </si>
  <si>
    <t>U1_COL-1-CY-52</t>
  </si>
  <si>
    <t>U1_COL-1-CY-53</t>
  </si>
  <si>
    <t>U1_COL-1-CY-54</t>
  </si>
  <si>
    <t>U1_COL-1-CY-55</t>
  </si>
  <si>
    <t>U1_COL-1-CY-56</t>
  </si>
  <si>
    <t>U1_COL-1-CY-9</t>
  </si>
  <si>
    <t>U1_COL-1-D-1</t>
  </si>
  <si>
    <t>3" SCH.40</t>
  </si>
  <si>
    <t>U1_COL-1-D-2</t>
  </si>
  <si>
    <t>4" SCH.40</t>
  </si>
  <si>
    <t>U1_COL-1-DZ-1</t>
  </si>
  <si>
    <t>2" SCH.40</t>
  </si>
  <si>
    <t>U1_COL-1-G-10</t>
  </si>
  <si>
    <t>PL6*207</t>
  </si>
  <si>
    <t>U1_COL-1-G-15</t>
  </si>
  <si>
    <t>PL6*60</t>
  </si>
  <si>
    <t>U1_COL-1-G-7</t>
  </si>
  <si>
    <t>U1_COL-1-G-9</t>
  </si>
  <si>
    <t>PL6*228</t>
  </si>
  <si>
    <t>U1_COL-1-M-1</t>
  </si>
  <si>
    <t>PL22*191</t>
  </si>
  <si>
    <t>FLANGE 3" 150# SO-FLG</t>
  </si>
  <si>
    <t>U1_COL-1-M-18</t>
  </si>
  <si>
    <t>U1_COL-1-M-2</t>
  </si>
  <si>
    <t>PL22.3*229</t>
  </si>
  <si>
    <t>FLANGE 4" 150# SO-RF</t>
  </si>
  <si>
    <t>A-105</t>
  </si>
  <si>
    <t>U1_COL-1-M-25</t>
  </si>
  <si>
    <t>U1_COL-1-M-3</t>
  </si>
  <si>
    <t>PL3*156</t>
  </si>
  <si>
    <t>GASKET 4" 150#</t>
  </si>
  <si>
    <t>NON-METALLIC</t>
  </si>
  <si>
    <t>U1_COL-1-M-31</t>
  </si>
  <si>
    <t>NUT_M20</t>
  </si>
  <si>
    <t>NUT M20</t>
  </si>
  <si>
    <t>A563</t>
  </si>
  <si>
    <t>U1_COL-1-M-4</t>
  </si>
  <si>
    <t>4" 150# RF BLIND FLG.</t>
  </si>
  <si>
    <t>U1_COL-1-M-5</t>
  </si>
  <si>
    <t>U1_COL-1-M-6</t>
  </si>
  <si>
    <t>U1_COL-1-M-7</t>
  </si>
  <si>
    <t>2" 3000# COUPING FULL THREAD</t>
  </si>
  <si>
    <t>COUPING FULL THREAD</t>
  </si>
  <si>
    <t>U1_COL-1-M-8</t>
  </si>
  <si>
    <t>2" 3000# SQUARE HEAD PLUG</t>
  </si>
  <si>
    <t>SQUARE HEAD PLUG</t>
  </si>
  <si>
    <t>U1_COL-1-P-20</t>
  </si>
  <si>
    <t>PL10*73</t>
  </si>
  <si>
    <t>U1_COL-1-P-21</t>
  </si>
  <si>
    <t>PL25*244</t>
  </si>
  <si>
    <t>U1_COL-1-P-22</t>
  </si>
  <si>
    <t>PL12*64</t>
  </si>
  <si>
    <t>U1_COL-1-P-4</t>
  </si>
  <si>
    <t>PL6*2778</t>
  </si>
  <si>
    <t>U1_COL-2-A-15</t>
  </si>
  <si>
    <t>U1_COL-2-A-19</t>
  </si>
  <si>
    <t>U1_COL-2-A-3</t>
  </si>
  <si>
    <t>U1_COL-2-AY-5</t>
  </si>
  <si>
    <t>U1_COL-2-CY-11</t>
  </si>
  <si>
    <t>U1_COL-2-CY-12</t>
  </si>
  <si>
    <t>U1_COL-2-CY-5</t>
  </si>
  <si>
    <t>U1_COL-2-CY-52</t>
  </si>
  <si>
    <t>U1_COL-2-CY-53</t>
  </si>
  <si>
    <t>U1_COL-2-CY-56</t>
  </si>
  <si>
    <t>U1_COL-2-CY-57</t>
  </si>
  <si>
    <t>U1_COL-2-D-1</t>
  </si>
  <si>
    <t>U1_COL-2-D-2</t>
  </si>
  <si>
    <t>U1_COL-2-DZ-1</t>
  </si>
  <si>
    <t>U1_COL-2-G-10</t>
  </si>
  <si>
    <t>U1_COL-2-G-11</t>
  </si>
  <si>
    <t>U1_COL-2-G-12</t>
  </si>
  <si>
    <t>U1_COL-2-G-15</t>
  </si>
  <si>
    <t>U1_COL-2-G-7</t>
  </si>
  <si>
    <t>U1_COL-2-G-9</t>
  </si>
  <si>
    <t>U1_COL-2-M-1</t>
  </si>
  <si>
    <t>U1_COL-2-M-18</t>
  </si>
  <si>
    <t>U1_COL-2-M-2</t>
  </si>
  <si>
    <t>U1_COL-2-M-25</t>
  </si>
  <si>
    <t>U1_COL-2-M-3</t>
  </si>
  <si>
    <t>U1_COL-2-M-31</t>
  </si>
  <si>
    <t>U1_COL-2-M-4</t>
  </si>
  <si>
    <t>U1_COL-2-M-5</t>
  </si>
  <si>
    <t>U1_COL-2-M-6</t>
  </si>
  <si>
    <t>U1_COL-2-M-7</t>
  </si>
  <si>
    <t>U1_COL-2-M-8</t>
  </si>
  <si>
    <t>U1_COL-2-P-20</t>
  </si>
  <si>
    <t>U1_COL-2-P-21</t>
  </si>
  <si>
    <t>U1_COL-2-P-22</t>
  </si>
  <si>
    <t>U1_COL-2-P-8</t>
  </si>
  <si>
    <t>U1_COL-3-A-17</t>
  </si>
  <si>
    <t>U1_COL-3-A-5</t>
  </si>
  <si>
    <t>U1_COL-3-A-6</t>
  </si>
  <si>
    <t>U1_COL-3-BY-2</t>
  </si>
  <si>
    <t>U1_COL-3-CY-14</t>
  </si>
  <si>
    <t>U1_COL-3-CY-21</t>
  </si>
  <si>
    <t>[250*90*9*13</t>
  </si>
  <si>
    <t>U1_COL-3-CY-62</t>
  </si>
  <si>
    <t>U1_COL-3-CY-63</t>
  </si>
  <si>
    <t>U1_COL-3-GYZ-1</t>
  </si>
  <si>
    <t>PL38*275</t>
  </si>
  <si>
    <t>LIFTING LUG "A"</t>
  </si>
  <si>
    <t>U1_COL-3-GZ-2</t>
  </si>
  <si>
    <t>PL12*76</t>
  </si>
  <si>
    <t>U1_COL-3-GZ-3</t>
  </si>
  <si>
    <t>PL10*210</t>
  </si>
  <si>
    <t>U1_COL-3-M-18</t>
  </si>
  <si>
    <t>U1_COL-3-M-25</t>
  </si>
  <si>
    <t>U1_COL-3-M-31</t>
  </si>
  <si>
    <t>U1_COL-3-P-1</t>
  </si>
  <si>
    <t>PL10*20</t>
  </si>
  <si>
    <t>BACKING BAR</t>
  </si>
  <si>
    <t>U1_COL-3-P-18</t>
  </si>
  <si>
    <t>PL8*169</t>
  </si>
  <si>
    <t>U1_COL-3-P-19</t>
  </si>
  <si>
    <t>PL12*187</t>
  </si>
  <si>
    <t>U1_COL-3-P-2</t>
  </si>
  <si>
    <t>U1_COL-3-P-60-8000</t>
  </si>
  <si>
    <t>PL19*253</t>
  </si>
  <si>
    <t>U1_COL-3-P-61-8000</t>
  </si>
  <si>
    <t>PL19*57</t>
  </si>
  <si>
    <t>U1_COL-3-P-9-1</t>
  </si>
  <si>
    <t>U1_COL-3-PY-1</t>
  </si>
  <si>
    <t>PL16*175</t>
  </si>
  <si>
    <t>U1_COL-3-PY-2</t>
  </si>
  <si>
    <t>PL16*184</t>
  </si>
  <si>
    <t>U1_COL-3-PY-3</t>
  </si>
  <si>
    <t>U1_COL-3-PY-4</t>
  </si>
  <si>
    <t>PL10*818</t>
  </si>
  <si>
    <t>U1_COL-4-A-28</t>
  </si>
  <si>
    <t>U1_COL-4-A-4</t>
  </si>
  <si>
    <t>U1_COL-4-CY-16</t>
  </si>
  <si>
    <t>U1_COL-4-CY-2</t>
  </si>
  <si>
    <t>U1_COL-4-CY-36</t>
  </si>
  <si>
    <t>U1_COL-4-CY-58</t>
  </si>
  <si>
    <t>U1_COL-4-CY-59</t>
  </si>
  <si>
    <t>U1_COL-4-CY-60</t>
  </si>
  <si>
    <t>U1_COL-4-CY-61</t>
  </si>
  <si>
    <t>U1_COL-4-D-3</t>
  </si>
  <si>
    <t>8" SCH.40</t>
  </si>
  <si>
    <t>U1_COL-4-D-7</t>
  </si>
  <si>
    <t>SA-106 GR.B</t>
  </si>
  <si>
    <t>U1_COL-4-DZ-1</t>
  </si>
  <si>
    <t>U1_COL-4-G-15</t>
  </si>
  <si>
    <t>U1_COL-4-G-17</t>
  </si>
  <si>
    <t>PL6*360</t>
  </si>
  <si>
    <t>U1_COL-4-M-10</t>
  </si>
  <si>
    <t>PL3*268</t>
  </si>
  <si>
    <t>GASKET 8" 150#</t>
  </si>
  <si>
    <t>U1_COL-4-M-11</t>
  </si>
  <si>
    <t>PL27*342</t>
  </si>
  <si>
    <t>8" 150# RF BLIND FLG.</t>
  </si>
  <si>
    <t>U1_COL-4-M-18</t>
  </si>
  <si>
    <t>U1_COL-4-M-25</t>
  </si>
  <si>
    <t>U1_COL-4-M-31</t>
  </si>
  <si>
    <t>U1_COL-4-M-5</t>
  </si>
  <si>
    <t>U1_COL-4-M-6</t>
  </si>
  <si>
    <t>U1_COL-4-M-7</t>
  </si>
  <si>
    <t>U1_COL-4-M-8</t>
  </si>
  <si>
    <t>U1_COL-4-M-9</t>
  </si>
  <si>
    <t>FLANGE 8" 150# SO-RF</t>
  </si>
  <si>
    <t>U1_COL-4-P-20</t>
  </si>
  <si>
    <t>U1_COL-4-P-59</t>
  </si>
  <si>
    <t>PL6*1668</t>
  </si>
  <si>
    <t>U1_COL-4-P-64</t>
  </si>
  <si>
    <t>PL6*127</t>
  </si>
  <si>
    <t>U1_COL-4-P-65</t>
  </si>
  <si>
    <t>PL6*52</t>
  </si>
  <si>
    <t>U1_COL-5-A-20</t>
  </si>
  <si>
    <t>U1_COL-5-A-3</t>
  </si>
  <si>
    <t>U1_COL-5-AY-6</t>
  </si>
  <si>
    <t>U1_COL-5-CY-11</t>
  </si>
  <si>
    <t>U1_COL-5-CY-12</t>
  </si>
  <si>
    <t>U1_COL-5-CY-16</t>
  </si>
  <si>
    <t>U1_COL-5-CY-36</t>
  </si>
  <si>
    <t>U1_COL-5-CY-58</t>
  </si>
  <si>
    <t>U1_COL-5-D-7</t>
  </si>
  <si>
    <t>U1_COL-5-DZ-1</t>
  </si>
  <si>
    <t>U1_COL-5-G-15</t>
  </si>
  <si>
    <t>U1_COL-5-M-18</t>
  </si>
  <si>
    <t>U1_COL-5-M-25</t>
  </si>
  <si>
    <t>U1_COL-5-M-31</t>
  </si>
  <si>
    <t>U1_COL-5-M-7</t>
  </si>
  <si>
    <t>U1_COL-5-M-8</t>
  </si>
  <si>
    <t>U1_COL-5-P-10</t>
  </si>
  <si>
    <t>U1_COL-5-P-20</t>
  </si>
  <si>
    <t>U1_COL-5-P-64</t>
  </si>
  <si>
    <t>U1_COL-5-P-65</t>
  </si>
  <si>
    <t>U1_CO-PL-10-G-1</t>
  </si>
  <si>
    <t>PL1.5*162</t>
  </si>
  <si>
    <t>FIELD COVER RING</t>
  </si>
  <si>
    <t>U1_CO-PL-11-G-32</t>
  </si>
  <si>
    <t>PL2.6*104</t>
  </si>
  <si>
    <t>FIELD COVER PLATE</t>
  </si>
  <si>
    <t>U1_CO-PL-1-S-3</t>
  </si>
  <si>
    <t>PL6*19</t>
  </si>
  <si>
    <t>FIELD PLATE</t>
  </si>
  <si>
    <t>U1_CO-PL-2-S-1-8000</t>
  </si>
  <si>
    <t>PL8*64</t>
  </si>
  <si>
    <t>U1_CO-PL-3-S-5</t>
  </si>
  <si>
    <t>PL8*152</t>
  </si>
  <si>
    <t>U1_CO-PL-4-S-2</t>
  </si>
  <si>
    <t>PL8*75</t>
  </si>
  <si>
    <t>U1_CO-PL-5-S-6</t>
  </si>
  <si>
    <t>PL2.6*178</t>
  </si>
  <si>
    <t>U1_CO-PL-6-S-7</t>
  </si>
  <si>
    <t>U1_CO-PL-7-S-4</t>
  </si>
  <si>
    <t>U1_CO-PL-8-S-8</t>
  </si>
  <si>
    <t>PL12*668</t>
  </si>
  <si>
    <t>LOOSE PLATE</t>
  </si>
  <si>
    <t>U1_CO-PL-9-G-8</t>
  </si>
  <si>
    <t>PL2.6*191</t>
  </si>
  <si>
    <t>U1_COR-1-A-19</t>
  </si>
  <si>
    <t>U1_COR-1-A-2</t>
  </si>
  <si>
    <t>U1_COR-1-A-4</t>
  </si>
  <si>
    <t>U1_COR-1-CY-1</t>
  </si>
  <si>
    <t>U1_COR-1-CY-10</t>
  </si>
  <si>
    <t>U1_COR-1-CY-2</t>
  </si>
  <si>
    <t>U1_COR-1-CY-3</t>
  </si>
  <si>
    <t>U1_COR-1-CY-4</t>
  </si>
  <si>
    <t>U1_COR-1-CY-5</t>
  </si>
  <si>
    <t>U1_COR-1-CY-6</t>
  </si>
  <si>
    <t>U1_COR-1-CY-7</t>
  </si>
  <si>
    <t>U1_COR-1-CY-8</t>
  </si>
  <si>
    <t>U1_COR-1-CY-9</t>
  </si>
  <si>
    <t>U1_COR-1-D-1</t>
  </si>
  <si>
    <t>U1_COR-1-D-2</t>
  </si>
  <si>
    <t>U1_COR-1-DZ-1</t>
  </si>
  <si>
    <t>U1_COR-1-G-10</t>
  </si>
  <si>
    <t>U1_COR-1-G-15</t>
  </si>
  <si>
    <t>U1_COR-1-G-7</t>
  </si>
  <si>
    <t>U1_COR-1-G-9</t>
  </si>
  <si>
    <t>U1_COR-1-M-12</t>
  </si>
  <si>
    <t>U1_COR-1-M-13</t>
  </si>
  <si>
    <t>U1_COR-1-M-14</t>
  </si>
  <si>
    <t>U1_COR-1-M-18</t>
  </si>
  <si>
    <t>U1_COR-1-M-25</t>
  </si>
  <si>
    <t>U1_COR-1-M-3</t>
  </si>
  <si>
    <t>U1_COR-1-M-31</t>
  </si>
  <si>
    <t>U1_COR-1-M-5</t>
  </si>
  <si>
    <t>U1_COR-1-M-6</t>
  </si>
  <si>
    <t>U1_COR-1-M-7</t>
  </si>
  <si>
    <t>U1_COR-1-M-8</t>
  </si>
  <si>
    <t>U1_COR-1-P-20</t>
  </si>
  <si>
    <t>U1_COR-1-P-21</t>
  </si>
  <si>
    <t>U1_COR-1-P-22</t>
  </si>
  <si>
    <t>U1_COR-1-P-4</t>
  </si>
  <si>
    <t>PL6*2777</t>
  </si>
  <si>
    <t>U1_COR-2-A-1</t>
  </si>
  <si>
    <t>U1_COR-2-A-16</t>
  </si>
  <si>
    <t>U1_COR-2-A-3</t>
  </si>
  <si>
    <t>U1_COR-2-AY-1</t>
  </si>
  <si>
    <t>U1_COR-2-CY-10</t>
  </si>
  <si>
    <t>U1_COR-2-CY-11</t>
  </si>
  <si>
    <t>U1_COR-2-CY-12</t>
  </si>
  <si>
    <t>U1_COR-2-CY-13</t>
  </si>
  <si>
    <t>U1_COR-2-CY-4</t>
  </si>
  <si>
    <t>U1_COR-2-CY-5</t>
  </si>
  <si>
    <t>U1_COR-2-CY-6</t>
  </si>
  <si>
    <t>U1_COR-2-D-1</t>
  </si>
  <si>
    <t>U1_COR-2-D-2</t>
  </si>
  <si>
    <t>U1_COR-2-D-6</t>
  </si>
  <si>
    <t>1/2" SCH.80</t>
  </si>
  <si>
    <t>U1_COR-2-DZ-1</t>
  </si>
  <si>
    <t>U1_COR-2-G-10</t>
  </si>
  <si>
    <t>U1_COR-2-G-11</t>
  </si>
  <si>
    <t>U1_COR-2-G-12</t>
  </si>
  <si>
    <t>U1_COR-2-G-15</t>
  </si>
  <si>
    <t>U1_COR-2-G-7</t>
  </si>
  <si>
    <t>U1_COR-2-G-9</t>
  </si>
  <si>
    <t>U1_COR-2-M-12</t>
  </si>
  <si>
    <t>U1_COR-2-M-13</t>
  </si>
  <si>
    <t>U1_COR-2-M-14</t>
  </si>
  <si>
    <t>U1_COR-2-M-18</t>
  </si>
  <si>
    <t>U1_COR-2-M-20</t>
  </si>
  <si>
    <t>3/4"X1/2" 3000# REDUCING COUPING SW</t>
  </si>
  <si>
    <t>REDUCING COUPING SW</t>
  </si>
  <si>
    <t>A-182 F304</t>
  </si>
  <si>
    <t>U1_COR-2-M-25</t>
  </si>
  <si>
    <t>U1_COR-2-M-3</t>
  </si>
  <si>
    <t>U1_COR-2-M-31</t>
  </si>
  <si>
    <t>U1_COR-2-M-5</t>
  </si>
  <si>
    <t>U1_COR-2-M-6</t>
  </si>
  <si>
    <t>U1_COR-2-M-7</t>
  </si>
  <si>
    <t>U1_COR-2-M-8</t>
  </si>
  <si>
    <t>U1_COR-2-P-20</t>
  </si>
  <si>
    <t>U1_COR-2-P-21</t>
  </si>
  <si>
    <t>U1_COR-2-P-22</t>
  </si>
  <si>
    <t>U1_COR-2-P-3</t>
  </si>
  <si>
    <t>U1_COR-3-A-17</t>
  </si>
  <si>
    <t>U1_COR-3-A-5</t>
  </si>
  <si>
    <t>U1_COR-3-A-6</t>
  </si>
  <si>
    <t>U1_COR-3-BY-1</t>
  </si>
  <si>
    <t>U1_COR-3-CY-14</t>
  </si>
  <si>
    <t>U1_COR-3-CY-21</t>
  </si>
  <si>
    <t>U1_COR-3-CY-22</t>
  </si>
  <si>
    <t>U1_COR-3-CY-23</t>
  </si>
  <si>
    <t>U1_COR-3-D-6</t>
  </si>
  <si>
    <t>U1_COR-3-GYZ-1</t>
  </si>
  <si>
    <t>U1_COR-3-GZ-2</t>
  </si>
  <si>
    <t>U1_COR-3-GZ-3</t>
  </si>
  <si>
    <t>U1_COR-3-M-18</t>
  </si>
  <si>
    <t>U1_COR-3-M-20</t>
  </si>
  <si>
    <t>U1_COR-3-M-25</t>
  </si>
  <si>
    <t>U1_COR-3-M-31</t>
  </si>
  <si>
    <t>U1_COR-3-P-1</t>
  </si>
  <si>
    <t>U1_COR-3-P-18</t>
  </si>
  <si>
    <t>U1_COR-3-P-19</t>
  </si>
  <si>
    <t>U1_COR-3-P-2</t>
  </si>
  <si>
    <t>U1_COR-3-P-5-1</t>
  </si>
  <si>
    <t>U1_COR-3-P-62-8000</t>
  </si>
  <si>
    <t>PL19*270</t>
  </si>
  <si>
    <t>U1_COR-3-P-63-8000</t>
  </si>
  <si>
    <t>U1_COR-3-PY-1</t>
  </si>
  <si>
    <t>U1_COR-3-PY-2</t>
  </si>
  <si>
    <t>U1_COR-3-PY-3</t>
  </si>
  <si>
    <t>U1_COR-3-PY-4</t>
  </si>
  <si>
    <t>U1_COR-4-A-24</t>
  </si>
  <si>
    <t>U1_COR-4-A-4</t>
  </si>
  <si>
    <t>U1_COR-4-CY-15</t>
  </si>
  <si>
    <t>U1_COR-4-CY-16</t>
  </si>
  <si>
    <t>U1_COR-4-CY-17</t>
  </si>
  <si>
    <t>U1_COR-4-CY-18</t>
  </si>
  <si>
    <t>U1_COR-4-CY-19</t>
  </si>
  <si>
    <t>U1_COR-4-CY-20</t>
  </si>
  <si>
    <t>U1_COR-4-CY-3</t>
  </si>
  <si>
    <t>U1_COR-4-D-3</t>
  </si>
  <si>
    <t>U1_COR-4-D-7</t>
  </si>
  <si>
    <t>U1_COR-4-DZ-1</t>
  </si>
  <si>
    <t>U1_COR-4-G-15</t>
  </si>
  <si>
    <t>U1_COR-4-G-17</t>
  </si>
  <si>
    <t>U1_COR-4-M-10</t>
  </si>
  <si>
    <t>U1_COR-4-M-15</t>
  </si>
  <si>
    <t>U1_COR-4-M-16</t>
  </si>
  <si>
    <t>U1_COR-4-M-18</t>
  </si>
  <si>
    <t>U1_COR-4-M-25</t>
  </si>
  <si>
    <t>U1_COR-4-M-27</t>
  </si>
  <si>
    <t>1/2" 3000# COUPING HALF THREAD</t>
  </si>
  <si>
    <t>COUPING HALF THREAD</t>
  </si>
  <si>
    <t>U1_COR-4-M-31</t>
  </si>
  <si>
    <t>U1_COR-4-M-5</t>
  </si>
  <si>
    <t>U1_COR-4-M-6</t>
  </si>
  <si>
    <t>U1_COR-4-M-7</t>
  </si>
  <si>
    <t>U1_COR-4-M-8</t>
  </si>
  <si>
    <t>U1_COR-4-P-20</t>
  </si>
  <si>
    <t>U1_COR-4-P-64</t>
  </si>
  <si>
    <t>U1_COR-4-P-65</t>
  </si>
  <si>
    <t>U1_COR-4-P-7</t>
  </si>
  <si>
    <t>U1_COR-5-A-18</t>
  </si>
  <si>
    <t>U1_COR-5-A-3</t>
  </si>
  <si>
    <t>U1_COR-5-AY-2</t>
  </si>
  <si>
    <t>U1_COR-5-CY-11</t>
  </si>
  <si>
    <t>U1_COR-5-CY-12</t>
  </si>
  <si>
    <t>U1_COR-5-CY-15</t>
  </si>
  <si>
    <t>U1_COR-5-CY-16</t>
  </si>
  <si>
    <t>U1_COR-5-CY-17</t>
  </si>
  <si>
    <t>U1_COR-5-D-6</t>
  </si>
  <si>
    <t>U1_COR-5-D-7</t>
  </si>
  <si>
    <t>U1_COR-5-DZ-1</t>
  </si>
  <si>
    <t>U1_COR-5-G-15</t>
  </si>
  <si>
    <t>U1_COR-5-M-18</t>
  </si>
  <si>
    <t>U1_COR-5-M-20</t>
  </si>
  <si>
    <t>U1_COR-5-M-25</t>
  </si>
  <si>
    <t>U1_COR-5-M-27</t>
  </si>
  <si>
    <t>U1_COR-5-M-31</t>
  </si>
  <si>
    <t>U1_COR-5-M-6</t>
  </si>
  <si>
    <t>U1_COR-5-M-7</t>
  </si>
  <si>
    <t>U1_COR-5-M-8</t>
  </si>
  <si>
    <t>U1_COR-5-P-20</t>
  </si>
  <si>
    <t>U1_COR-5-P-6</t>
  </si>
  <si>
    <t>U1_COR-5-P-64</t>
  </si>
  <si>
    <t>U1_COR-5-P-65</t>
  </si>
  <si>
    <t>U1_CO-RC-1-SX-1</t>
  </si>
  <si>
    <t>PL2.6*51</t>
  </si>
  <si>
    <t>FIELD RETAINER CLIP</t>
  </si>
  <si>
    <t>U1_COT-1-AY-3</t>
  </si>
  <si>
    <t>U1_COT-1-C-1</t>
  </si>
  <si>
    <t>U1_COT-1-CY-24</t>
  </si>
  <si>
    <t>U1_COT-1-CY-25</t>
  </si>
  <si>
    <t>U1_COT-1-CY-26</t>
  </si>
  <si>
    <t>U1_COT-1-CY-27</t>
  </si>
  <si>
    <t>U1_COT-1-CY-28</t>
  </si>
  <si>
    <t>U1_COT-1-CY-29</t>
  </si>
  <si>
    <t>U1_COT-1-D-8</t>
  </si>
  <si>
    <t>A355-P11</t>
  </si>
  <si>
    <t>U1_COT-1-DZ-2</t>
  </si>
  <si>
    <t>U1_COT-1-GYZ-1</t>
  </si>
  <si>
    <t>U1_COT-1-GZ-3</t>
  </si>
  <si>
    <t>U1_COT-1-GZ-4</t>
  </si>
  <si>
    <t>PL25*152</t>
  </si>
  <si>
    <t>LIFTING LUG "B"</t>
  </si>
  <si>
    <t>U1_COT-1-H-1</t>
  </si>
  <si>
    <t>U1_COT-1-M-17</t>
  </si>
  <si>
    <t>U1_COT-1-M-18</t>
  </si>
  <si>
    <t>U1_COT-1-M-19</t>
  </si>
  <si>
    <t>3" 3000# THREADED PIPE CAP</t>
  </si>
  <si>
    <t>3" 3000# CAP</t>
  </si>
  <si>
    <t>U1_COT-1-M-25</t>
  </si>
  <si>
    <t>U1_COT-1-M-28</t>
  </si>
  <si>
    <t>U1_COT-1-M-29</t>
  </si>
  <si>
    <t>U1_COT-1-M-32</t>
  </si>
  <si>
    <t>U1_COT-1-P-11</t>
  </si>
  <si>
    <t>U1_COT-1-P-66</t>
  </si>
  <si>
    <t>PL6*78</t>
  </si>
  <si>
    <t>U1_COT-1-P-67</t>
  </si>
  <si>
    <t>U1_COT-1-P-68</t>
  </si>
  <si>
    <t>PL10*72</t>
  </si>
  <si>
    <t>U1_COT-2-A-25</t>
  </si>
  <si>
    <t>L90*150*12</t>
  </si>
  <si>
    <t>U1_COT-2-A-26</t>
  </si>
  <si>
    <t>U1_COT-2-AY-4</t>
  </si>
  <si>
    <t>U1_COT-2-BY-3</t>
  </si>
  <si>
    <t>U1_COT-2-C-2</t>
  </si>
  <si>
    <t>U1_COT-2-CY-30</t>
  </si>
  <si>
    <t>U1_COT-2-CY-31</t>
  </si>
  <si>
    <t>U1_COT-2-CY-32</t>
  </si>
  <si>
    <t>U1_COT-2-CY-37</t>
  </si>
  <si>
    <t>U1_COT-2-CY-38</t>
  </si>
  <si>
    <t>U1_COT-2-CY-39</t>
  </si>
  <si>
    <t>U1_COT-2-G-2</t>
  </si>
  <si>
    <t>U1_COT-2-GYZ-1</t>
  </si>
  <si>
    <t>U1_COT-2-GZ-3</t>
  </si>
  <si>
    <t>U1_COT-2-HY-2</t>
  </si>
  <si>
    <t>H350*175*7*11</t>
  </si>
  <si>
    <t>U1_COT-2-M-18</t>
  </si>
  <si>
    <t>U1_COT-2-M-32</t>
  </si>
  <si>
    <t>U1_COT-2-P-12</t>
  </si>
  <si>
    <t>A B1 B2 C</t>
  </si>
  <si>
    <t>U1_COT-2-P-69</t>
  </si>
  <si>
    <t>PL10*191</t>
  </si>
  <si>
    <t>U1_COT-2-PY-5</t>
  </si>
  <si>
    <t>U1_COT-3-CY-41</t>
  </si>
  <si>
    <t>[100*50*5*7.5</t>
  </si>
  <si>
    <t>U1_COT-3-CY-42</t>
  </si>
  <si>
    <t>U1_COT-3-CY-43</t>
  </si>
  <si>
    <t>U1_COT-3-G-4</t>
  </si>
  <si>
    <t>PL12*100</t>
  </si>
  <si>
    <t>U1_COT-3-G-5</t>
  </si>
  <si>
    <t>PL6*50</t>
  </si>
  <si>
    <t>U1_COT-3-G-6</t>
  </si>
  <si>
    <t>PL6*1324</t>
  </si>
  <si>
    <t>U1_COT-3-M-18</t>
  </si>
  <si>
    <t>U1_COT-3-M-30</t>
  </si>
  <si>
    <t>U1_COT-4-CY-40</t>
  </si>
  <si>
    <t>U1_COT-4-CY-41</t>
  </si>
  <si>
    <t>U1_COT-4-G-3</t>
  </si>
  <si>
    <t>U1_COT-4-G-4</t>
  </si>
  <si>
    <t>U1_COT-4-G-5</t>
  </si>
  <si>
    <t>U1_COT-4-M-18</t>
  </si>
  <si>
    <t>U1_COT-4-M-30</t>
  </si>
  <si>
    <t>U1_COT-5-CY-40</t>
  </si>
  <si>
    <t>U1_COT-5-CY-41</t>
  </si>
  <si>
    <t>U1_COT-5-G-19</t>
  </si>
  <si>
    <t>PL3*50</t>
  </si>
  <si>
    <t>GASKET</t>
  </si>
  <si>
    <t>U1_COT-5-G-3</t>
  </si>
  <si>
    <t>U1_COT-5-G-4</t>
  </si>
  <si>
    <t>U1_COT-5-G-5</t>
  </si>
  <si>
    <t>U1_COT-5-M-18</t>
  </si>
  <si>
    <t>U1_COT-5-M-30</t>
  </si>
  <si>
    <t>U1_COT-6-AY-3</t>
  </si>
  <si>
    <t>U1_COT-6-C-1</t>
  </si>
  <si>
    <t>U1_COT-6-CY-17</t>
  </si>
  <si>
    <t>U1_COT-6-CY-33</t>
  </si>
  <si>
    <t>U1_COT-6-CY-34</t>
  </si>
  <si>
    <t>U1_COT-6-CY-35</t>
  </si>
  <si>
    <t>U1_COT-6-CY-36</t>
  </si>
  <si>
    <t>U1_COT-6-DZ-2</t>
  </si>
  <si>
    <t>U1_COT-6-GZ-4</t>
  </si>
  <si>
    <t>U1_COT-6-M-17</t>
  </si>
  <si>
    <t>U1_COT-6-M-18</t>
  </si>
  <si>
    <t>U1_COT-6-M-19</t>
  </si>
  <si>
    <t>U1_COT-6-M-32</t>
  </si>
  <si>
    <t>U1_COT-6-P-13</t>
  </si>
  <si>
    <t>U1_COT-6-P-67</t>
  </si>
  <si>
    <t>U1_CVA-1-G-25</t>
  </si>
  <si>
    <t>PL10*114</t>
  </si>
  <si>
    <t>U1_CVA-1-G-28</t>
  </si>
  <si>
    <t>PL10*25</t>
  </si>
  <si>
    <t>U1_CVA-1-P-35</t>
  </si>
  <si>
    <t>PL12*406</t>
  </si>
  <si>
    <t>U1_CVA-1-P-37</t>
  </si>
  <si>
    <t>PL25*25</t>
  </si>
  <si>
    <t>U1_CVA-1-P-38</t>
  </si>
  <si>
    <t>U1_CVA-1-P-39</t>
  </si>
  <si>
    <t>PL6*86</t>
  </si>
  <si>
    <t>U1_CVA-1-P-40</t>
  </si>
  <si>
    <t>PL6*35</t>
  </si>
  <si>
    <t>U1_CVA-1-PX-26</t>
  </si>
  <si>
    <t>PL6*13139.8</t>
  </si>
  <si>
    <t>U1_CVA-1-Q-10</t>
  </si>
  <si>
    <t>RHS76*38*3</t>
  </si>
  <si>
    <t>RECTANGLE PIPE BT3X1</t>
  </si>
  <si>
    <t>U1_CVA-1-Q-11</t>
  </si>
  <si>
    <t>U1_CVA-1-Q-2</t>
  </si>
  <si>
    <t>RHS254*127*8</t>
  </si>
  <si>
    <t>RECTANGLE PIPE BT10X5</t>
  </si>
  <si>
    <t>U1_CVA-1-Q-4</t>
  </si>
  <si>
    <t>RHS254*51*8</t>
  </si>
  <si>
    <t>REC. PIPE BT10X2</t>
  </si>
  <si>
    <t>U1_CVA-1-Q-5</t>
  </si>
  <si>
    <t>RHS254*64*8</t>
  </si>
  <si>
    <t>REC. PIPE BT10X2 1/2"</t>
  </si>
  <si>
    <t>U1_CVA-1-Q-8</t>
  </si>
  <si>
    <t>U1_CVA-1-QY-1</t>
  </si>
  <si>
    <t>RHS254*102*8</t>
  </si>
  <si>
    <t>RECTANGLE PIPE BT10X4</t>
  </si>
  <si>
    <t>U1_CVA-1-STUD-1</t>
  </si>
  <si>
    <t>STUD BOLT</t>
  </si>
  <si>
    <t>U1_CVB-1-P-36</t>
  </si>
  <si>
    <t>U1_CVB-1-P-37</t>
  </si>
  <si>
    <t>U1_CVB-1-P-38</t>
  </si>
  <si>
    <t>U1_CVB-1-P-40</t>
  </si>
  <si>
    <t>U1_CVB-1-Q-1</t>
  </si>
  <si>
    <t>U1_CVB-1-Q-10</t>
  </si>
  <si>
    <t>U1_CVB-1-Q-11</t>
  </si>
  <si>
    <t>U1_CVB-1-Q-4</t>
  </si>
  <si>
    <t>U1_CVB-1-Q-6</t>
  </si>
  <si>
    <t>U1_CVB-1-Q-9</t>
  </si>
  <si>
    <t>U1_CVB-1-STUD-1</t>
  </si>
  <si>
    <t>U1_CV-BA-1-PX-20</t>
  </si>
  <si>
    <t>PL2.6*1156</t>
  </si>
  <si>
    <t>CO BOTTOM BAFFLE</t>
  </si>
  <si>
    <t>U1_CV-BA-2-PX-21</t>
  </si>
  <si>
    <t>PL2.6*346.7</t>
  </si>
  <si>
    <t>U1_CV-BA-3-PX-18</t>
  </si>
  <si>
    <t>PL1.5*451.8</t>
  </si>
  <si>
    <t>CO SIDE BAFFLE</t>
  </si>
  <si>
    <t>U1_CV-BA-4-PX-19</t>
  </si>
  <si>
    <t>U1_CV-BA-5-PX-17</t>
  </si>
  <si>
    <t>U1_CV-BA-6-PX-16</t>
  </si>
  <si>
    <t>U1_CV-BA-7-PX-14</t>
  </si>
  <si>
    <t>CO TOP BAFFLE</t>
  </si>
  <si>
    <t>U1_CV-BA-8-PX-15</t>
  </si>
  <si>
    <t>PL1.5*160.1</t>
  </si>
  <si>
    <t>U1_CVC-1-G-25</t>
  </si>
  <si>
    <t>U1_CVC-1-G-28</t>
  </si>
  <si>
    <t>U1_CVC-1-P-35</t>
  </si>
  <si>
    <t>U1_CVC-1-P-37</t>
  </si>
  <si>
    <t>U1_CVC-1-P-38</t>
  </si>
  <si>
    <t>U1_CVC-1-P-39</t>
  </si>
  <si>
    <t>U1_CVC-1-P-40</t>
  </si>
  <si>
    <t>U1_CVC-1-PX-26</t>
  </si>
  <si>
    <t>U1_CVC-1-Q-10</t>
  </si>
  <si>
    <t>U1_CVC-1-Q-11</t>
  </si>
  <si>
    <t>U1_CVC-1-Q-2</t>
  </si>
  <si>
    <t>U1_CVC-1-Q-4</t>
  </si>
  <si>
    <t>U1_CVC-1-Q-7</t>
  </si>
  <si>
    <t>U1_CVC-1-Q-8</t>
  </si>
  <si>
    <t>U1_CVC-1-QY-4</t>
  </si>
  <si>
    <t>U1_CVC-1-STUD-1</t>
  </si>
  <si>
    <t>U1_CVD-1-G-25</t>
  </si>
  <si>
    <t>U1_CVD-1-G-26</t>
  </si>
  <si>
    <t>PL10*76</t>
  </si>
  <si>
    <t>U1_CVD-1-G-27</t>
  </si>
  <si>
    <t>U1_CVD-1-G-28</t>
  </si>
  <si>
    <t>U1_CVD-1-P-39</t>
  </si>
  <si>
    <t>U1_CVD-1-P-40</t>
  </si>
  <si>
    <t>U1_CVD-1-PX-24</t>
  </si>
  <si>
    <t>PL6*3487</t>
  </si>
  <si>
    <t>U1_CVD-1-PX-25</t>
  </si>
  <si>
    <t>PL6*11162</t>
  </si>
  <si>
    <t>U1_CVD-1-Q-10</t>
  </si>
  <si>
    <t>U1_CVD-1-Q-11</t>
  </si>
  <si>
    <t>U1_CVD-1-Q-12</t>
  </si>
  <si>
    <t>U1_CVD-1-Q-2</t>
  </si>
  <si>
    <t>U1_CVD-1-Q-3</t>
  </si>
  <si>
    <t>U1_CVD-1-Q-5</t>
  </si>
  <si>
    <t>U1_CVD-1-Q-8</t>
  </si>
  <si>
    <t>U1_CVD-1-QY-2</t>
  </si>
  <si>
    <t>U1_CVD-1-STUD-1</t>
  </si>
  <si>
    <t>U1_CVE-1-P-40</t>
  </si>
  <si>
    <t>U1_CVE-1-PX-23</t>
  </si>
  <si>
    <t>PL6*3435</t>
  </si>
  <si>
    <t>U1_CVE-1-Q-1</t>
  </si>
  <si>
    <t>U1_CVE-1-Q-10</t>
  </si>
  <si>
    <t>U1_CVE-1-Q-11</t>
  </si>
  <si>
    <t>U1_CVE-1-Q-12</t>
  </si>
  <si>
    <t>U1_CVE-1-Q-3</t>
  </si>
  <si>
    <t>U1_CVE-1-Q-6</t>
  </si>
  <si>
    <t>U1_CVE-1-Q-9</t>
  </si>
  <si>
    <t>U1_CVE-1-STUD-1</t>
  </si>
  <si>
    <t>U1_CVF-1-G-25</t>
  </si>
  <si>
    <t>U1_CVF-1-G-26</t>
  </si>
  <si>
    <t>U1_CVF-1-G-27</t>
  </si>
  <si>
    <t>U1_CVF-1-G-28</t>
  </si>
  <si>
    <t>U1_CVF-1-P-39</t>
  </si>
  <si>
    <t>U1_CVF-1-P-40</t>
  </si>
  <si>
    <t>U1_CVF-1-PX-24</t>
  </si>
  <si>
    <t>U1_CVF-1-PX-25</t>
  </si>
  <si>
    <t>U1_CVF-1-Q-10</t>
  </si>
  <si>
    <t>U1_CVF-1-Q-11</t>
  </si>
  <si>
    <t>U1_CVF-1-Q-12</t>
  </si>
  <si>
    <t>U1_CVF-1-Q-2</t>
  </si>
  <si>
    <t>U1_CVF-1-Q-3</t>
  </si>
  <si>
    <t>U1_CVF-1-Q-7</t>
  </si>
  <si>
    <t>U1_CVF-1-Q-8</t>
  </si>
  <si>
    <t>U1_CVF-1-QY-3</t>
  </si>
  <si>
    <t>U1_CVF-1-STUD-1</t>
  </si>
  <si>
    <t>U1_CV-PL-1-G-24</t>
  </si>
  <si>
    <t>PLATE WASHER</t>
  </si>
  <si>
    <t>U1_CV-PL-2-G-31</t>
  </si>
  <si>
    <t>U1_CV-PL-3-G-28</t>
  </si>
  <si>
    <t>U1_CV-PL-4-G-25</t>
  </si>
  <si>
    <t>U1_CV-SP-1-P-55</t>
  </si>
  <si>
    <t>PL8*51</t>
  </si>
  <si>
    <t>U1_CV-SP-2-P-54</t>
  </si>
  <si>
    <t>U1_CV-SP-3-A-23</t>
  </si>
  <si>
    <t>L75*75*8</t>
  </si>
  <si>
    <t>U1_CV-SP-4-PX-22</t>
  </si>
  <si>
    <t>PL10*206</t>
  </si>
  <si>
    <t>U1_CV-SP-5-A-21</t>
  </si>
  <si>
    <t>U1_CV-SP-5-A-22</t>
  </si>
  <si>
    <t>U1_CV-SP-5-P-53</t>
  </si>
  <si>
    <t>PL8*89</t>
  </si>
  <si>
    <t>U1_CV-SP-6-A-21</t>
  </si>
  <si>
    <t>U1_CV-SP-6-A-22</t>
  </si>
  <si>
    <t>U1_CV-SP-6-P-53</t>
  </si>
  <si>
    <t>U302SCR2</t>
  </si>
  <si>
    <t>U2_COB-1-A-9</t>
  </si>
  <si>
    <t>U2_COB-1-C-3</t>
  </si>
  <si>
    <t>U2_COB-1-D-5-1</t>
  </si>
  <si>
    <t>U2_COB-1-GZ-1</t>
  </si>
  <si>
    <t>U2_COB-1-H-1</t>
  </si>
  <si>
    <t>U2_COB-1-HY-4</t>
  </si>
  <si>
    <t>U2_COB-1-HY-5</t>
  </si>
  <si>
    <t>U2_COB-1-HY-6</t>
  </si>
  <si>
    <t>U2_COB-1-HY-7</t>
  </si>
  <si>
    <t>U2_COB-1-HYZ-1</t>
  </si>
  <si>
    <t>U2_COB-1-M-18</t>
  </si>
  <si>
    <t>U2_COB-1-M-26</t>
  </si>
  <si>
    <t>U2_COB-1-P-14</t>
  </si>
  <si>
    <t>U2_COB-1-P-31</t>
  </si>
  <si>
    <t>U2_COB-2-A-10</t>
  </si>
  <si>
    <t>U2_COB-2-A-12</t>
  </si>
  <si>
    <t>U2_COB-2-AY-7</t>
  </si>
  <si>
    <t>U2_COB-2-AY-8</t>
  </si>
  <si>
    <t>U2_COB-2-BY-3</t>
  </si>
  <si>
    <t>U2_COB-2-CY-46</t>
  </si>
  <si>
    <t>U2_COB-2-G-2</t>
  </si>
  <si>
    <t>U2_COB-2-GZ-1</t>
  </si>
  <si>
    <t>U2_COB-2-HY-10</t>
  </si>
  <si>
    <t>U2_COB-2-HY-11</t>
  </si>
  <si>
    <t>U2_COB-2-HY-8</t>
  </si>
  <si>
    <t>U2_COB-2-HY-9</t>
  </si>
  <si>
    <t>U2_COB-2-HYZ-1</t>
  </si>
  <si>
    <t>U2_COB-2-M-18</t>
  </si>
  <si>
    <t>U2_COB-2-M-26</t>
  </si>
  <si>
    <t>U2_COB-2-P-15</t>
  </si>
  <si>
    <t>U2_COB-2-P-17</t>
  </si>
  <si>
    <t>U2_COB-2-P-41</t>
  </si>
  <si>
    <t>U2_COB-2-P-42</t>
  </si>
  <si>
    <t>U2_COB-2-P-43</t>
  </si>
  <si>
    <t>U2_COB-2-P-44</t>
  </si>
  <si>
    <t>U2_COB-2-P-45</t>
  </si>
  <si>
    <t>U2_COB-2-P-46</t>
  </si>
  <si>
    <t>U2_COB-2-P-47</t>
  </si>
  <si>
    <t>U2_COB-2-P-48</t>
  </si>
  <si>
    <t>U2_COB-2-P-49</t>
  </si>
  <si>
    <t>U2_COB-2-P-50</t>
  </si>
  <si>
    <t>U2_COB-2-P-51</t>
  </si>
  <si>
    <t>U2_COB-2-P-52</t>
  </si>
  <si>
    <t>U2_COB-2-P-56</t>
  </si>
  <si>
    <t>U2_COB-2-P-57</t>
  </si>
  <si>
    <t>U2_COB-2-P-58</t>
  </si>
  <si>
    <t>U2_COB-2-PY-5</t>
  </si>
  <si>
    <t>U2_COB-3-A-11</t>
  </si>
  <si>
    <t>U2_COB-3-C-4</t>
  </si>
  <si>
    <t>U2_COB-3-CY-17</t>
  </si>
  <si>
    <t>U2_COB-3-CY-36</t>
  </si>
  <si>
    <t>U2_COB-3-CY-47</t>
  </si>
  <si>
    <t>U2_COB-3-CY-48</t>
  </si>
  <si>
    <t>U2_COB-3-CY-49</t>
  </si>
  <si>
    <t>U2_COB-3-CY-50</t>
  </si>
  <si>
    <t>U2_COB-3-D-4</t>
  </si>
  <si>
    <t>U2_COB-3-G-22</t>
  </si>
  <si>
    <t>U2_COB-3-GZ-1</t>
  </si>
  <si>
    <t>U2_COB-3-HYZ-1</t>
  </si>
  <si>
    <t>U2_COB-3-M-18</t>
  </si>
  <si>
    <t>U2_COB-3-M-26</t>
  </si>
  <si>
    <t>U2_COB-3-P-16</t>
  </si>
  <si>
    <t>U2_COB-3-P-29</t>
  </si>
  <si>
    <t>U2_COB-3-P-30</t>
  </si>
  <si>
    <t>U2_CO-BF-10-M-21</t>
  </si>
  <si>
    <t>U2_CO-BF-10-M-22</t>
  </si>
  <si>
    <t>U2_CO-BF-10-M-23</t>
  </si>
  <si>
    <t>U2_CO-BF-10-M-24</t>
  </si>
  <si>
    <t>U2_CO-BF-11-BY-6</t>
  </si>
  <si>
    <t>U2_CO-BF-11-P-23</t>
  </si>
  <si>
    <t>U2_CO-BF-11-P-28</t>
  </si>
  <si>
    <t>U2_CO-BF-12-BY-7</t>
  </si>
  <si>
    <t>U2_CO-BF-12-P-23</t>
  </si>
  <si>
    <t>U2_CO-BF-12-P-25</t>
  </si>
  <si>
    <t>U2_CO-BF-12-P-26</t>
  </si>
  <si>
    <t>U2_CO-BF-12-P-28</t>
  </si>
  <si>
    <t>U2_CO-BF-13-BY-5</t>
  </si>
  <si>
    <t>U2_CO-BF-14-BY-6</t>
  </si>
  <si>
    <t>U2_CO-BF-14-P-23</t>
  </si>
  <si>
    <t>U2_CO-BF-14-P-28</t>
  </si>
  <si>
    <t>U2_CO-BF-15-BY-4</t>
  </si>
  <si>
    <t>U2_CO-BF-15-P-23</t>
  </si>
  <si>
    <t>U2_CO-BF-15-P-25</t>
  </si>
  <si>
    <t>U2_CO-BF-15-P-26</t>
  </si>
  <si>
    <t>U2_CO-BF-15-P-28</t>
  </si>
  <si>
    <t>U2_CO-BF-16-PX-4</t>
  </si>
  <si>
    <t>U2_CO-BF-17-PX-5</t>
  </si>
  <si>
    <t>U2_CO-BF-18-PX-3</t>
  </si>
  <si>
    <t>U2_CO-BF-19-BY-6</t>
  </si>
  <si>
    <t>U2_CO-BF-19-P-23</t>
  </si>
  <si>
    <t>U2_CO-BF-19-P-28</t>
  </si>
  <si>
    <t>U2_CO-BF-1-B-1</t>
  </si>
  <si>
    <t>U2_CO-BF-20-BY-7</t>
  </si>
  <si>
    <t>U2_CO-BF-20-P-23</t>
  </si>
  <si>
    <t>U2_CO-BF-20-P-25</t>
  </si>
  <si>
    <t>U2_CO-BF-20-P-26</t>
  </si>
  <si>
    <t>U2_CO-BF-20-P-28</t>
  </si>
  <si>
    <t>U2_CO-BF-21-B-2</t>
  </si>
  <si>
    <t>U2_CO-BF-21-P-24</t>
  </si>
  <si>
    <t>U2_CO-BF-22-P-32</t>
  </si>
  <si>
    <t>U2_CO-BF-22-PX-7</t>
  </si>
  <si>
    <t>U2_CO-BF-23-P-32</t>
  </si>
  <si>
    <t>U2_CO-BF-23-PX-6</t>
  </si>
  <si>
    <t>U2_CO-BF-24-P-27</t>
  </si>
  <si>
    <t>U2_CO-BF-24-PX-2</t>
  </si>
  <si>
    <t>U2_CO-BF-25-P-33</t>
  </si>
  <si>
    <t>U2_CO-BF-26-BY-7</t>
  </si>
  <si>
    <t>U2_CO-BF-26-P-23</t>
  </si>
  <si>
    <t>U2_CO-BF-26-P-25</t>
  </si>
  <si>
    <t>U2_CO-BF-26-P-26</t>
  </si>
  <si>
    <t>U2_CO-BF-26-P-28</t>
  </si>
  <si>
    <t>U2_CO-BF-27-P-27</t>
  </si>
  <si>
    <t>U2_CO-BF-27-PX-27</t>
  </si>
  <si>
    <t>U2_CO-BF-2-P-5</t>
  </si>
  <si>
    <t>U2_CO-BF-3-P-34</t>
  </si>
  <si>
    <t>U2_CO-BF-4-PX-8</t>
  </si>
  <si>
    <t>U2_CO-BF-5-PX-9</t>
  </si>
  <si>
    <t>U2_CO-BF-6-PX-10</t>
  </si>
  <si>
    <t>U2_CO-BF-7-PX-11</t>
  </si>
  <si>
    <t>U2_CO-BF-8-PX-12</t>
  </si>
  <si>
    <t>U2_CO-BF-9-PX-13</t>
  </si>
  <si>
    <t>U2_CO-FL-10-L-82</t>
  </si>
  <si>
    <t>U2_CO-FL-11-L-81</t>
  </si>
  <si>
    <t>U2_CO-FL-12-L-80</t>
  </si>
  <si>
    <t>U2_CO-FL-13-L-79</t>
  </si>
  <si>
    <t>U2_CO-FL-14-L-78</t>
  </si>
  <si>
    <t>U2_CO-FL-15-L-86</t>
  </si>
  <si>
    <t>U2_CO-FL-16-L-142</t>
  </si>
  <si>
    <t>U2_CO-FL-17-L-141</t>
  </si>
  <si>
    <t>U2_CO-FL-18-L-140</t>
  </si>
  <si>
    <t>U2_CO-FL-19-L-90</t>
  </si>
  <si>
    <t>U2_CO-FL-1-L-75</t>
  </si>
  <si>
    <t>U2_CO-FL-20-L-144</t>
  </si>
  <si>
    <t>U2_CO-FL-21-L-145</t>
  </si>
  <si>
    <t>U2_CO-FL-22-L-143</t>
  </si>
  <si>
    <t>U2_CO-FL-23-L-139</t>
  </si>
  <si>
    <t>U2_CO-FL-24-L-138</t>
  </si>
  <si>
    <t>U2_CO-FL-25-L-137</t>
  </si>
  <si>
    <t>U2_CO-FL-26-L-136</t>
  </si>
  <si>
    <t>U2_CO-FL-27-L-132</t>
  </si>
  <si>
    <t>U2_CO-FL-28-L-134</t>
  </si>
  <si>
    <t>U2_CO-FL-29-L-135</t>
  </si>
  <si>
    <t>U2_CO-FL-2-L-76</t>
  </si>
  <si>
    <t>U2_CO-FL-30-L-133</t>
  </si>
  <si>
    <t>U2_CO-FL-31-LX-24</t>
  </si>
  <si>
    <t>U2_CO-FL-32-LX-25</t>
  </si>
  <si>
    <t>U2_CO-FL-33-LX-26</t>
  </si>
  <si>
    <t>U2_CO-FL-34-LX-27</t>
  </si>
  <si>
    <t>U2_CO-FL-35-L-207</t>
  </si>
  <si>
    <t>U2_CO-FL-36-L-163</t>
  </si>
  <si>
    <t>U2_CO-FL-37-L-208</t>
  </si>
  <si>
    <t>U2_CO-FL-38-LX-28</t>
  </si>
  <si>
    <t>U2_CO-FL-39-LX-29</t>
  </si>
  <si>
    <t>U2_CO-FL-3-L-77</t>
  </si>
  <si>
    <t>U2_CO-FL-40-LX-30</t>
  </si>
  <si>
    <t>U2_CO-FL-41-LX-43</t>
  </si>
  <si>
    <t>U2_CO-FL-42-LX-39</t>
  </si>
  <si>
    <t>U2_CO-FL-43-LX-31</t>
  </si>
  <si>
    <t>U2_CO-FL-44-LX-32</t>
  </si>
  <si>
    <t>U2_CO-FL-45-LX-44</t>
  </si>
  <si>
    <t>U2_CO-FL-46-LX-40</t>
  </si>
  <si>
    <t>U2_CO-FL-47-LX-33</t>
  </si>
  <si>
    <t>U2_CO-FL-48-LX-45</t>
  </si>
  <si>
    <t>U2_CO-FL-49-LX-41</t>
  </si>
  <si>
    <t>U2_CO-FL-4-L-74</t>
  </si>
  <si>
    <t>U2_CO-FL-50-LX-34</t>
  </si>
  <si>
    <t>U2_CO-FL-51-LX-35</t>
  </si>
  <si>
    <t>U2_CO-FL-52-LX-46</t>
  </si>
  <si>
    <t>U2_CO-FL-53-LX-36</t>
  </si>
  <si>
    <t>U2_CO-FL-54-LX-47</t>
  </si>
  <si>
    <t>U2_CO-FL-55-LX-37</t>
  </si>
  <si>
    <t>U2_CO-FL-56-LX-48</t>
  </si>
  <si>
    <t>U2_CO-FL-57-LX-42</t>
  </si>
  <si>
    <t>U2_CO-FL-58-LX-38</t>
  </si>
  <si>
    <t>U2_CO-FL-59-L-261</t>
  </si>
  <si>
    <t>U2_CO-FL-5-L-61</t>
  </si>
  <si>
    <t>U2_CO-FL-60-L-260</t>
  </si>
  <si>
    <t>U2_CO-FL-61-L-259</t>
  </si>
  <si>
    <t>U2_CO-FL-62-L-258</t>
  </si>
  <si>
    <t>U2_CO-FL-63-L-257</t>
  </si>
  <si>
    <t>U2_CO-FL-64-L-256</t>
  </si>
  <si>
    <t>U2_CO-FL-65-L-255</t>
  </si>
  <si>
    <t>U2_CO-FL-66-L-254</t>
  </si>
  <si>
    <t>U2_CO-FL-67-L-253</t>
  </si>
  <si>
    <t>U2_CO-FL-68-L-252</t>
  </si>
  <si>
    <t>U2_CO-FL-69-L-251</t>
  </si>
  <si>
    <t>U2_CO-FL-6-L-73</t>
  </si>
  <si>
    <t>U2_CO-FL-70-L-250</t>
  </si>
  <si>
    <t>U2_CO-FL-71-L-249</t>
  </si>
  <si>
    <t>U2_CO-FL-72-L-262</t>
  </si>
  <si>
    <t>U2_CO-FL-7-L-85</t>
  </si>
  <si>
    <t>U2_CO-FL-8-L-84</t>
  </si>
  <si>
    <t>U2_CO-FL-9-L-83</t>
  </si>
  <si>
    <t>U2_COL-1-A-16</t>
  </si>
  <si>
    <t>U2_COL-1-A-27</t>
  </si>
  <si>
    <t>U2_COL-1-A-4</t>
  </si>
  <si>
    <t>U2_COL-1-CY-2</t>
  </si>
  <si>
    <t>U2_COL-1-CY-3</t>
  </si>
  <si>
    <t>U2_COL-1-CY-5</t>
  </si>
  <si>
    <t>U2_COL-1-CY-51</t>
  </si>
  <si>
    <t>U2_COL-1-CY-52</t>
  </si>
  <si>
    <t>U2_COL-1-CY-53</t>
  </si>
  <si>
    <t>U2_COL-1-CY-54</t>
  </si>
  <si>
    <t>U2_COL-1-CY-55</t>
  </si>
  <si>
    <t>U2_COL-1-CY-56</t>
  </si>
  <si>
    <t>U2_COL-1-CY-9</t>
  </si>
  <si>
    <t>U2_COL-1-D-1</t>
  </si>
  <si>
    <t>U2_COL-1-D-2</t>
  </si>
  <si>
    <t>U2_COL-1-DZ-1</t>
  </si>
  <si>
    <t>U2_COL-1-G-10</t>
  </si>
  <si>
    <t>U2_COL-1-G-15</t>
  </si>
  <si>
    <t>U2_COL-1-G-7</t>
  </si>
  <si>
    <t>U2_COL-1-G-9</t>
  </si>
  <si>
    <t>U2_COL-1-M-1</t>
  </si>
  <si>
    <t>U2_COL-1-M-18</t>
  </si>
  <si>
    <t>U2_COL-1-M-2</t>
  </si>
  <si>
    <t>U2_COL-1-M-25</t>
  </si>
  <si>
    <t>U2_COL-1-M-3</t>
  </si>
  <si>
    <t>U2_COL-1-M-31</t>
  </si>
  <si>
    <t>U2_COL-1-M-4</t>
  </si>
  <si>
    <t>U2_COL-1-M-5</t>
  </si>
  <si>
    <t>U2_COL-1-M-6</t>
  </si>
  <si>
    <t>U2_COL-1-M-7</t>
  </si>
  <si>
    <t>U2_COL-1-M-8</t>
  </si>
  <si>
    <t>U2_COL-1-P-20</t>
  </si>
  <si>
    <t>U2_COL-1-P-21</t>
  </si>
  <si>
    <t>U2_COL-1-P-22</t>
  </si>
  <si>
    <t>U2_COL-1-P-4</t>
  </si>
  <si>
    <t>U2_COL-2-A-15</t>
  </si>
  <si>
    <t>U2_COL-2-A-19</t>
  </si>
  <si>
    <t>U2_COL-2-A-3</t>
  </si>
  <si>
    <t>U2_COL-2-AY-5</t>
  </si>
  <si>
    <t>U2_COL-2-CY-11</t>
  </si>
  <si>
    <t>U2_COL-2-CY-12</t>
  </si>
  <si>
    <t>U2_COL-2-CY-5</t>
  </si>
  <si>
    <t>U2_COL-2-CY-52</t>
  </si>
  <si>
    <t>U2_COL-2-CY-53</t>
  </si>
  <si>
    <t>U2_COL-2-CY-56</t>
  </si>
  <si>
    <t>U2_COL-2-CY-57</t>
  </si>
  <si>
    <t>U2_COL-2-D-1</t>
  </si>
  <si>
    <t>U2_COL-2-D-2</t>
  </si>
  <si>
    <t>U2_COL-2-DZ-1</t>
  </si>
  <si>
    <t>U2_COL-2-G-10</t>
  </si>
  <si>
    <t>U2_COL-2-G-11</t>
  </si>
  <si>
    <t>U2_COL-2-G-12</t>
  </si>
  <si>
    <t>U2_COL-2-G-15</t>
  </si>
  <si>
    <t>U2_COL-2-G-7</t>
  </si>
  <si>
    <t>U2_COL-2-G-9</t>
  </si>
  <si>
    <t>U2_COL-2-M-1</t>
  </si>
  <si>
    <t>U2_COL-2-M-18</t>
  </si>
  <si>
    <t>U2_COL-2-M-2</t>
  </si>
  <si>
    <t>U2_COL-2-M-25</t>
  </si>
  <si>
    <t>U2_COL-2-M-3</t>
  </si>
  <si>
    <t>U2_COL-2-M-31</t>
  </si>
  <si>
    <t>U2_COL-2-M-4</t>
  </si>
  <si>
    <t>U2_COL-2-M-5</t>
  </si>
  <si>
    <t>U2_COL-2-M-6</t>
  </si>
  <si>
    <t>U2_COL-2-M-7</t>
  </si>
  <si>
    <t>U2_COL-2-M-8</t>
  </si>
  <si>
    <t>U2_COL-2-P-20</t>
  </si>
  <si>
    <t>U2_COL-2-P-21</t>
  </si>
  <si>
    <t>U2_COL-2-P-22</t>
  </si>
  <si>
    <t>U2_COL-2-P-8</t>
  </si>
  <si>
    <t>U2_COL-3-A-17</t>
  </si>
  <si>
    <t>U2_COL-3-A-5</t>
  </si>
  <si>
    <t>U2_COL-3-A-6</t>
  </si>
  <si>
    <t>U2_COL-3-BY-2</t>
  </si>
  <si>
    <t>U2_COL-3-CY-14</t>
  </si>
  <si>
    <t>U2_COL-3-CY-21</t>
  </si>
  <si>
    <t>U2_COL-3-CY-62</t>
  </si>
  <si>
    <t>U2_COL-3-CY-63</t>
  </si>
  <si>
    <t>U2_COL-3-GYZ-1</t>
  </si>
  <si>
    <t>U2_COL-3-GZ-2</t>
  </si>
  <si>
    <t>U2_COL-3-GZ-3</t>
  </si>
  <si>
    <t>U2_COL-3-M-18</t>
  </si>
  <si>
    <t>U2_COL-3-M-25</t>
  </si>
  <si>
    <t>U2_COL-3-M-31</t>
  </si>
  <si>
    <t>U2_COL-3-P-1</t>
  </si>
  <si>
    <t>U2_COL-3-P-18</t>
  </si>
  <si>
    <t>U2_COL-3-P-19</t>
  </si>
  <si>
    <t>U2_COL-3-P-2</t>
  </si>
  <si>
    <t>U2_COL-3-P-60-8000</t>
  </si>
  <si>
    <t>U2_COL-3-P-61-8000</t>
  </si>
  <si>
    <t>U2_COL-3-P-9-1</t>
  </si>
  <si>
    <t>U2_COL-3-PY-1</t>
  </si>
  <si>
    <t>U2_COL-3-PY-2</t>
  </si>
  <si>
    <t>U2_COL-3-PY-3</t>
  </si>
  <si>
    <t>U2_COL-3-PY-4</t>
  </si>
  <si>
    <t>U2_COL-4-A-28</t>
  </si>
  <si>
    <t>U2_COL-4-A-4</t>
  </si>
  <si>
    <t>U2_COL-4-CY-16</t>
  </si>
  <si>
    <t>U2_COL-4-CY-2</t>
  </si>
  <si>
    <t>U2_COL-4-CY-36</t>
  </si>
  <si>
    <t>U2_COL-4-CY-58</t>
  </si>
  <si>
    <t>U2_COL-4-CY-59</t>
  </si>
  <si>
    <t>U2_COL-4-CY-60</t>
  </si>
  <si>
    <t>U2_COL-4-CY-61</t>
  </si>
  <si>
    <t>U2_COL-4-D-3</t>
  </si>
  <si>
    <t>U2_COL-4-D-7</t>
  </si>
  <si>
    <t>U2_COL-4-DZ-1</t>
  </si>
  <si>
    <t>U2_COL-4-G-15</t>
  </si>
  <si>
    <t>U2_COL-4-G-17</t>
  </si>
  <si>
    <t>U2_COL-4-M-10</t>
  </si>
  <si>
    <t>U2_COL-4-M-11</t>
  </si>
  <si>
    <t>U2_COL-4-M-18</t>
  </si>
  <si>
    <t>U2_COL-4-M-25</t>
  </si>
  <si>
    <t>U2_COL-4-M-31</t>
  </si>
  <si>
    <t>U2_COL-4-M-5</t>
  </si>
  <si>
    <t>U2_COL-4-M-6</t>
  </si>
  <si>
    <t>U2_COL-4-M-7</t>
  </si>
  <si>
    <t>U2_COL-4-M-8</t>
  </si>
  <si>
    <t>U2_COL-4-M-9</t>
  </si>
  <si>
    <t>U2_COL-4-P-20</t>
  </si>
  <si>
    <t>U2_COL-4-P-59</t>
  </si>
  <si>
    <t>U2_COL-4-P-64</t>
  </si>
  <si>
    <t>U2_COL-4-P-65</t>
  </si>
  <si>
    <t>U2_COL-5-A-20</t>
  </si>
  <si>
    <t>U2_COL-5-A-3</t>
  </si>
  <si>
    <t>U2_COL-5-AY-6</t>
  </si>
  <si>
    <t>U2_COL-5-CY-11</t>
  </si>
  <si>
    <t>U2_COL-5-CY-12</t>
  </si>
  <si>
    <t>U2_COL-5-CY-16</t>
  </si>
  <si>
    <t>U2_COL-5-CY-36</t>
  </si>
  <si>
    <t>U2_COL-5-CY-58</t>
  </si>
  <si>
    <t>U2_COL-5-D-7</t>
  </si>
  <si>
    <t>U2_COL-5-DZ-1</t>
  </si>
  <si>
    <t>U2_COL-5-G-15</t>
  </si>
  <si>
    <t>U2_COL-5-M-18</t>
  </si>
  <si>
    <t>U2_COL-5-M-25</t>
  </si>
  <si>
    <t>U2_COL-5-M-31</t>
  </si>
  <si>
    <t>U2_COL-5-M-7</t>
  </si>
  <si>
    <t>U2_COL-5-M-8</t>
  </si>
  <si>
    <t>U2_COL-5-P-10</t>
  </si>
  <si>
    <t>U2_COL-5-P-20</t>
  </si>
  <si>
    <t>U2_COL-5-P-64</t>
  </si>
  <si>
    <t>U2_COL-5-P-65</t>
  </si>
  <si>
    <t>U2_CO-PL-10-G-1</t>
  </si>
  <si>
    <t>U2_CO-PL-11-G-32</t>
  </si>
  <si>
    <t>U2_CO-PL-1-S-3</t>
  </si>
  <si>
    <t>U2_CO-PL-2-S-1-8000</t>
  </si>
  <si>
    <t>U2_CO-PL-3-S-5</t>
  </si>
  <si>
    <t>U2_CO-PL-4-S-2</t>
  </si>
  <si>
    <t>U2_CO-PL-5-S-6</t>
  </si>
  <si>
    <t>U2_CO-PL-6-S-7</t>
  </si>
  <si>
    <t>U2_CO-PL-7-S-4</t>
  </si>
  <si>
    <t>U2_CO-PL-8-S-8</t>
  </si>
  <si>
    <t>U2_CO-PL-9-G-8</t>
  </si>
  <si>
    <t>U2_COR-1-A-19</t>
  </si>
  <si>
    <t>U2_COR-1-A-2</t>
  </si>
  <si>
    <t>U2_COR-1-A-4</t>
  </si>
  <si>
    <t>U2_COR-1-CY-1</t>
  </si>
  <si>
    <t>U2_COR-1-CY-10</t>
  </si>
  <si>
    <t>U2_COR-1-CY-2</t>
  </si>
  <si>
    <t>U2_COR-1-CY-3</t>
  </si>
  <si>
    <t>U2_COR-1-CY-4</t>
  </si>
  <si>
    <t>U2_COR-1-CY-5</t>
  </si>
  <si>
    <t>U2_COR-1-CY-6</t>
  </si>
  <si>
    <t>U2_COR-1-CY-7</t>
  </si>
  <si>
    <t>U2_COR-1-CY-8</t>
  </si>
  <si>
    <t>U2_COR-1-CY-9</t>
  </si>
  <si>
    <t>U2_COR-1-D-1</t>
  </si>
  <si>
    <t>U2_COR-1-D-2</t>
  </si>
  <si>
    <t>U2_COR-1-DZ-1</t>
  </si>
  <si>
    <t>U2_COR-1-G-10</t>
  </si>
  <si>
    <t>U2_COR-1-G-15</t>
  </si>
  <si>
    <t>U2_COR-1-G-7</t>
  </si>
  <si>
    <t>U2_COR-1-G-9</t>
  </si>
  <si>
    <t>U2_COR-1-M-12</t>
  </si>
  <si>
    <t>U2_COR-1-M-13</t>
  </si>
  <si>
    <t>U2_COR-1-M-14</t>
  </si>
  <si>
    <t>U2_COR-1-M-18</t>
  </si>
  <si>
    <t>U2_COR-1-M-25</t>
  </si>
  <si>
    <t>U2_COR-1-M-3</t>
  </si>
  <si>
    <t>U2_COR-1-M-31</t>
  </si>
  <si>
    <t>U2_COR-1-M-5</t>
  </si>
  <si>
    <t>U2_COR-1-M-6</t>
  </si>
  <si>
    <t>U2_COR-1-M-7</t>
  </si>
  <si>
    <t>U2_COR-1-M-8</t>
  </si>
  <si>
    <t>U2_COR-1-P-20</t>
  </si>
  <si>
    <t>U2_COR-1-P-21</t>
  </si>
  <si>
    <t>U2_COR-1-P-22</t>
  </si>
  <si>
    <t>U2_COR-1-P-4</t>
  </si>
  <si>
    <t>U2_COR-2-A-1</t>
  </si>
  <si>
    <t>U2_COR-2-A-16</t>
  </si>
  <si>
    <t>U2_COR-2-A-3</t>
  </si>
  <si>
    <t>U2_COR-2-AY-1</t>
  </si>
  <si>
    <t>U2_COR-2-CY-10</t>
  </si>
  <si>
    <t>U2_COR-2-CY-11</t>
  </si>
  <si>
    <t>U2_COR-2-CY-12</t>
  </si>
  <si>
    <t>U2_COR-2-CY-13</t>
  </si>
  <si>
    <t>U2_COR-2-CY-4</t>
  </si>
  <si>
    <t>U2_COR-2-CY-5</t>
  </si>
  <si>
    <t>U2_COR-2-CY-6</t>
  </si>
  <si>
    <t>U2_COR-2-D-1</t>
  </si>
  <si>
    <t>U2_COR-2-D-2</t>
  </si>
  <si>
    <t>U2_COR-2-D-6</t>
  </si>
  <si>
    <t>U2_COR-2-DZ-1</t>
  </si>
  <si>
    <t>U2_COR-2-G-10</t>
  </si>
  <si>
    <t>U2_COR-2-G-11</t>
  </si>
  <si>
    <t>U2_COR-2-G-12</t>
  </si>
  <si>
    <t>U2_COR-2-G-15</t>
  </si>
  <si>
    <t>U2_COR-2-G-7</t>
  </si>
  <si>
    <t>U2_COR-2-G-9</t>
  </si>
  <si>
    <t>U2_COR-2-M-12</t>
  </si>
  <si>
    <t>U2_COR-2-M-13</t>
  </si>
  <si>
    <t>U2_COR-2-M-14</t>
  </si>
  <si>
    <t>U2_COR-2-M-18</t>
  </si>
  <si>
    <t>U2_COR-2-M-20</t>
  </si>
  <si>
    <t>U2_COR-2-M-25</t>
  </si>
  <si>
    <t>U2_COR-2-M-3</t>
  </si>
  <si>
    <t>U2_COR-2-M-31</t>
  </si>
  <si>
    <t>U2_COR-2-M-5</t>
  </si>
  <si>
    <t>U2_COR-2-M-6</t>
  </si>
  <si>
    <t>U2_COR-2-M-7</t>
  </si>
  <si>
    <t>U2_COR-2-M-8</t>
  </si>
  <si>
    <t>U2_COR-2-P-20</t>
  </si>
  <si>
    <t>U2_COR-2-P-21</t>
  </si>
  <si>
    <t>U2_COR-2-P-22</t>
  </si>
  <si>
    <t>U2_COR-2-P-3</t>
  </si>
  <si>
    <t>U2_COR-3-A-17</t>
  </si>
  <si>
    <t>U2_COR-3-A-5</t>
  </si>
  <si>
    <t>U2_COR-3-A-6</t>
  </si>
  <si>
    <t>U2_COR-3-BY-1</t>
  </si>
  <si>
    <t>U2_COR-3-CY-14</t>
  </si>
  <si>
    <t>U2_COR-3-CY-21</t>
  </si>
  <si>
    <t>U2_COR-3-CY-22</t>
  </si>
  <si>
    <t>U2_COR-3-CY-23</t>
  </si>
  <si>
    <t>U2_COR-3-D-6</t>
  </si>
  <si>
    <t>U2_COR-3-GYZ-1</t>
  </si>
  <si>
    <t>U2_COR-3-GZ-2</t>
  </si>
  <si>
    <t>U2_COR-3-GZ-3</t>
  </si>
  <si>
    <t>U2_COR-3-M-18</t>
  </si>
  <si>
    <t>U2_COR-3-M-20</t>
  </si>
  <si>
    <t>U2_COR-3-M-25</t>
  </si>
  <si>
    <t>U2_COR-3-M-31</t>
  </si>
  <si>
    <t>U2_COR-3-P-1</t>
  </si>
  <si>
    <t>U2_COR-3-P-18</t>
  </si>
  <si>
    <t>U2_COR-3-P-19</t>
  </si>
  <si>
    <t>U2_COR-3-P-2</t>
  </si>
  <si>
    <t>U2_COR-3-P-5-1</t>
  </si>
  <si>
    <t>U2_COR-3-P-62-8000</t>
  </si>
  <si>
    <t>U2_COR-3-P-63-8000</t>
  </si>
  <si>
    <t>U2_COR-3-PY-1</t>
  </si>
  <si>
    <t>U2_COR-3-PY-2</t>
  </si>
  <si>
    <t>U2_COR-3-PY-3</t>
  </si>
  <si>
    <t>U2_COR-3-PY-4</t>
  </si>
  <si>
    <t>U2_COR-4-A-24</t>
  </si>
  <si>
    <t>U2_COR-4-A-4</t>
  </si>
  <si>
    <t>U2_COR-4-CY-15</t>
  </si>
  <si>
    <t>U2_COR-4-CY-16</t>
  </si>
  <si>
    <t>U2_COR-4-CY-17</t>
  </si>
  <si>
    <t>U2_COR-4-CY-18</t>
  </si>
  <si>
    <t>U2_COR-4-CY-19</t>
  </si>
  <si>
    <t>U2_COR-4-CY-20</t>
  </si>
  <si>
    <t>U2_COR-4-CY-3</t>
  </si>
  <si>
    <t>U2_COR-4-D-3</t>
  </si>
  <si>
    <t>U2_COR-4-D-7</t>
  </si>
  <si>
    <t>U2_COR-4-DZ-1</t>
  </si>
  <si>
    <t>U2_COR-4-G-15</t>
  </si>
  <si>
    <t>U2_COR-4-G-17</t>
  </si>
  <si>
    <t>U2_COR-4-M-10</t>
  </si>
  <si>
    <t>U2_COR-4-M-15</t>
  </si>
  <si>
    <t>U2_COR-4-M-16</t>
  </si>
  <si>
    <t>U2_COR-4-M-18</t>
  </si>
  <si>
    <t>U2_COR-4-M-25</t>
  </si>
  <si>
    <t>U2_COR-4-M-27</t>
  </si>
  <si>
    <t>U2_COR-4-M-31</t>
  </si>
  <si>
    <t>U2_COR-4-M-5</t>
  </si>
  <si>
    <t>U2_COR-4-M-6</t>
  </si>
  <si>
    <t>U2_COR-4-M-7</t>
  </si>
  <si>
    <t>U2_COR-4-M-8</t>
  </si>
  <si>
    <t>U2_COR-4-P-20</t>
  </si>
  <si>
    <t>U2_COR-4-P-64</t>
  </si>
  <si>
    <t>U2_COR-4-P-65</t>
  </si>
  <si>
    <t>U2_COR-4-P-7</t>
  </si>
  <si>
    <t>U2_COR-5-A-18</t>
  </si>
  <si>
    <t>U2_COR-5-A-3</t>
  </si>
  <si>
    <t>U2_COR-5-AY-2</t>
  </si>
  <si>
    <t>U2_COR-5-CY-11</t>
  </si>
  <si>
    <t>U2_COR-5-CY-12</t>
  </si>
  <si>
    <t>U2_COR-5-CY-15</t>
  </si>
  <si>
    <t>U2_COR-5-CY-16</t>
  </si>
  <si>
    <t>U2_COR-5-CY-17</t>
  </si>
  <si>
    <t>U2_COR-5-D-6</t>
  </si>
  <si>
    <t>U2_COR-5-D-7</t>
  </si>
  <si>
    <t>U2_COR-5-DZ-1</t>
  </si>
  <si>
    <t>U2_COR-5-G-15</t>
  </si>
  <si>
    <t>U2_COR-5-M-18</t>
  </si>
  <si>
    <t>U2_COR-5-M-20</t>
  </si>
  <si>
    <t>U2_COR-5-M-25</t>
  </si>
  <si>
    <t>U2_COR-5-M-27</t>
  </si>
  <si>
    <t>U2_COR-5-M-31</t>
  </si>
  <si>
    <t>U2_COR-5-M-6</t>
  </si>
  <si>
    <t>U2_COR-5-M-7</t>
  </si>
  <si>
    <t>U2_COR-5-M-8</t>
  </si>
  <si>
    <t>U2_COR-5-P-20</t>
  </si>
  <si>
    <t>U2_COR-5-P-6</t>
  </si>
  <si>
    <t>U2_COR-5-P-64</t>
  </si>
  <si>
    <t>U2_COR-5-P-65</t>
  </si>
  <si>
    <t>U2_CO-RC-1-SX-1</t>
  </si>
  <si>
    <t>U2_COT-1-AY-3</t>
  </si>
  <si>
    <t>U2_COT-1-C-1</t>
  </si>
  <si>
    <t>U2_COT-1-CY-24</t>
  </si>
  <si>
    <t>U2_COT-1-CY-25</t>
  </si>
  <si>
    <t>U2_COT-1-CY-26</t>
  </si>
  <si>
    <t>U2_COT-1-CY-27</t>
  </si>
  <si>
    <t>U2_COT-1-CY-28</t>
  </si>
  <si>
    <t>U2_COT-1-CY-29</t>
  </si>
  <si>
    <t>U2_COT-1-D-8</t>
  </si>
  <si>
    <t>U2_COT-1-DZ-2</t>
  </si>
  <si>
    <t>U2_COT-1-GYZ-1</t>
  </si>
  <si>
    <t>U2_COT-1-GZ-3</t>
  </si>
  <si>
    <t>U2_COT-1-GZ-4</t>
  </si>
  <si>
    <t>U2_COT-1-H-1</t>
  </si>
  <si>
    <t>U2_COT-1-M-17</t>
  </si>
  <si>
    <t>U2_COT-1-M-18</t>
  </si>
  <si>
    <t>U2_COT-1-M-19</t>
  </si>
  <si>
    <t>U2_COT-1-M-25</t>
  </si>
  <si>
    <t>U2_COT-1-M-28</t>
  </si>
  <si>
    <t>U2_COT-1-M-29</t>
  </si>
  <si>
    <t>U2_COT-1-M-32</t>
  </si>
  <si>
    <t>U2_COT-1-P-11</t>
  </si>
  <si>
    <t>U2_COT-1-P-66</t>
  </si>
  <si>
    <t>U2_COT-1-P-67</t>
  </si>
  <si>
    <t>U2_COT-1-P-68</t>
  </si>
  <si>
    <t>U2_COT-2-A-25</t>
  </si>
  <si>
    <t>U2_COT-2-A-26</t>
  </si>
  <si>
    <t>U2_COT-2-AY-4</t>
  </si>
  <si>
    <t>U2_COT-2-BY-3</t>
  </si>
  <si>
    <t>U2_COT-2-C-2</t>
  </si>
  <si>
    <t>U2_COT-2-CY-30</t>
  </si>
  <si>
    <t>U2_COT-2-CY-31</t>
  </si>
  <si>
    <t>U2_COT-2-CY-32</t>
  </si>
  <si>
    <t>U2_COT-2-CY-37</t>
  </si>
  <si>
    <t>U2_COT-2-CY-38</t>
  </si>
  <si>
    <t>U2_COT-2-CY-39</t>
  </si>
  <si>
    <t>U2_COT-2-G-2</t>
  </si>
  <si>
    <t>U2_COT-2-GYZ-1</t>
  </si>
  <si>
    <t>U2_COT-2-GZ-3</t>
  </si>
  <si>
    <t>U2_COT-2-HY-2</t>
  </si>
  <si>
    <t>U2_COT-2-M-18</t>
  </si>
  <si>
    <t>U2_COT-2-M-32</t>
  </si>
  <si>
    <t>U2_COT-2-P-12</t>
  </si>
  <si>
    <t>U2_COT-2-P-69</t>
  </si>
  <si>
    <t>U2_COT-2-PY-5</t>
  </si>
  <si>
    <t>U2_COT-3-CY-41</t>
  </si>
  <si>
    <t>U2_COT-3-CY-42</t>
  </si>
  <si>
    <t>U2_COT-3-CY-43</t>
  </si>
  <si>
    <t>U2_COT-3-G-4</t>
  </si>
  <si>
    <t>U2_COT-3-G-5</t>
  </si>
  <si>
    <t>U2_COT-3-G-6</t>
  </si>
  <si>
    <t>U2_COT-3-M-18</t>
  </si>
  <si>
    <t>U2_COT-3-M-30</t>
  </si>
  <si>
    <t>U2_COT-4-CY-40</t>
  </si>
  <si>
    <t>U2_COT-4-CY-41</t>
  </si>
  <si>
    <t>U2_COT-4-G-3</t>
  </si>
  <si>
    <t>U2_COT-4-G-4</t>
  </si>
  <si>
    <t>U2_COT-4-G-5</t>
  </si>
  <si>
    <t>U2_COT-4-M-18</t>
  </si>
  <si>
    <t>U2_COT-4-M-30</t>
  </si>
  <si>
    <t>U2_COT-5-CY-40</t>
  </si>
  <si>
    <t>U2_COT-5-CY-41</t>
  </si>
  <si>
    <t>U2_COT-5-G-19</t>
  </si>
  <si>
    <t>U2_COT-5-G-3</t>
  </si>
  <si>
    <t>U2_COT-5-G-4</t>
  </si>
  <si>
    <t>U2_COT-5-G-5</t>
  </si>
  <si>
    <t>U2_COT-5-M-18</t>
  </si>
  <si>
    <t>U2_COT-5-M-30</t>
  </si>
  <si>
    <t>U2_COT-6-AY-3</t>
  </si>
  <si>
    <t>U2_COT-6-C-1</t>
  </si>
  <si>
    <t>U2_COT-6-CY-17</t>
  </si>
  <si>
    <t>U2_COT-6-CY-33</t>
  </si>
  <si>
    <t>U2_COT-6-CY-34</t>
  </si>
  <si>
    <t>U2_COT-6-CY-35</t>
  </si>
  <si>
    <t>U2_COT-6-CY-36</t>
  </si>
  <si>
    <t>U2_COT-6-DZ-2</t>
  </si>
  <si>
    <t>U2_COT-6-GZ-4</t>
  </si>
  <si>
    <t>U2_COT-6-M-17</t>
  </si>
  <si>
    <t>U2_COT-6-M-18</t>
  </si>
  <si>
    <t>U2_COT-6-M-19</t>
  </si>
  <si>
    <t>U2_COT-6-M-32</t>
  </si>
  <si>
    <t>U2_COT-6-P-13</t>
  </si>
  <si>
    <t>U2_COT-6-P-67</t>
  </si>
  <si>
    <t>U2_CVA-1-G-25</t>
  </si>
  <si>
    <t>U2_CVA-1-G-28</t>
  </si>
  <si>
    <t>U2_CVA-1-P-35</t>
  </si>
  <si>
    <t>U2_CVA-1-P-37</t>
  </si>
  <si>
    <t>U2_CVA-1-P-38</t>
  </si>
  <si>
    <t>U2_CVA-1-P-39</t>
  </si>
  <si>
    <t>U2_CVA-1-P-40</t>
  </si>
  <si>
    <t>U2_CVA-1-PX-26</t>
  </si>
  <si>
    <t>U2_CVA-1-Q-10</t>
  </si>
  <si>
    <t>U2_CVA-1-Q-11</t>
  </si>
  <si>
    <t>U2_CVA-1-Q-2</t>
  </si>
  <si>
    <t>U2_CVA-1-Q-4</t>
  </si>
  <si>
    <t>U2_CVA-1-Q-5</t>
  </si>
  <si>
    <t>U2_CVA-1-Q-8</t>
  </si>
  <si>
    <t>U2_CVA-1-QY-1</t>
  </si>
  <si>
    <t>U2_CVA-1-STUD-1</t>
  </si>
  <si>
    <t>U2_CVB-1-P-36</t>
  </si>
  <si>
    <t>U2_CVB-1-P-37</t>
  </si>
  <si>
    <t>U2_CVB-1-P-38</t>
  </si>
  <si>
    <t>U2_CVB-1-P-40</t>
  </si>
  <si>
    <t>U2_CVB-1-Q-1</t>
  </si>
  <si>
    <t>U2_CVB-1-Q-10</t>
  </si>
  <si>
    <t>U2_CVB-1-Q-11</t>
  </si>
  <si>
    <t>U2_CVB-1-Q-4</t>
  </si>
  <si>
    <t>U2_CVB-1-Q-6</t>
  </si>
  <si>
    <t>U2_CVB-1-Q-9</t>
  </si>
  <si>
    <t>U2_CVB-1-STUD-1</t>
  </si>
  <si>
    <t>U2_CV-BA-1-PX-20</t>
  </si>
  <si>
    <t>U2_CV-BA-2-PX-21</t>
  </si>
  <si>
    <t>U2_CV-BA-3-PX-18</t>
  </si>
  <si>
    <t>U2_CV-BA-4-PX-19</t>
  </si>
  <si>
    <t>U2_CV-BA-5-PX-17</t>
  </si>
  <si>
    <t>U2_CV-BA-6-PX-16</t>
  </si>
  <si>
    <t>U2_CV-BA-7-PX-14</t>
  </si>
  <si>
    <t>U2_CV-BA-8-PX-15</t>
  </si>
  <si>
    <t>U2_CVC-1-G-25</t>
  </si>
  <si>
    <t>U2_CVC-1-G-28</t>
  </si>
  <si>
    <t>U2_CVC-1-P-35</t>
  </si>
  <si>
    <t>U2_CVC-1-P-37</t>
  </si>
  <si>
    <t>U2_CVC-1-P-38</t>
  </si>
  <si>
    <t>U2_CVC-1-P-39</t>
  </si>
  <si>
    <t>U2_CVC-1-P-40</t>
  </si>
  <si>
    <t>U2_CVC-1-PX-26</t>
  </si>
  <si>
    <t>U2_CVC-1-Q-10</t>
  </si>
  <si>
    <t>U2_CVC-1-Q-11</t>
  </si>
  <si>
    <t>U2_CVC-1-Q-2</t>
  </si>
  <si>
    <t>U2_CVC-1-Q-4</t>
  </si>
  <si>
    <t>U2_CVC-1-Q-7</t>
  </si>
  <si>
    <t>U2_CVC-1-Q-8</t>
  </si>
  <si>
    <t>U2_CVC-1-QY-4</t>
  </si>
  <si>
    <t>U2_CVC-1-STUD-1</t>
  </si>
  <si>
    <t>U2_CVD-1-G-25</t>
  </si>
  <si>
    <t>U2_CVD-1-G-26</t>
  </si>
  <si>
    <t>U2_CVD-1-G-27</t>
  </si>
  <si>
    <t>U2_CVD-1-G-28</t>
  </si>
  <si>
    <t>U2_CVD-1-P-39</t>
  </si>
  <si>
    <t>U2_CVD-1-P-40</t>
  </si>
  <si>
    <t>U2_CVD-1-PX-24</t>
  </si>
  <si>
    <t>U2_CVD-1-PX-25</t>
  </si>
  <si>
    <t>U2_CVD-1-Q-10</t>
  </si>
  <si>
    <t>U2_CVD-1-Q-11</t>
  </si>
  <si>
    <t>U2_CVD-1-Q-12</t>
  </si>
  <si>
    <t>U2_CVD-1-Q-2</t>
  </si>
  <si>
    <t>U2_CVD-1-Q-3</t>
  </si>
  <si>
    <t>U2_CVD-1-Q-5</t>
  </si>
  <si>
    <t>U2_CVD-1-Q-8</t>
  </si>
  <si>
    <t>U2_CVD-1-QY-2</t>
  </si>
  <si>
    <t>U2_CVD-1-STUD-1</t>
  </si>
  <si>
    <t>U2_CVE-1-P-40</t>
  </si>
  <si>
    <t>U2_CVE-1-PX-23</t>
  </si>
  <si>
    <t>U2_CVE-1-Q-1</t>
  </si>
  <si>
    <t>U2_CVE-1-Q-10</t>
  </si>
  <si>
    <t>U2_CVE-1-Q-11</t>
  </si>
  <si>
    <t>U2_CVE-1-Q-12</t>
  </si>
  <si>
    <t>U2_CVE-1-Q-3</t>
  </si>
  <si>
    <t>U2_CVE-1-Q-6</t>
  </si>
  <si>
    <t>U2_CVE-1-Q-9</t>
  </si>
  <si>
    <t>U2_CVE-1-STUD-1</t>
  </si>
  <si>
    <t>U2_CVF-1-G-25</t>
  </si>
  <si>
    <t>U2_CVF-1-G-26</t>
  </si>
  <si>
    <t>U2_CVF-1-G-27</t>
  </si>
  <si>
    <t>U2_CVF-1-G-28</t>
  </si>
  <si>
    <t>U2_CVF-1-P-39</t>
  </si>
  <si>
    <t>U2_CVF-1-P-40</t>
  </si>
  <si>
    <t>U2_CVF-1-PX-24</t>
  </si>
  <si>
    <t>U2_CVF-1-PX-25</t>
  </si>
  <si>
    <t>U2_CVF-1-Q-10</t>
  </si>
  <si>
    <t>U2_CVF-1-Q-11</t>
  </si>
  <si>
    <t>U2_CVF-1-Q-12</t>
  </si>
  <si>
    <t>U2_CVF-1-Q-2</t>
  </si>
  <si>
    <t>U2_CVF-1-Q-3</t>
  </si>
  <si>
    <t>U2_CVF-1-Q-7</t>
  </si>
  <si>
    <t>U2_CVF-1-Q-8</t>
  </si>
  <si>
    <t>U2_CVF-1-QY-3</t>
  </si>
  <si>
    <t>U2_CVF-1-STUD-1</t>
  </si>
  <si>
    <t>U2_CV-PL-1-G-24</t>
  </si>
  <si>
    <t>U2_CV-PL-2-G-31</t>
  </si>
  <si>
    <t>U2_CV-PL-3-G-28</t>
  </si>
  <si>
    <t>U2_CV-PL-4-G-25</t>
  </si>
  <si>
    <t>U2_CV-SP-1-P-55</t>
  </si>
  <si>
    <t>U2_CV-SP-2-P-54</t>
  </si>
  <si>
    <t>U2_CV-SP-3-A-23</t>
  </si>
  <si>
    <t>U2_CV-SP-4-PX-22</t>
  </si>
  <si>
    <t>U2_CV-SP-5-A-21</t>
  </si>
  <si>
    <t>U2_CV-SP-5-A-22</t>
  </si>
  <si>
    <t>U2_CV-SP-5-P-53</t>
  </si>
  <si>
    <t>U2_CV-SP-6-A-21</t>
  </si>
  <si>
    <t>U2_CV-SP-6-A-22</t>
  </si>
  <si>
    <t>U2_CV-SP-6-P-53</t>
  </si>
  <si>
    <t>ASSEMBLY PART LIST</t>
  </si>
  <si>
    <t>Số Unit cần đảm bảo</t>
  </si>
  <si>
    <r>
      <t xml:space="preserve">Project name / Tên Dự án      : </t>
    </r>
    <r>
      <rPr>
        <b/>
        <sz val="9"/>
        <color rgb="FFFF0000"/>
        <rFont val="Arial"/>
        <family val="2"/>
      </rPr>
      <t>V17568 Duke Person County_HRSG NPP</t>
    </r>
  </si>
  <si>
    <t>Item Name  / Tên Hạng mục   : SCR Duct</t>
  </si>
  <si>
    <t>chi tiết chia nối</t>
  </si>
  <si>
    <r>
      <t xml:space="preserve">Contract No. / Số Hợp đồng   : </t>
    </r>
    <r>
      <rPr>
        <b/>
        <sz val="9"/>
        <color rgb="FFFF0000"/>
        <rFont val="Arial"/>
        <family val="2"/>
      </rPr>
      <t>U302</t>
    </r>
  </si>
  <si>
    <t>Số Unit</t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</si>
  <si>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</si>
  <si>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U302-12-APL-001</t>
    </r>
  </si>
  <si>
    <t>Rev./ Số Sửa đổi: 2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</si>
  <si>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</si>
  <si>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</si>
  <si>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</si>
  <si>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</si>
  <si>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</si>
  <si>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</si>
  <si>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</si>
  <si>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</si>
  <si>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</si>
  <si>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</si>
  <si>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</si>
  <si>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</si>
  <si>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</si>
  <si>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</si>
  <si>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</si>
  <si>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</si>
  <si>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</si>
  <si>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</si>
  <si>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</si>
  <si>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</si>
  <si>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</si>
  <si>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</si>
  <si>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</si>
  <si>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</si>
  <si>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</si>
  <si>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</si>
  <si>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</si>
  <si>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</si>
  <si>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</si>
  <si>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</si>
  <si>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</si>
  <si>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</si>
  <si>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Total Area (m2)</t>
  </si>
  <si>
    <t>Remark</t>
  </si>
  <si>
    <t>AS Symbol</t>
  </si>
  <si>
    <t>Delivery item</t>
  </si>
  <si>
    <t>Scope of Painting Work
Unit-1</t>
  </si>
  <si>
    <t>Scope of Painting Work
Unit-2</t>
  </si>
  <si>
    <t>Rev.1
(dd/mm/yyyy)</t>
  </si>
  <si>
    <t>Rev.2
(10/06/2026)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</si>
  <si>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</si>
  <si>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</si>
  <si>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</si>
  <si>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</si>
  <si>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</si>
  <si>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</si>
  <si>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</si>
  <si>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</si>
  <si>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</si>
  <si>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</si>
  <si>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</si>
  <si>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</si>
  <si>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</si>
  <si>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</si>
  <si>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</si>
  <si>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</si>
  <si>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</si>
  <si>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</si>
  <si>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</si>
  <si>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</si>
  <si>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</si>
  <si>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</si>
  <si>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</si>
  <si>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</si>
  <si>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</si>
  <si>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</si>
  <si>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</si>
  <si>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</si>
  <si>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</si>
  <si>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</si>
  <si>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</si>
  <si>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</si>
  <si>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17</t>
  </si>
  <si>
    <t>18</t>
  </si>
  <si>
    <t>19</t>
  </si>
  <si>
    <t>29A</t>
  </si>
  <si>
    <t>29B</t>
  </si>
  <si>
    <t>30A</t>
  </si>
  <si>
    <t>30B</t>
  </si>
  <si>
    <t>30C</t>
  </si>
  <si>
    <t>30D</t>
  </si>
  <si>
    <t>30E</t>
  </si>
  <si>
    <t xml:space="preserve">FIELD PLATE </t>
  </si>
  <si>
    <t xml:space="preserve">(51x6x19) </t>
  </si>
  <si>
    <t>x</t>
  </si>
  <si>
    <t>o</t>
  </si>
  <si>
    <t>CO-PL-1</t>
  </si>
  <si>
    <t>S-3</t>
  </si>
  <si>
    <t>AMC2</t>
  </si>
  <si>
    <t>PAC</t>
  </si>
  <si>
    <t>Fabrication</t>
  </si>
  <si>
    <t>U302-11-CP015-1
U302-11-CP015-2
U302-11-CP015-3
DCC25-U302-0001-VTC-9/26
DCC25-U302-0001-VTC-9/27
DCC25-U302-0001-VTC-9/28
DCC25-U302-0001-VTC-9/29
DCC25-U302-0001-VTC-9/30
DCC25-U302-0001-VTC-9/31
DCC25-U302-0001-VTC-9/32</t>
  </si>
  <si>
    <t>U302-12-CP019</t>
  </si>
  <si>
    <t>U302-111-CP014-1
U302-111-CP014-2
U302-111-CP014-2
DCC25-U302-0001-VTC-9/26
DCC25-U302-0001-VTC-9/27
DCC25-U302-0001-VTC-9/28
DCC25-U302-0001-VTC-9/29
DCC25-U302-0001-VTC-9/30
DCC25-U302-0001-VTC-9/31
DCC25-U302-0001-VTC-9/32</t>
  </si>
  <si>
    <t>U302-112-CP017</t>
  </si>
  <si>
    <t xml:space="preserve">(64x8x216) </t>
  </si>
  <si>
    <t>REVISED</t>
  </si>
  <si>
    <t>CO-PL-2</t>
  </si>
  <si>
    <t>S-1-8000</t>
  </si>
  <si>
    <t>MODIFY, thay đổi chiều dày: 10-&gt;8
Giảm chiều dài: 220-&gt;216</t>
  </si>
  <si>
    <t>U302-111-CP005-1
U302-07-CP004-2</t>
  </si>
  <si>
    <t>U302-12-CP006</t>
  </si>
  <si>
    <t>U302-12-CP006-1
U302-17-CP004-2</t>
  </si>
  <si>
    <t>U302-112-CP004</t>
  </si>
  <si>
    <t xml:space="preserve">(152x8x215) </t>
  </si>
  <si>
    <t>CO-PL-3</t>
  </si>
  <si>
    <t>S-5</t>
  </si>
  <si>
    <t>U302-07-CP003-11
U302-07-CP003-10
U302-07-CP003-8</t>
  </si>
  <si>
    <t>U302-12-CP022</t>
  </si>
  <si>
    <t>U302-07-CP003-11
U302-17-CP003-10
U302-12-CP022-1</t>
  </si>
  <si>
    <t>U302-112-CP020</t>
  </si>
  <si>
    <t xml:space="preserve">(75x8x215) </t>
  </si>
  <si>
    <t>CO-PL-4</t>
  </si>
  <si>
    <t>S-2</t>
  </si>
  <si>
    <t>CO-PL-7</t>
  </si>
  <si>
    <t xml:space="preserve">LOOSE PLATE </t>
  </si>
  <si>
    <t xml:space="preserve">(352x12x699) </t>
  </si>
  <si>
    <t>CO-PL-8</t>
  </si>
  <si>
    <t>S-8</t>
  </si>
  <si>
    <t>U302-07-CP005-4
U302-07-CP005-5</t>
  </si>
  <si>
    <t>U302-12-CP008</t>
  </si>
  <si>
    <t>U302-12-CP008-1
U302-07-CP005-7</t>
  </si>
  <si>
    <t>U302-112-CP006</t>
  </si>
  <si>
    <t xml:space="preserve">FIELD COVER RING </t>
  </si>
  <si>
    <t xml:space="preserve">(162x2x162) </t>
  </si>
  <si>
    <t>CO-PL-10</t>
  </si>
  <si>
    <t>G-1</t>
  </si>
  <si>
    <t>MODIFY, tăng Q.ty: 2-&gt;4</t>
  </si>
  <si>
    <t xml:space="preserve">BOTTOM PANEL </t>
  </si>
  <si>
    <t xml:space="preserve">(2753x549x10795) </t>
  </si>
  <si>
    <t>COB-1</t>
  </si>
  <si>
    <t>A-9</t>
  </si>
  <si>
    <t>C-3</t>
  </si>
  <si>
    <t>DCC25-U302-0010-VTC-2</t>
  </si>
  <si>
    <t>U302-12-CP513</t>
  </si>
  <si>
    <t>DCC25-U302-0022-5</t>
  </si>
  <si>
    <t>U302-112-CP513</t>
  </si>
  <si>
    <t>D-5-1</t>
  </si>
  <si>
    <t>MODIFY, giảm chiều dài 156-&gt;103</t>
  </si>
  <si>
    <t>MODIFY, thay đổi chiều dài 156-&gt;103</t>
  </si>
  <si>
    <t>DCC25-U302-0025-15</t>
  </si>
  <si>
    <t>U302-12-CP508</t>
  </si>
  <si>
    <t>U302-12-CP508-1</t>
  </si>
  <si>
    <t>U302-112-CP508</t>
  </si>
  <si>
    <t>GZ-1</t>
  </si>
  <si>
    <t>H-1</t>
  </si>
  <si>
    <t>DCC25-U302-0025-5
U302-06-CP510-1
U302-16-CP510-1
U302-06-CP510-2
U302-16-CP510-2
U302-06-CP510-3
U302-16-CP510-3</t>
  </si>
  <si>
    <t>U302-12-CP515</t>
  </si>
  <si>
    <t>DCC25-U302-0025-5
U302-16-CP510-1
U302-12-CP515-3</t>
  </si>
  <si>
    <t>U302-112-CP515</t>
  </si>
  <si>
    <t>HY-4</t>
  </si>
  <si>
    <t>HY-5</t>
  </si>
  <si>
    <t>HY-6</t>
  </si>
  <si>
    <t>HY-7</t>
  </si>
  <si>
    <t>HYZ-1</t>
  </si>
  <si>
    <t>U302-17-CP511-1</t>
  </si>
  <si>
    <t>U302-12-CP514</t>
  </si>
  <si>
    <t>U302-12-CP514-1</t>
  </si>
  <si>
    <t>U302-112-CP514</t>
  </si>
  <si>
    <t>P-14</t>
  </si>
  <si>
    <t>P-31</t>
  </si>
  <si>
    <t>DCC25-U302-0012-VTC-1</t>
  </si>
  <si>
    <t>U302-12-CP016</t>
  </si>
  <si>
    <t>U302-12-CP016-1</t>
  </si>
  <si>
    <t>U302-112-CP014</t>
  </si>
  <si>
    <t>M-18</t>
  </si>
  <si>
    <t>ADDED, mua mới bố sung</t>
  </si>
  <si>
    <t>DCC25-U302-002-VTP-03</t>
  </si>
  <si>
    <t>M-26</t>
  </si>
  <si>
    <t>DCC26-U302-059_VTP-04</t>
  </si>
  <si>
    <t xml:space="preserve">(1714x3448x10833) </t>
  </si>
  <si>
    <t>COB-2</t>
  </si>
  <si>
    <t>A-10</t>
  </si>
  <si>
    <t>A-12</t>
  </si>
  <si>
    <t>AY-7</t>
  </si>
  <si>
    <t>U302-07-CP515-1</t>
  </si>
  <si>
    <t>U302-12-CP519</t>
  </si>
  <si>
    <t>U302-112-CP519</t>
  </si>
  <si>
    <t>AY-8</t>
  </si>
  <si>
    <t>BY-3</t>
  </si>
  <si>
    <t>CY-46</t>
  </si>
  <si>
    <t>DCC25-U302-0020-VTC-1
DCC25-U302-0025-2
U302-111-CP503-1
U302-110-CP501-1
U302-111-CP503-2</t>
  </si>
  <si>
    <t>U302-12-CP511</t>
  </si>
  <si>
    <t>DCC25-U302-0024-1
DCC25-U302-0025-2
DCC25-U302-0022-3
U302-12-CP511-1</t>
  </si>
  <si>
    <t>U302-112-CP511</t>
  </si>
  <si>
    <t>G-2</t>
  </si>
  <si>
    <t>U302-12-CP002-6</t>
  </si>
  <si>
    <t>U302-12-CP015</t>
  </si>
  <si>
    <t>U302-12-CP015-2
U302-12-CP002-6
U302-12-CP002-10</t>
  </si>
  <si>
    <t>U302-112-CP013</t>
  </si>
  <si>
    <t>HY-8</t>
  </si>
  <si>
    <t>DCC25-U302-0025-7
DCC25-U302-0055-VTC-5</t>
  </si>
  <si>
    <t>U302-12-CP517</t>
  </si>
  <si>
    <t>DCC25-U302-0055-VTC-5
U302-12-CP517-1</t>
  </si>
  <si>
    <t>U302-112-CP517</t>
  </si>
  <si>
    <t>HY-9</t>
  </si>
  <si>
    <t>HY-10</t>
  </si>
  <si>
    <t>HY-11</t>
  </si>
  <si>
    <t>P-15</t>
  </si>
  <si>
    <t>P-17</t>
  </si>
  <si>
    <t>P-41</t>
  </si>
  <si>
    <t>DCC25-U302-0025-18</t>
  </si>
  <si>
    <t>U302-12-CP009</t>
  </si>
  <si>
    <t>U302-12-CP009-1</t>
  </si>
  <si>
    <t>U302-112-CP007</t>
  </si>
  <si>
    <t>P-42</t>
  </si>
  <si>
    <t>P-43</t>
  </si>
  <si>
    <t>P-44</t>
  </si>
  <si>
    <t>DCC25-U302-0011-VTC-4</t>
  </si>
  <si>
    <t>U302-12-CP007</t>
  </si>
  <si>
    <t>U302-12-CP007-1</t>
  </si>
  <si>
    <t>U302-112-CP005</t>
  </si>
  <si>
    <t>P-45</t>
  </si>
  <si>
    <t>P-46</t>
  </si>
  <si>
    <t>P-47</t>
  </si>
  <si>
    <t>P-48</t>
  </si>
  <si>
    <t>P-49</t>
  </si>
  <si>
    <t>P-50</t>
  </si>
  <si>
    <t>P-51</t>
  </si>
  <si>
    <t>P-52</t>
  </si>
  <si>
    <t>P-56</t>
  </si>
  <si>
    <t>ADDED, chuyển từ Assembly cũ PL-2, không cần cắt mới</t>
  </si>
  <si>
    <t>P-57</t>
  </si>
  <si>
    <t>P-58</t>
  </si>
  <si>
    <t>PY-5</t>
  </si>
  <si>
    <t>U302-10-CP001-1</t>
  </si>
  <si>
    <t>U302-12-CP011</t>
  </si>
  <si>
    <t>U302-12-CP011-1
U302-10-CP001-1</t>
  </si>
  <si>
    <t>U302-112-CP009</t>
  </si>
  <si>
    <t xml:space="preserve">(705x1556x10795) </t>
  </si>
  <si>
    <t>COB-3</t>
  </si>
  <si>
    <t>A-11</t>
  </si>
  <si>
    <t>DCC25-U302-0015-VTC-13
DCC25-U302-0025-8</t>
  </si>
  <si>
    <t>U302-12-CP521</t>
  </si>
  <si>
    <t>DCC25-U302-0015-VTC-13
DCC25-U302-0009-VTC-16
DCC25-U302-0024-6</t>
  </si>
  <si>
    <t>U302-112-CP521</t>
  </si>
  <si>
    <t>C-4</t>
  </si>
  <si>
    <t>CY-17</t>
  </si>
  <si>
    <t>CY-36</t>
  </si>
  <si>
    <t>CY-47</t>
  </si>
  <si>
    <t>CY-48</t>
  </si>
  <si>
    <t>CY-49</t>
  </si>
  <si>
    <t>D-4</t>
  </si>
  <si>
    <t>DCC25-U302-053-3</t>
  </si>
  <si>
    <t>U302-12-CP504</t>
  </si>
  <si>
    <t>U302-12-CP504-1</t>
  </si>
  <si>
    <t>U302-112-CP504</t>
  </si>
  <si>
    <t>G-22</t>
  </si>
  <si>
    <t>P-16</t>
  </si>
  <si>
    <t>P-29</t>
  </si>
  <si>
    <t>P-30</t>
  </si>
  <si>
    <t>DCC25-U302-0055-VTC-1</t>
  </si>
  <si>
    <t>U302-12-CP003</t>
  </si>
  <si>
    <t>U302-12-CP003-1</t>
  </si>
  <si>
    <t>U302-112-CP001</t>
  </si>
  <si>
    <t xml:space="preserve">LEFT PANEL </t>
  </si>
  <si>
    <t xml:space="preserve">(643x2840x11588) </t>
  </si>
  <si>
    <t>COL-1</t>
  </si>
  <si>
    <t>A-4</t>
  </si>
  <si>
    <t>DCC25-U302-0025-11</t>
  </si>
  <si>
    <t>U302-12-CP518</t>
  </si>
  <si>
    <t>DCC25-U302-0025-11
U302-12-CP518-1</t>
  </si>
  <si>
    <t>U302-112-CP518</t>
  </si>
  <si>
    <t>A-16</t>
  </si>
  <si>
    <t>DCC25-U302-0040-8
U302-111-CP512-1</t>
  </si>
  <si>
    <t>U302-12-CP523</t>
  </si>
  <si>
    <t>DCC25-U302-0040-8
U302-12-CP523-1</t>
  </si>
  <si>
    <t>U302-112-CP523</t>
  </si>
  <si>
    <t>A-27</t>
  </si>
  <si>
    <t>DCC25-U302-053-6</t>
  </si>
  <si>
    <t>U302-12-CP520</t>
  </si>
  <si>
    <t>DCC25-U302-053-6
U302-12-CP520-1</t>
  </si>
  <si>
    <t>U302-112-CP520</t>
  </si>
  <si>
    <t>CY-2</t>
  </si>
  <si>
    <t>CY-3</t>
  </si>
  <si>
    <t>CY-5</t>
  </si>
  <si>
    <t>CY-9</t>
  </si>
  <si>
    <t>CY-51</t>
  </si>
  <si>
    <t>HOLD đợi khách hàng revise basic</t>
  </si>
  <si>
    <t>CY-52</t>
  </si>
  <si>
    <t>CY-53</t>
  </si>
  <si>
    <t>CY-54</t>
  </si>
  <si>
    <t>CY-55</t>
  </si>
  <si>
    <t>CY-56</t>
  </si>
  <si>
    <t>D-1</t>
  </si>
  <si>
    <t>DCC25-U302-053-2
U302-17-CP507-2
U302-111-CP502-1</t>
  </si>
  <si>
    <t>U302-12-CP505</t>
  </si>
  <si>
    <t>DCC25-U302-053-2
U302-12-CP505-1</t>
  </si>
  <si>
    <t>U302-112-CP505</t>
  </si>
  <si>
    <t>D-2</t>
  </si>
  <si>
    <t>U302-16-CP503-1</t>
  </si>
  <si>
    <t>U302-12-CP507</t>
  </si>
  <si>
    <t>U302-12-CP507-1</t>
  </si>
  <si>
    <t>U302-112-CP507</t>
  </si>
  <si>
    <t>DZ-1</t>
  </si>
  <si>
    <t>DCC25-U302-0055-VTC-3
U302-111-CP501-1</t>
  </si>
  <si>
    <t>U302-12-CP502</t>
  </si>
  <si>
    <t>U302-12-CP502-1</t>
  </si>
  <si>
    <t>U302-112-CP502</t>
  </si>
  <si>
    <t>G-7</t>
  </si>
  <si>
    <t>G-8</t>
  </si>
  <si>
    <t>G-9</t>
  </si>
  <si>
    <t>G-10</t>
  </si>
  <si>
    <t>G-15</t>
  </si>
  <si>
    <t>U302-12-CP021</t>
  </si>
  <si>
    <t>U302-112-CP019</t>
  </si>
  <si>
    <t>M-1</t>
  </si>
  <si>
    <t>DCC25-U302-056_VTP-13</t>
  </si>
  <si>
    <t>M-2</t>
  </si>
  <si>
    <t>DCC25-U302-056_VTP-02</t>
  </si>
  <si>
    <t>M-3</t>
  </si>
  <si>
    <t>DCC25-U302-056_VTP-04</t>
  </si>
  <si>
    <t>M-4</t>
  </si>
  <si>
    <t>DCC25-U302-056_VTP-03</t>
  </si>
  <si>
    <t>M-5</t>
  </si>
  <si>
    <t>DCC26-U302-059_VTP-01</t>
  </si>
  <si>
    <t>M-6</t>
  </si>
  <si>
    <t>M-7</t>
  </si>
  <si>
    <t>DCC25-U302-056_VTP-10</t>
  </si>
  <si>
    <t>M-8</t>
  </si>
  <si>
    <t>DCC25-U302-056_VTP-11</t>
  </si>
  <si>
    <t>P-4</t>
  </si>
  <si>
    <t>P-20</t>
  </si>
  <si>
    <t>P-21</t>
  </si>
  <si>
    <t>P-22</t>
  </si>
  <si>
    <t>G-32</t>
  </si>
  <si>
    <t>ADDED, cắt mới bổ sung</t>
  </si>
  <si>
    <t>M-25</t>
  </si>
  <si>
    <t>DCC26-U302-059_VTP-03</t>
  </si>
  <si>
    <t>M-31</t>
  </si>
  <si>
    <t>DCC25-U302-056_VTP-17</t>
  </si>
  <si>
    <t xml:space="preserve">(643x2840x13113) </t>
  </si>
  <si>
    <t>COL-2</t>
  </si>
  <si>
    <t>A-3</t>
  </si>
  <si>
    <t>A-15</t>
  </si>
  <si>
    <t>A-19</t>
  </si>
  <si>
    <t>AY-5</t>
  </si>
  <si>
    <t>CY-11</t>
  </si>
  <si>
    <t>CY-12</t>
  </si>
  <si>
    <t>CY-57</t>
  </si>
  <si>
    <t>G-11</t>
  </si>
  <si>
    <t>G-12</t>
  </si>
  <si>
    <t>P-8</t>
  </si>
  <si>
    <t xml:space="preserve">(1175x3448x31372) </t>
  </si>
  <si>
    <t>COL-3</t>
  </si>
  <si>
    <t>A-5</t>
  </si>
  <si>
    <t>A-6</t>
  </si>
  <si>
    <t>A-17</t>
  </si>
  <si>
    <t>CY-14</t>
  </si>
  <si>
    <t>CY-21</t>
  </si>
  <si>
    <t>DCC25-U302-0022-4</t>
  </si>
  <si>
    <t>U302-12-CP512</t>
  </si>
  <si>
    <t>DCC25-U302-0022-4
U302-12-CP512-1</t>
  </si>
  <si>
    <t>U302-112-CP512</t>
  </si>
  <si>
    <t>CY-62</t>
  </si>
  <si>
    <t>CY-63</t>
  </si>
  <si>
    <t>GYZ-1</t>
  </si>
  <si>
    <t>U302-13-CP008-1</t>
  </si>
  <si>
    <t>U302-12-CP018</t>
  </si>
  <si>
    <t>U302-12-CP018-1</t>
  </si>
  <si>
    <t>U302-112-CP016</t>
  </si>
  <si>
    <t>GZ-2</t>
  </si>
  <si>
    <t>GZ-3</t>
  </si>
  <si>
    <t>P-1</t>
  </si>
  <si>
    <t>U302-111-CP006-2
DCC25-U302-053-7</t>
  </si>
  <si>
    <t>U302-12-CP005</t>
  </si>
  <si>
    <t>U302-12-CP005-3
DCC25-U302-053-7</t>
  </si>
  <si>
    <t>U302-112-CP003</t>
  </si>
  <si>
    <t>P-2</t>
  </si>
  <si>
    <t>P-9-1</t>
  </si>
  <si>
    <t>MODIFY, bổ sung lỗ khoét</t>
  </si>
  <si>
    <t>P-18</t>
  </si>
  <si>
    <t>P-19</t>
  </si>
  <si>
    <t>P-60-8000</t>
  </si>
  <si>
    <t>MODIFY, tăng chiều dài 247-&gt;253</t>
  </si>
  <si>
    <t>DCC25-U302-0025-19</t>
  </si>
  <si>
    <t>U302-12-CP012</t>
  </si>
  <si>
    <t>U302-12-CP012-1</t>
  </si>
  <si>
    <t>U302-112-CP010</t>
  </si>
  <si>
    <t>P-61-8000</t>
  </si>
  <si>
    <t>PY-1</t>
  </si>
  <si>
    <t>U302-111-CP010-1
DCC25-U302-053-8</t>
  </si>
  <si>
    <t>U302-12-CP010</t>
  </si>
  <si>
    <t>U302-12-CP010-1</t>
  </si>
  <si>
    <t>U302-112-CP008</t>
  </si>
  <si>
    <t>PY-2</t>
  </si>
  <si>
    <t>PY-3</t>
  </si>
  <si>
    <t>PY-4</t>
  </si>
  <si>
    <t xml:space="preserve">(1681x385x11602) </t>
  </si>
  <si>
    <t>COL-4</t>
  </si>
  <si>
    <t>A-28</t>
  </si>
  <si>
    <t>CY-16</t>
  </si>
  <si>
    <t>CY-58</t>
  </si>
  <si>
    <t>CY-59</t>
  </si>
  <si>
    <t>CY-60</t>
  </si>
  <si>
    <t>D-3</t>
  </si>
  <si>
    <t>U302-16-CP504-1</t>
  </si>
  <si>
    <t>U302-12-CP509</t>
  </si>
  <si>
    <t>U302-12-CP509-1</t>
  </si>
  <si>
    <t>U302-112-CP509</t>
  </si>
  <si>
    <t>D-7</t>
  </si>
  <si>
    <t>DCC25-U302-0055-VTC-4</t>
  </si>
  <si>
    <t>U302-12-CP503</t>
  </si>
  <si>
    <t>DCC25-U302-0055-VTC-4
U302-12-CP503-1</t>
  </si>
  <si>
    <t>U302-112-CP503</t>
  </si>
  <si>
    <t>G-17</t>
  </si>
  <si>
    <t>M-9</t>
  </si>
  <si>
    <t>DCC25-U302-056_VTP-06</t>
  </si>
  <si>
    <t>M-10</t>
  </si>
  <si>
    <t>DCC25-U302-056_VTP-08</t>
  </si>
  <si>
    <t>M-11</t>
  </si>
  <si>
    <t>DCC25-U302-056_VTP-07</t>
  </si>
  <si>
    <t>P-59</t>
  </si>
  <si>
    <t>P-64</t>
  </si>
  <si>
    <t>P-65</t>
  </si>
  <si>
    <t xml:space="preserve">(1681x324x13107) </t>
  </si>
  <si>
    <t>COL-5</t>
  </si>
  <si>
    <t>A-20</t>
  </si>
  <si>
    <t>P-10</t>
  </si>
  <si>
    <t xml:space="preserve">RIGHT PANEL </t>
  </si>
  <si>
    <t>COR-1</t>
  </si>
  <si>
    <t>A-2</t>
  </si>
  <si>
    <t>CY-1</t>
  </si>
  <si>
    <t>CY-4</t>
  </si>
  <si>
    <t>CY-6</t>
  </si>
  <si>
    <t>CY-7</t>
  </si>
  <si>
    <t>CY-8</t>
  </si>
  <si>
    <t>CY-10</t>
  </si>
  <si>
    <t>M-12</t>
  </si>
  <si>
    <t>M-13</t>
  </si>
  <si>
    <t>M-14</t>
  </si>
  <si>
    <t>COR-2</t>
  </si>
  <si>
    <t>A-1</t>
  </si>
  <si>
    <t>AY-1</t>
  </si>
  <si>
    <t>CY-13</t>
  </si>
  <si>
    <t>D-6</t>
  </si>
  <si>
    <t>DCC25-U302-053-1</t>
  </si>
  <si>
    <t>U302-12-CP501</t>
  </si>
  <si>
    <t>U302-12-CP501-1</t>
  </si>
  <si>
    <t>U302-112-CP501</t>
  </si>
  <si>
    <t>M-20</t>
  </si>
  <si>
    <t>DCC25-U302-056_VTP-14</t>
  </si>
  <si>
    <t>P-3</t>
  </si>
  <si>
    <t>COR-3</t>
  </si>
  <si>
    <t>CY-22</t>
  </si>
  <si>
    <t>CY-23</t>
  </si>
  <si>
    <t>P-5-1</t>
  </si>
  <si>
    <t>P-62-8000</t>
  </si>
  <si>
    <t>MODIFY, tăng kích thước 266x270 lên 270x272</t>
  </si>
  <si>
    <t>P-63-8000</t>
  </si>
  <si>
    <t>MODIFY, tăng chiều dài 266-&gt;272</t>
  </si>
  <si>
    <t>COR-4</t>
  </si>
  <si>
    <t>A-24</t>
  </si>
  <si>
    <t>CY-15</t>
  </si>
  <si>
    <t>CY-18</t>
  </si>
  <si>
    <t>CY-19</t>
  </si>
  <si>
    <t>CY-20</t>
  </si>
  <si>
    <t>M-15</t>
  </si>
  <si>
    <t>M-16</t>
  </si>
  <si>
    <t>M-27</t>
  </si>
  <si>
    <t>DCC25-U302-056_VTP-12</t>
  </si>
  <si>
    <t>P-7</t>
  </si>
  <si>
    <t>COR-5</t>
  </si>
  <si>
    <t>A-18</t>
  </si>
  <si>
    <t>AY-2</t>
  </si>
  <si>
    <t>P-6</t>
  </si>
  <si>
    <t xml:space="preserve">TOP PANEL </t>
  </si>
  <si>
    <t xml:space="preserve">(930x2753x10795) </t>
  </si>
  <si>
    <t>COT-1</t>
  </si>
  <si>
    <t>AY-3</t>
  </si>
  <si>
    <t>C-1</t>
  </si>
  <si>
    <t>CY-24</t>
  </si>
  <si>
    <t>CY-25</t>
  </si>
  <si>
    <t>CY-26</t>
  </si>
  <si>
    <t>CY-27</t>
  </si>
  <si>
    <t>CY-28</t>
  </si>
  <si>
    <t>CY-29</t>
  </si>
  <si>
    <t>D-8</t>
  </si>
  <si>
    <t>DCC25-U302-0025-14</t>
  </si>
  <si>
    <t>U302-12-CP506</t>
  </si>
  <si>
    <t>U302-12-CP506-1</t>
  </si>
  <si>
    <t>U302-112-CP506</t>
  </si>
  <si>
    <t>DZ-2</t>
  </si>
  <si>
    <t>GZ-4</t>
  </si>
  <si>
    <t>M-17</t>
  </si>
  <si>
    <t>DCC26-U302-059_VTP-02</t>
  </si>
  <si>
    <t>MODIFY, tăng q.ty: 12-&gt;136</t>
  </si>
  <si>
    <t>M-19</t>
  </si>
  <si>
    <t>DCC25-U302-056_VTP-01</t>
  </si>
  <si>
    <t>P-11</t>
  </si>
  <si>
    <t>P-66</t>
  </si>
  <si>
    <t>DCC25-U302-0011-VTC-2</t>
  </si>
  <si>
    <t>U302-12-CP020</t>
  </si>
  <si>
    <t>U302-12-CP020-1</t>
  </si>
  <si>
    <t>U302-112-CP018</t>
  </si>
  <si>
    <t>P-67</t>
  </si>
  <si>
    <t>P-68</t>
  </si>
  <si>
    <t>M-28</t>
  </si>
  <si>
    <t>M-29</t>
  </si>
  <si>
    <t>M-32</t>
  </si>
  <si>
    <t xml:space="preserve">(1508x3448x10833) </t>
  </si>
  <si>
    <t>COT-2</t>
  </si>
  <si>
    <t>A-25</t>
  </si>
  <si>
    <t>DCC25-U302-0025-13</t>
  </si>
  <si>
    <t>U302-12-CP522</t>
  </si>
  <si>
    <t>U302-112-CP522</t>
  </si>
  <si>
    <t>A-26</t>
  </si>
  <si>
    <t>AY-4</t>
  </si>
  <si>
    <t>DCC25-U302-0025-9
U302-18-CP505-1</t>
  </si>
  <si>
    <t>U302-12-CP524</t>
  </si>
  <si>
    <t>DCC25-U302-0025-9
U302-12-CP524-1
DCC25-U302-053-5</t>
  </si>
  <si>
    <t>U302-112-CP524</t>
  </si>
  <si>
    <t>C-2</t>
  </si>
  <si>
    <t>CY-30</t>
  </si>
  <si>
    <t>CY-31</t>
  </si>
  <si>
    <t>CY-32</t>
  </si>
  <si>
    <t>CY-37</t>
  </si>
  <si>
    <t>CY-38</t>
  </si>
  <si>
    <t>CY-39</t>
  </si>
  <si>
    <t>HY-2</t>
  </si>
  <si>
    <t>DCC25-U302-0025-6</t>
  </si>
  <si>
    <t>U302-12-CP516</t>
  </si>
  <si>
    <t>U302-112-CP516</t>
  </si>
  <si>
    <t>P-12</t>
  </si>
  <si>
    <t>P-69</t>
  </si>
  <si>
    <t xml:space="preserve">SCR DOOR </t>
  </si>
  <si>
    <t xml:space="preserve">(373x1324x3353) </t>
  </si>
  <si>
    <t>COT-3</t>
  </si>
  <si>
    <t>CY-41</t>
  </si>
  <si>
    <t>DCC25-U302-0025-1</t>
  </si>
  <si>
    <t>U302-12-CP510</t>
  </si>
  <si>
    <t>DCC25-U302-0025-1
U302-12-CP510</t>
  </si>
  <si>
    <t>U302-112-CP510</t>
  </si>
  <si>
    <t>G-4</t>
  </si>
  <si>
    <t>G-5</t>
  </si>
  <si>
    <t>MODIFY, tăng qty: 1-&gt;2. Chuyển từ Assembly COT-4 sang</t>
  </si>
  <si>
    <t>CY-42</t>
  </si>
  <si>
    <t>ADDED, chuyển từ Assembly COT-4 sang</t>
  </si>
  <si>
    <t>CY-43</t>
  </si>
  <si>
    <t>G-6</t>
  </si>
  <si>
    <t>G-20</t>
  </si>
  <si>
    <t>M-30</t>
  </si>
  <si>
    <t>DCC26-U302-059_VTP</t>
  </si>
  <si>
    <t xml:space="preserve">(373x1324x3426) </t>
  </si>
  <si>
    <t>COT-4</t>
  </si>
  <si>
    <t>MODIFY, giảm Q.ty: 2-&gt;1. Chuyển sang Assembly COT-3</t>
  </si>
  <si>
    <t>CY-40</t>
  </si>
  <si>
    <t>ADDED, chuyển từ Assembly COT-3 sang</t>
  </si>
  <si>
    <t>G-3</t>
  </si>
  <si>
    <t xml:space="preserve">(373x1324x3429) </t>
  </si>
  <si>
    <t>COT-5</t>
  </si>
  <si>
    <t>G-19</t>
  </si>
  <si>
    <t xml:space="preserve">(495x1556x10795) </t>
  </si>
  <si>
    <t>COT-6</t>
  </si>
  <si>
    <t>CY-33</t>
  </si>
  <si>
    <t>CY-34</t>
  </si>
  <si>
    <t>CY-35</t>
  </si>
  <si>
    <t>MODIFY, tăng Q.ty: 12-&gt;312</t>
  </si>
  <si>
    <t>P-13</t>
  </si>
  <si>
    <t xml:space="preserve">CO BOTTOM BAFFLE </t>
  </si>
  <si>
    <t xml:space="preserve">(1156x52x74) </t>
  </si>
  <si>
    <t>ADDED</t>
  </si>
  <si>
    <t>CV-BA-1</t>
  </si>
  <si>
    <t>PX-20</t>
  </si>
  <si>
    <t xml:space="preserve">(347x52x74) </t>
  </si>
  <si>
    <t>CV-BA-2</t>
  </si>
  <si>
    <t>PX-21</t>
  </si>
  <si>
    <t xml:space="preserve">CO SIDE BAFFLE </t>
  </si>
  <si>
    <t xml:space="preserve">(452x98x51) </t>
  </si>
  <si>
    <t>CV-BA-3</t>
  </si>
  <si>
    <t>PX-18</t>
  </si>
  <si>
    <t xml:space="preserve">(1156x98x51) </t>
  </si>
  <si>
    <t>CV-BA-4</t>
  </si>
  <si>
    <t>PX-19</t>
  </si>
  <si>
    <t>CV-BA-5</t>
  </si>
  <si>
    <t>PX-17</t>
  </si>
  <si>
    <t>CV-BA-6</t>
  </si>
  <si>
    <t>PX-16</t>
  </si>
  <si>
    <t xml:space="preserve">CO TOP BAFFLE </t>
  </si>
  <si>
    <t xml:space="preserve">(1156x93x70) </t>
  </si>
  <si>
    <t>CV-BA-7</t>
  </si>
  <si>
    <t>PX-14</t>
  </si>
  <si>
    <t xml:space="preserve">(160x93x70) </t>
  </si>
  <si>
    <t>CV-BA-8</t>
  </si>
  <si>
    <t>PX-15</t>
  </si>
  <si>
    <t xml:space="preserve">PLATE WASHER </t>
  </si>
  <si>
    <t xml:space="preserve">(38x3x114) </t>
  </si>
  <si>
    <t>CV-PL-1</t>
  </si>
  <si>
    <t>G-24</t>
  </si>
  <si>
    <t xml:space="preserve">(38x3x140) </t>
  </si>
  <si>
    <t>CV-PL-2</t>
  </si>
  <si>
    <t>G-31</t>
  </si>
  <si>
    <t xml:space="preserve">PLATE </t>
  </si>
  <si>
    <t xml:space="preserve">(254x10x25) </t>
  </si>
  <si>
    <t>CV-PL-3</t>
  </si>
  <si>
    <t>G-28</t>
  </si>
  <si>
    <t xml:space="preserve">(114x10x206) </t>
  </si>
  <si>
    <t>CV-PL-4</t>
  </si>
  <si>
    <t>G-25</t>
  </si>
  <si>
    <t xml:space="preserve">(75x8x51) </t>
  </si>
  <si>
    <t>CV-SP-1</t>
  </si>
  <si>
    <t>P-55</t>
  </si>
  <si>
    <t xml:space="preserve">(89x8x51) </t>
  </si>
  <si>
    <t>CV-SP-2</t>
  </si>
  <si>
    <t>P-54</t>
  </si>
  <si>
    <t xml:space="preserve">ANGLE </t>
  </si>
  <si>
    <t xml:space="preserve">(75x75x51) </t>
  </si>
  <si>
    <t>CV-SP-3</t>
  </si>
  <si>
    <t>A-23</t>
  </si>
  <si>
    <t xml:space="preserve">BENT PLATE </t>
  </si>
  <si>
    <t>CV-SP-4</t>
  </si>
  <si>
    <t>PX-22</t>
  </si>
  <si>
    <t xml:space="preserve">(573x157x1473) </t>
  </si>
  <si>
    <t>CV-SP-5</t>
  </si>
  <si>
    <t>A-21</t>
  </si>
  <si>
    <t>A-22</t>
  </si>
  <si>
    <t>P-53</t>
  </si>
  <si>
    <t>CV-SP-6</t>
  </si>
  <si>
    <t xml:space="preserve">RECTANGLE PIPE BT10X4 </t>
  </si>
  <si>
    <t xml:space="preserve">(470x3543x13182) </t>
  </si>
  <si>
    <t>CVA-1</t>
  </si>
  <si>
    <t>NUT</t>
  </si>
  <si>
    <t>NUT-1</t>
  </si>
  <si>
    <t>P-35</t>
  </si>
  <si>
    <t>P-37</t>
  </si>
  <si>
    <t>P-38</t>
  </si>
  <si>
    <t>P-39</t>
  </si>
  <si>
    <t>P-40</t>
  </si>
  <si>
    <t>PX-26</t>
  </si>
  <si>
    <t>Q-2</t>
  </si>
  <si>
    <t>Q-4</t>
  </si>
  <si>
    <t>Q-5</t>
  </si>
  <si>
    <t>Q-8</t>
  </si>
  <si>
    <t>Q-10</t>
  </si>
  <si>
    <t>Q-11</t>
  </si>
  <si>
    <t>QY-1</t>
  </si>
  <si>
    <t>STUD-1</t>
  </si>
  <si>
    <t>DCC26-U302-059_VTP-06</t>
  </si>
  <si>
    <t>WASHER</t>
  </si>
  <si>
    <t>WS-1</t>
  </si>
  <si>
    <t xml:space="preserve">RECTANGLE PIPE BT10X5 </t>
  </si>
  <si>
    <t xml:space="preserve">(432x13182x3435) </t>
  </si>
  <si>
    <t>CVB-1</t>
  </si>
  <si>
    <t>P-36</t>
  </si>
  <si>
    <t>Q-1</t>
  </si>
  <si>
    <t>Q-6</t>
  </si>
  <si>
    <t>Q-9</t>
  </si>
  <si>
    <t>CVC-1</t>
  </si>
  <si>
    <t>Q-7</t>
  </si>
  <si>
    <t>QY-4</t>
  </si>
  <si>
    <t xml:space="preserve">(470x3557x11162) </t>
  </si>
  <si>
    <t>CVD-1</t>
  </si>
  <si>
    <t>G-26</t>
  </si>
  <si>
    <t>G-27</t>
  </si>
  <si>
    <t>PX-24</t>
  </si>
  <si>
    <t>PX-25</t>
  </si>
  <si>
    <t>Q-3</t>
  </si>
  <si>
    <t>Q-12</t>
  </si>
  <si>
    <t>QY-2</t>
  </si>
  <si>
    <t xml:space="preserve">(356x11162x3435) </t>
  </si>
  <si>
    <t>CVE-1</t>
  </si>
  <si>
    <t>PX-23</t>
  </si>
  <si>
    <t>CVF-1</t>
  </si>
  <si>
    <t>QY-3</t>
  </si>
  <si>
    <t xml:space="preserve">BUILT-UP CHANNEL </t>
  </si>
  <si>
    <t xml:space="preserve">(250x90x10430) </t>
  </si>
  <si>
    <t>CO-BF-1</t>
  </si>
  <si>
    <t>B-1</t>
  </si>
  <si>
    <t xml:space="preserve">BAFFLE </t>
  </si>
  <si>
    <t xml:space="preserve">(38x3x3184) </t>
  </si>
  <si>
    <t>CO-BF-2</t>
  </si>
  <si>
    <t>P-5</t>
  </si>
  <si>
    <t xml:space="preserve">(38x3x3178) </t>
  </si>
  <si>
    <t>CO-BF-3</t>
  </si>
  <si>
    <t>P-34</t>
  </si>
  <si>
    <t xml:space="preserve">BENT PLATE 110B </t>
  </si>
  <si>
    <t xml:space="preserve">(300x51x157) </t>
  </si>
  <si>
    <t>CO-BF-4</t>
  </si>
  <si>
    <t>PX-8</t>
  </si>
  <si>
    <t xml:space="preserve">(1156x51x157) </t>
  </si>
  <si>
    <t>CO-BF-5</t>
  </si>
  <si>
    <t>PX-9</t>
  </si>
  <si>
    <t xml:space="preserve">(212x51x157) </t>
  </si>
  <si>
    <t>CO-BF-6</t>
  </si>
  <si>
    <t>PX-10</t>
  </si>
  <si>
    <t xml:space="preserve">BENT PLATE 110A </t>
  </si>
  <si>
    <t>CO-BF-7</t>
  </si>
  <si>
    <t>PX-11</t>
  </si>
  <si>
    <t>CO-BF-8</t>
  </si>
  <si>
    <t>PX-12</t>
  </si>
  <si>
    <t>CO-BF-9</t>
  </si>
  <si>
    <t>PX-13</t>
  </si>
  <si>
    <t xml:space="preserve">STUD 5/8" </t>
  </si>
  <si>
    <t xml:space="preserve">(102x40x184) </t>
  </si>
  <si>
    <t>CO-BF-10</t>
  </si>
  <si>
    <t>M-21</t>
  </si>
  <si>
    <t>DCC25-U302-061_VTP-01</t>
  </si>
  <si>
    <t>M-22</t>
  </si>
  <si>
    <t>M-23</t>
  </si>
  <si>
    <t>M-24</t>
  </si>
  <si>
    <t xml:space="preserve">BUILT-UP H-BEAM </t>
  </si>
  <si>
    <t xml:space="preserve">(300x261x11000) </t>
  </si>
  <si>
    <t>CO-BF-11</t>
  </si>
  <si>
    <t>BY-6</t>
  </si>
  <si>
    <t>P-23</t>
  </si>
  <si>
    <t>P-28</t>
  </si>
  <si>
    <t xml:space="preserve">(300x261x13349) </t>
  </si>
  <si>
    <t>CO-BF-12</t>
  </si>
  <si>
    <t>BY-7</t>
  </si>
  <si>
    <t>P-25</t>
  </si>
  <si>
    <t>P-26</t>
  </si>
  <si>
    <t xml:space="preserve">(300x100x3197) </t>
  </si>
  <si>
    <t>CO-BF-13</t>
  </si>
  <si>
    <t>BY-5</t>
  </si>
  <si>
    <t xml:space="preserve">(300x346x11000) </t>
  </si>
  <si>
    <t>CO-BF-14</t>
  </si>
  <si>
    <t xml:space="preserve">(300x346x13349) </t>
  </si>
  <si>
    <t>CO-BF-15</t>
  </si>
  <si>
    <t xml:space="preserve">(3410x312x205) </t>
  </si>
  <si>
    <t>CO-BF-16</t>
  </si>
  <si>
    <t>PX-4</t>
  </si>
  <si>
    <t xml:space="preserve">(3494x312x205) </t>
  </si>
  <si>
    <t>CO-BF-17</t>
  </si>
  <si>
    <t>PX-5</t>
  </si>
  <si>
    <t>CO-BF-18</t>
  </si>
  <si>
    <t>PX-3</t>
  </si>
  <si>
    <t>CO-BF-19</t>
  </si>
  <si>
    <t>CO-BF-20</t>
  </si>
  <si>
    <t xml:space="preserve">(300x175x10405) </t>
  </si>
  <si>
    <t>CO-BF-21</t>
  </si>
  <si>
    <t>B-2</t>
  </si>
  <si>
    <t>P-24</t>
  </si>
  <si>
    <t xml:space="preserve">(356x184x51) </t>
  </si>
  <si>
    <t>CO-BF-22</t>
  </si>
  <si>
    <t>P-32</t>
  </si>
  <si>
    <t>PX-7</t>
  </si>
  <si>
    <t xml:space="preserve">(1156x184x51) </t>
  </si>
  <si>
    <t>CO-BF-23</t>
  </si>
  <si>
    <t>PX-6</t>
  </si>
  <si>
    <t xml:space="preserve">(10405x90x150) </t>
  </si>
  <si>
    <t>CO-BF-24</t>
  </si>
  <si>
    <t>P-27</t>
  </si>
  <si>
    <t>PX-2</t>
  </si>
  <si>
    <t xml:space="preserve">(38x3x3159) </t>
  </si>
  <si>
    <t>CO-BF-25</t>
  </si>
  <si>
    <t>P-33</t>
  </si>
  <si>
    <t>CO-BF-26</t>
  </si>
  <si>
    <t>CO-BF-27</t>
  </si>
  <si>
    <t>PX-27</t>
  </si>
  <si>
    <t xml:space="preserve">FIELD LINER </t>
  </si>
  <si>
    <t xml:space="preserve">(457x2x1106) </t>
  </si>
  <si>
    <t>CO-FL-1</t>
  </si>
  <si>
    <t>L-75</t>
  </si>
  <si>
    <t xml:space="preserve">(457x2x1038) </t>
  </si>
  <si>
    <t>CO-FL-2</t>
  </si>
  <si>
    <t>L-76</t>
  </si>
  <si>
    <t xml:space="preserve">(457x2x638) </t>
  </si>
  <si>
    <t>CO-FL-3</t>
  </si>
  <si>
    <t>L-77</t>
  </si>
  <si>
    <t xml:space="preserve">(457x2x622) </t>
  </si>
  <si>
    <t>CO-FL-4</t>
  </si>
  <si>
    <t>L-74</t>
  </si>
  <si>
    <t xml:space="preserve">(457x2x1219) </t>
  </si>
  <si>
    <t>CO-FL-5</t>
  </si>
  <si>
    <t>L-61</t>
  </si>
  <si>
    <t xml:space="preserve">(457x2x876) </t>
  </si>
  <si>
    <t>CO-FL-6</t>
  </si>
  <si>
    <t>L-73</t>
  </si>
  <si>
    <t>CO-FL-7</t>
  </si>
  <si>
    <t>L-85</t>
  </si>
  <si>
    <t>CO-FL-8</t>
  </si>
  <si>
    <t>L-84</t>
  </si>
  <si>
    <t>CO-FL-9</t>
  </si>
  <si>
    <t>L-83</t>
  </si>
  <si>
    <t>CO-FL-10</t>
  </si>
  <si>
    <t>L-82</t>
  </si>
  <si>
    <t>CO-FL-11</t>
  </si>
  <si>
    <t>L-81</t>
  </si>
  <si>
    <t>CO-FL-12</t>
  </si>
  <si>
    <t>L-80</t>
  </si>
  <si>
    <t>CO-FL-13</t>
  </si>
  <si>
    <t>L-79</t>
  </si>
  <si>
    <t>CO-FL-14</t>
  </si>
  <si>
    <t>L-78</t>
  </si>
  <si>
    <t xml:space="preserve">(457x2x1425) </t>
  </si>
  <si>
    <t>CO-FL-15</t>
  </si>
  <si>
    <t>L-86</t>
  </si>
  <si>
    <t xml:space="preserve">(457x3x863) </t>
  </si>
  <si>
    <t>CO-FL-16</t>
  </si>
  <si>
    <t>L-142</t>
  </si>
  <si>
    <t xml:space="preserve">(457x3x1312) </t>
  </si>
  <si>
    <t>CO-FL-17</t>
  </si>
  <si>
    <t>L-141</t>
  </si>
  <si>
    <t xml:space="preserve">(457x3x1126) </t>
  </si>
  <si>
    <t>CO-FL-18</t>
  </si>
  <si>
    <t>L-140</t>
  </si>
  <si>
    <t xml:space="preserve">(457x3x1219) </t>
  </si>
  <si>
    <t>CO-FL-19</t>
  </si>
  <si>
    <t>L-90</t>
  </si>
  <si>
    <t xml:space="preserve">(457x3x1188) </t>
  </si>
  <si>
    <t>CO-FL-20</t>
  </si>
  <si>
    <t>L-144</t>
  </si>
  <si>
    <t xml:space="preserve">(457x3x482) </t>
  </si>
  <si>
    <t>CO-FL-21</t>
  </si>
  <si>
    <t>L-145</t>
  </si>
  <si>
    <t xml:space="preserve">(457x3x1250) </t>
  </si>
  <si>
    <t>CO-FL-22</t>
  </si>
  <si>
    <t>L-143</t>
  </si>
  <si>
    <t>CO-FL-23</t>
  </si>
  <si>
    <t>L-139</t>
  </si>
  <si>
    <t xml:space="preserve">(457x3x1295) </t>
  </si>
  <si>
    <t>CO-FL-24</t>
  </si>
  <si>
    <t>L-138</t>
  </si>
  <si>
    <t xml:space="preserve">(457x3x1143) </t>
  </si>
  <si>
    <t>CO-FL-25</t>
  </si>
  <si>
    <t>L-137</t>
  </si>
  <si>
    <t>CO-FL-26</t>
  </si>
  <si>
    <t>L-136</t>
  </si>
  <si>
    <t>CO-FL-27</t>
  </si>
  <si>
    <t>L-132</t>
  </si>
  <si>
    <t xml:space="preserve">(457x3x1088) </t>
  </si>
  <si>
    <t>CO-FL-28</t>
  </si>
  <si>
    <t>L-134</t>
  </si>
  <si>
    <t>CO-FL-29</t>
  </si>
  <si>
    <t>L-135</t>
  </si>
  <si>
    <t xml:space="preserve">(457x3x1350) </t>
  </si>
  <si>
    <t>CO-FL-30</t>
  </si>
  <si>
    <t>L-133</t>
  </si>
  <si>
    <t xml:space="preserve">(574x193x193) </t>
  </si>
  <si>
    <t>CO-FL-31</t>
  </si>
  <si>
    <t>LX-24</t>
  </si>
  <si>
    <t xml:space="preserve">(990x193x192) </t>
  </si>
  <si>
    <t>CO-FL-32</t>
  </si>
  <si>
    <t>LX-25</t>
  </si>
  <si>
    <t xml:space="preserve">(1019x193x192) </t>
  </si>
  <si>
    <t>CO-FL-33</t>
  </si>
  <si>
    <t>LX-26</t>
  </si>
  <si>
    <t xml:space="preserve">(857x193x192) </t>
  </si>
  <si>
    <t>CO-FL-34</t>
  </si>
  <si>
    <t>LX-27</t>
  </si>
  <si>
    <t xml:space="preserve">(457x2x863) </t>
  </si>
  <si>
    <t>CO-FL-35</t>
  </si>
  <si>
    <t>L-207</t>
  </si>
  <si>
    <t>CO-FL-36</t>
  </si>
  <si>
    <t>L-163</t>
  </si>
  <si>
    <t xml:space="preserve">(457x2x482) </t>
  </si>
  <si>
    <t>CO-FL-37</t>
  </si>
  <si>
    <t>L-208</t>
  </si>
  <si>
    <t xml:space="preserve">(1419x193x192) </t>
  </si>
  <si>
    <t>CO-FL-38</t>
  </si>
  <si>
    <t>LX-28</t>
  </si>
  <si>
    <t xml:space="preserve">(1219x193x193) </t>
  </si>
  <si>
    <t>CO-FL-39</t>
  </si>
  <si>
    <t>LX-29</t>
  </si>
  <si>
    <t xml:space="preserve">(1044x193x192) </t>
  </si>
  <si>
    <t>CO-FL-40</t>
  </si>
  <si>
    <t>LX-30</t>
  </si>
  <si>
    <t xml:space="preserve">(574x194x194) </t>
  </si>
  <si>
    <t>CO-FL-41</t>
  </si>
  <si>
    <t>LX-43</t>
  </si>
  <si>
    <t>CO-FL-42</t>
  </si>
  <si>
    <t>LX-39</t>
  </si>
  <si>
    <t>CO-FL-43</t>
  </si>
  <si>
    <t>LX-31</t>
  </si>
  <si>
    <t xml:space="preserve">(990x194x194) </t>
  </si>
  <si>
    <t>CO-FL-44</t>
  </si>
  <si>
    <t>LX-32</t>
  </si>
  <si>
    <t xml:space="preserve">(1019x194x194) </t>
  </si>
  <si>
    <t>CO-FL-45</t>
  </si>
  <si>
    <t>LX-44</t>
  </si>
  <si>
    <t>CO-FL-46</t>
  </si>
  <si>
    <t>LX-40</t>
  </si>
  <si>
    <t>CO-FL-47</t>
  </si>
  <si>
    <t>LX-33</t>
  </si>
  <si>
    <t xml:space="preserve">(857x194x194) </t>
  </si>
  <si>
    <t>CO-FL-48</t>
  </si>
  <si>
    <t>LX-45</t>
  </si>
  <si>
    <t>CO-FL-49</t>
  </si>
  <si>
    <t>LX-41</t>
  </si>
  <si>
    <t>CO-FL-50</t>
  </si>
  <si>
    <t>LX-34</t>
  </si>
  <si>
    <t xml:space="preserve">(1419x194x194) </t>
  </si>
  <si>
    <t>CO-FL-51</t>
  </si>
  <si>
    <t>LX-35</t>
  </si>
  <si>
    <t xml:space="preserve">(1219x194x194) </t>
  </si>
  <si>
    <t>CO-FL-52</t>
  </si>
  <si>
    <t>LX-46</t>
  </si>
  <si>
    <t>CO-FL-53</t>
  </si>
  <si>
    <t>LX-36</t>
  </si>
  <si>
    <t>CO-FL-54</t>
  </si>
  <si>
    <t>LX-47</t>
  </si>
  <si>
    <t>CO-FL-55</t>
  </si>
  <si>
    <t>LX-37</t>
  </si>
  <si>
    <t xml:space="preserve">(1044x194x194) </t>
  </si>
  <si>
    <t>CO-FL-56</t>
  </si>
  <si>
    <t>LX-48</t>
  </si>
  <si>
    <t xml:space="preserve">(1044x193x193) </t>
  </si>
  <si>
    <t>CO-FL-57</t>
  </si>
  <si>
    <t>LX-42</t>
  </si>
  <si>
    <t>CO-FL-58</t>
  </si>
  <si>
    <t>LX-38</t>
  </si>
  <si>
    <t>CO-FL-59</t>
  </si>
  <si>
    <t>L-261</t>
  </si>
  <si>
    <t>CO-FL-60</t>
  </si>
  <si>
    <t>L-260</t>
  </si>
  <si>
    <t>CO-FL-61</t>
  </si>
  <si>
    <t>L-259</t>
  </si>
  <si>
    <t>CO-FL-62</t>
  </si>
  <si>
    <t>L-258</t>
  </si>
  <si>
    <t>CO-FL-63</t>
  </si>
  <si>
    <t>L-257</t>
  </si>
  <si>
    <t>CO-FL-64</t>
  </si>
  <si>
    <t>L-256</t>
  </si>
  <si>
    <t>CO-FL-65</t>
  </si>
  <si>
    <t>L-255</t>
  </si>
  <si>
    <t>CO-FL-66</t>
  </si>
  <si>
    <t>L-254</t>
  </si>
  <si>
    <t>CO-FL-67</t>
  </si>
  <si>
    <t>L-253</t>
  </si>
  <si>
    <t>CO-FL-68</t>
  </si>
  <si>
    <t>L-252</t>
  </si>
  <si>
    <t>CO-FL-69</t>
  </si>
  <si>
    <t>L-251</t>
  </si>
  <si>
    <t>CO-FL-70</t>
  </si>
  <si>
    <t>L-250</t>
  </si>
  <si>
    <t>CO-FL-71</t>
  </si>
  <si>
    <t>L-249</t>
  </si>
  <si>
    <t>CO-FL-72</t>
  </si>
  <si>
    <t>L-262</t>
  </si>
  <si>
    <t xml:space="preserve">FIELD COVER PLATE </t>
  </si>
  <si>
    <t xml:space="preserve">(214x3x178) </t>
  </si>
  <si>
    <t>CO-PL-5</t>
  </si>
  <si>
    <t>S-6</t>
  </si>
  <si>
    <t xml:space="preserve">(178x3x195) </t>
  </si>
  <si>
    <t>CO-PL-6</t>
  </si>
  <si>
    <t>S-7</t>
  </si>
  <si>
    <t xml:space="preserve">(191x3x191) </t>
  </si>
  <si>
    <t>CO-PL-9</t>
  </si>
  <si>
    <t xml:space="preserve">(384x3x104) </t>
  </si>
  <si>
    <t>CO-PL-11</t>
  </si>
  <si>
    <t xml:space="preserve">FIELD RETAINER CLIP </t>
  </si>
  <si>
    <t xml:space="preserve">(51x5x102) </t>
  </si>
  <si>
    <t>CO-RC-1</t>
  </si>
  <si>
    <t>SX-1</t>
  </si>
  <si>
    <t>U302AB2</t>
  </si>
  <si>
    <t>U2_CC10-1-CY-1</t>
  </si>
  <si>
    <t>[150*75*6.5*10</t>
  </si>
  <si>
    <t>DCC25-U302-0018-VTC-6
U302-09-CP501-1</t>
  </si>
  <si>
    <t>U302-19-CP501</t>
  </si>
  <si>
    <t>U2_CC10-1-CY-2</t>
  </si>
  <si>
    <t>U2_CC10-1-CY-3</t>
  </si>
  <si>
    <t>[380*100*13*20</t>
  </si>
  <si>
    <t>DCC25-U302-0010-VTC-3</t>
  </si>
  <si>
    <t>U302-19-CP502</t>
  </si>
  <si>
    <t>U2_CC10-1-DUMMY-1</t>
  </si>
  <si>
    <t>PL2*19</t>
  </si>
  <si>
    <t>NAME PLATE</t>
  </si>
  <si>
    <t>DUMMY</t>
  </si>
  <si>
    <t>U2_CC10-1-G-1</t>
  </si>
  <si>
    <t>PL12*177.8</t>
  </si>
  <si>
    <t>U302-09-CP004-1</t>
  </si>
  <si>
    <t>U302-19-CP004</t>
  </si>
  <si>
    <t>U2_CC10-1-G-2</t>
  </si>
  <si>
    <t>U2_CC10-1-G-3</t>
  </si>
  <si>
    <t>SPACER</t>
  </si>
  <si>
    <t>U302-09-CP014-2
U302-09-CP014-1
DCC25-U302-0001-VTC-9/16</t>
  </si>
  <si>
    <t>U302-19-CP014</t>
  </si>
  <si>
    <t>U2_CC10-1-GX-1</t>
  </si>
  <si>
    <t>PL3*3390.9</t>
  </si>
  <si>
    <t>U2_CC10-1-GX-2</t>
  </si>
  <si>
    <t>PL3*3378.2</t>
  </si>
  <si>
    <t>U2_CC10-1-GX-3</t>
  </si>
  <si>
    <t>U2_CC10-1-GZ-1</t>
  </si>
  <si>
    <t>U2_CC10-1-GZ-2</t>
  </si>
  <si>
    <t>PL25*90</t>
  </si>
  <si>
    <t>U302-09-CP010-1</t>
  </si>
  <si>
    <t>U302-19-CP010</t>
  </si>
  <si>
    <t>U2_CC10-1-IN-1</t>
  </si>
  <si>
    <t>PL3*177.8</t>
  </si>
  <si>
    <t>INSULATION</t>
  </si>
  <si>
    <t>SUPERWOOL PLUS</t>
  </si>
  <si>
    <t>U2_CC10-1-M-1</t>
  </si>
  <si>
    <t>D12</t>
  </si>
  <si>
    <t>STUD BOLT D12</t>
  </si>
  <si>
    <t>U2_CC10-1-M-2</t>
  </si>
  <si>
    <t>NUT_M12</t>
  </si>
  <si>
    <t>U2_CC10-1-M-3</t>
  </si>
  <si>
    <t>U2_CC10-1-P-1</t>
  </si>
  <si>
    <t>PL12*229</t>
  </si>
  <si>
    <t>U2_CC10-1-P-2</t>
  </si>
  <si>
    <t>U2_CC10-1-P-3</t>
  </si>
  <si>
    <t>PL6*165.1</t>
  </si>
  <si>
    <t>U2_CC10-1-P-4</t>
  </si>
  <si>
    <t>U302-09-CP003-1</t>
  </si>
  <si>
    <t>U302-19-CP003</t>
  </si>
  <si>
    <t>U2_CC10-1-PX-1</t>
  </si>
  <si>
    <t>PL6*10769.6</t>
  </si>
  <si>
    <t>U2_CC10-1-PX-16</t>
  </si>
  <si>
    <t>PL6*50.8</t>
  </si>
  <si>
    <t>U2_CC10-1-PX-2</t>
  </si>
  <si>
    <t>PL3*127</t>
  </si>
  <si>
    <t>U302-09-CP012-1
DCC25-U302-0018-VTC-2</t>
  </si>
  <si>
    <t>U302-19-CP012</t>
  </si>
  <si>
    <t>U2_CC11-1-CY-17</t>
  </si>
  <si>
    <t>DCC25-U302-0018-VTC-6
U302-09-CP503-1</t>
  </si>
  <si>
    <t>U302-19-CP503</t>
  </si>
  <si>
    <t>U2_CC11-1-CY-18</t>
  </si>
  <si>
    <t>U2_CC11-1-CY-3</t>
  </si>
  <si>
    <t>U302-19-CP504</t>
  </si>
  <si>
    <t>U2_CC11-1-DUMMY-2</t>
  </si>
  <si>
    <t>PL2*22</t>
  </si>
  <si>
    <t>U2_CC11-1-G-1</t>
  </si>
  <si>
    <t>U302-09-CP018-1
DCC25-U302-0018-VTC-1</t>
  </si>
  <si>
    <t>U302-19-CP018</t>
  </si>
  <si>
    <t>U2_CC11-1-G-2</t>
  </si>
  <si>
    <t>U2_CC11-1-G-3</t>
  </si>
  <si>
    <t>U302-07-CP002-1
DCC25-U302-0001-VTC-9/24</t>
  </si>
  <si>
    <t>U302-19-CP028</t>
  </si>
  <si>
    <t>U2_CC11-1-GX-25</t>
  </si>
  <si>
    <t>U2_CC11-1-GX-26</t>
  </si>
  <si>
    <t>U2_CC11-1-GX-27</t>
  </si>
  <si>
    <t>U2_CC11-1-GZ-1</t>
  </si>
  <si>
    <t>U2_CC11-1-GZ-3</t>
  </si>
  <si>
    <t>PL19*202</t>
  </si>
  <si>
    <t>U302-09-CP020-1</t>
  </si>
  <si>
    <t>U302-19-CP020</t>
  </si>
  <si>
    <t>U2_CC11-1-IN-1</t>
  </si>
  <si>
    <t>U2_CC11-1-M-1</t>
  </si>
  <si>
    <t>U2_CC11-1-M-2</t>
  </si>
  <si>
    <t>U2_CC11-1-M-3</t>
  </si>
  <si>
    <t>U2_CC11-1-P-27</t>
  </si>
  <si>
    <t>U2_CC11-1-P-3</t>
  </si>
  <si>
    <t>U2_CC11-1-P-30</t>
  </si>
  <si>
    <t>PL12*356</t>
  </si>
  <si>
    <t>U2_CC11-1-P-4</t>
  </si>
  <si>
    <t>U302-07-CP005-3
U302-07-CP005-2</t>
  </si>
  <si>
    <t>U302-19-CP017</t>
  </si>
  <si>
    <t>U2_CC11-1-PX-23</t>
  </si>
  <si>
    <t>U2_CC11-1-PX-24</t>
  </si>
  <si>
    <t>U302-09-CP026-1
DCC25-U302-0018-VTC-2</t>
  </si>
  <si>
    <t>U302-19-CP026</t>
  </si>
  <si>
    <t>U2_CC11-1-PX-25</t>
  </si>
  <si>
    <t>U2_CC12-1-CY-3</t>
  </si>
  <si>
    <t>U2_CC12-1-CY-4</t>
  </si>
  <si>
    <t>U2_CC12-1-CY-5</t>
  </si>
  <si>
    <t>U2_CC12-1-DUMMY-1</t>
  </si>
  <si>
    <t>U2_CC12-1-G-1</t>
  </si>
  <si>
    <t>U2_CC12-1-G-3</t>
  </si>
  <si>
    <t>U2_CC12-1-G-6</t>
  </si>
  <si>
    <t>U2_CC12-1-GX-7</t>
  </si>
  <si>
    <t>U2_CC12-1-GX-8</t>
  </si>
  <si>
    <t>U2_CC12-1-GX-9</t>
  </si>
  <si>
    <t>U2_CC12-1-GZ-1</t>
  </si>
  <si>
    <t>U2_CC12-1-GZ-2</t>
  </si>
  <si>
    <t>U2_CC12-1-IN-1</t>
  </si>
  <si>
    <t>U2_CC12-1-M-2</t>
  </si>
  <si>
    <t>U2_CC12-1-M-7</t>
  </si>
  <si>
    <t>U2_CC12-1-M-8</t>
  </si>
  <si>
    <t>U2_CC12-1-M-9</t>
  </si>
  <si>
    <t>U2_CC12-1-P-3</t>
  </si>
  <si>
    <t>U2_CC12-1-P-4</t>
  </si>
  <si>
    <t>U2_CC12-1-P-8</t>
  </si>
  <si>
    <t>U2_CC12-1-P-9</t>
  </si>
  <si>
    <t>PL12*308</t>
  </si>
  <si>
    <t>U2_CC12-1-PX-15</t>
  </si>
  <si>
    <t>U2_CC12-1-PX-3</t>
  </si>
  <si>
    <t>U2_CC12-1-PX-4</t>
  </si>
  <si>
    <t>U2_CC13-1-CY-15</t>
  </si>
  <si>
    <t>U2_CC13-1-CY-16</t>
  </si>
  <si>
    <t>U2_CC13-1-CY-3</t>
  </si>
  <si>
    <t>U2_CC13-1-DUMMY-2</t>
  </si>
  <si>
    <t>U2_CC13-1-G-1</t>
  </si>
  <si>
    <t>U2_CC13-1-G-3</t>
  </si>
  <si>
    <t>U2_CC13-1-G-6</t>
  </si>
  <si>
    <t>U2_CC13-1-GX-22</t>
  </si>
  <si>
    <t>U2_CC13-1-GX-23</t>
  </si>
  <si>
    <t>U2_CC13-1-GX-24</t>
  </si>
  <si>
    <t>U2_CC13-1-GZ-1</t>
  </si>
  <si>
    <t>U2_CC13-1-GZ-3</t>
  </si>
  <si>
    <t>U2_CC13-1-IN-1</t>
  </si>
  <si>
    <t>U2_CC13-1-M-2</t>
  </si>
  <si>
    <t>U2_CC13-1-M-7</t>
  </si>
  <si>
    <t>U2_CC13-1-M-8</t>
  </si>
  <si>
    <t>U2_CC13-1-M-9</t>
  </si>
  <si>
    <t>U2_CC13-1-P-27</t>
  </si>
  <si>
    <t>U2_CC13-1-P-29</t>
  </si>
  <si>
    <t>PL12*422</t>
  </si>
  <si>
    <t>U2_CC13-1-P-3</t>
  </si>
  <si>
    <t>U2_CC13-1-P-4</t>
  </si>
  <si>
    <t>U2_CC13-1-PX-20</t>
  </si>
  <si>
    <t>U2_CC13-1-PX-21</t>
  </si>
  <si>
    <t>U2_CC13-1-PX-22</t>
  </si>
  <si>
    <t>U2_CC20-1-CY-4</t>
  </si>
  <si>
    <t>U2_CC20-1-CY-5</t>
  </si>
  <si>
    <t>U2_CC20-1-CY-6</t>
  </si>
  <si>
    <t>U2_CC20-1-DUMMY-1</t>
  </si>
  <si>
    <t>U2_CC20-1-G-1</t>
  </si>
  <si>
    <t>U2_CC20-1-G-3</t>
  </si>
  <si>
    <t>U2_CC20-1-G-7</t>
  </si>
  <si>
    <t>U2_CC20-1-GX-10</t>
  </si>
  <si>
    <t>U2_CC20-1-GX-11</t>
  </si>
  <si>
    <t>U2_CC20-1-GX-12</t>
  </si>
  <si>
    <t>U2_CC20-1-GZ-1</t>
  </si>
  <si>
    <t>U2_CC20-1-GZ-2</t>
  </si>
  <si>
    <t>U2_CC20-1-IN-1</t>
  </si>
  <si>
    <t>U2_CC20-1-M-10</t>
  </si>
  <si>
    <t>U2_CC20-1-M-2</t>
  </si>
  <si>
    <t>U2_CC20-1-M-8</t>
  </si>
  <si>
    <t>U2_CC20-1-P-11</t>
  </si>
  <si>
    <t>U2_CC20-1-P-12</t>
  </si>
  <si>
    <t>PL12*295</t>
  </si>
  <si>
    <t>U2_CC20-1-P-13</t>
  </si>
  <si>
    <t>PL6*209.55</t>
  </si>
  <si>
    <t>U2_CC20-1-P-4</t>
  </si>
  <si>
    <t>U2_CC20-1-PX-14</t>
  </si>
  <si>
    <t>PL6*76.2</t>
  </si>
  <si>
    <t>U2_CC20-1-PX-5</t>
  </si>
  <si>
    <t>PL6*10902.95</t>
  </si>
  <si>
    <t>U2_CC20-1-PX-6</t>
  </si>
  <si>
    <t>U2_CC21-1-CY-13</t>
  </si>
  <si>
    <t>U2_CC21-1-CY-14</t>
  </si>
  <si>
    <t>U2_CC21-1-CY-6</t>
  </si>
  <si>
    <t>U2_CC21-1-DUMMY-2</t>
  </si>
  <si>
    <t>U2_CC21-1-G-1</t>
  </si>
  <si>
    <t>U2_CC21-1-G-3</t>
  </si>
  <si>
    <t>U2_CC21-1-G-7</t>
  </si>
  <si>
    <t>U2_CC21-1-GX-4</t>
  </si>
  <si>
    <t>U2_CC21-1-GX-5</t>
  </si>
  <si>
    <t>U2_CC21-1-GX-6</t>
  </si>
  <si>
    <t>U2_CC21-1-GZ-1</t>
  </si>
  <si>
    <t>U2_CC21-1-GZ-3</t>
  </si>
  <si>
    <t>U2_CC21-1-IN-1</t>
  </si>
  <si>
    <t>U2_CC21-1-M-10</t>
  </si>
  <si>
    <t>U2_CC21-1-M-2</t>
  </si>
  <si>
    <t>U2_CC21-1-M-8</t>
  </si>
  <si>
    <t>U2_CC21-1-P-13</t>
  </si>
  <si>
    <t>U2_CC21-1-P-26</t>
  </si>
  <si>
    <t>PL12*388</t>
  </si>
  <si>
    <t>U2_CC21-1-P-4</t>
  </si>
  <si>
    <t>U2_CC21-1-P-6</t>
  </si>
  <si>
    <t>U2_CC21-1-PX-17</t>
  </si>
  <si>
    <t>U2_CC21-1-PX-18</t>
  </si>
  <si>
    <t>U2_CC21-1-PX-19</t>
  </si>
  <si>
    <t>U2_CC22-1-CY-6</t>
  </si>
  <si>
    <t>U2_CC22-1-CY-7</t>
  </si>
  <si>
    <t>U2_CC22-1-CY-8</t>
  </si>
  <si>
    <t>U2_CC22-1-DUMMY-1</t>
  </si>
  <si>
    <t>U2_CC22-1-G-1</t>
  </si>
  <si>
    <t>U2_CC22-1-G-3</t>
  </si>
  <si>
    <t>U2_CC22-1-G-8</t>
  </si>
  <si>
    <t>U2_CC22-1-GX-13</t>
  </si>
  <si>
    <t>U2_CC22-1-GX-14</t>
  </si>
  <si>
    <t>U2_CC22-1-GX-15</t>
  </si>
  <si>
    <t>U2_CC22-1-GZ-1</t>
  </si>
  <si>
    <t>U2_CC22-1-GZ-2</t>
  </si>
  <si>
    <t>U2_CC22-1-IN-1</t>
  </si>
  <si>
    <t>U2_CC22-1-M-11</t>
  </si>
  <si>
    <t>U2_CC22-1-M-12</t>
  </si>
  <si>
    <t>U2_CC22-1-M-2</t>
  </si>
  <si>
    <t>U2_CC22-1-P-15</t>
  </si>
  <si>
    <t>U2_CC22-1-P-16</t>
  </si>
  <si>
    <t>U2_CC22-1-P-17</t>
  </si>
  <si>
    <t>U2_CC22-1-P-4</t>
  </si>
  <si>
    <t>U2_CC22-1-PX-13</t>
  </si>
  <si>
    <t>U2_CC22-1-PX-7</t>
  </si>
  <si>
    <t>U2_CC22-1-PX-8</t>
  </si>
  <si>
    <t>U2_CC23-1-CY-19</t>
  </si>
  <si>
    <t>U2_CC23-1-CY-20</t>
  </si>
  <si>
    <t>U2_CC23-1-CY-6</t>
  </si>
  <si>
    <t>U2_CC23-1-DUMMY-2</t>
  </si>
  <si>
    <t>U2_CC23-1-G-1</t>
  </si>
  <si>
    <t>U2_CC23-1-G-3</t>
  </si>
  <si>
    <t>U2_CC23-1-G-8</t>
  </si>
  <si>
    <t>U2_CC23-1-GX-28</t>
  </si>
  <si>
    <t>U2_CC23-1-GX-29</t>
  </si>
  <si>
    <t>U2_CC23-1-GX-30</t>
  </si>
  <si>
    <t>U2_CC23-1-GZ-1</t>
  </si>
  <si>
    <t>U2_CC23-1-GZ-3</t>
  </si>
  <si>
    <t>U2_CC23-1-IN-1</t>
  </si>
  <si>
    <t>U2_CC23-1-M-11</t>
  </si>
  <si>
    <t>U2_CC23-1-M-11-1</t>
  </si>
  <si>
    <t>U2_CC23-1-M-12</t>
  </si>
  <si>
    <t>U2_CC23-1-M-2</t>
  </si>
  <si>
    <t>U2_CC23-1-P-17</t>
  </si>
  <si>
    <t>U2_CC23-1-P-31</t>
  </si>
  <si>
    <t>U2_CC23-1-P-33</t>
  </si>
  <si>
    <t>PL12*254</t>
  </si>
  <si>
    <t>U2_CC23-1-P-4</t>
  </si>
  <si>
    <t>U2_CC23-1-PX-26</t>
  </si>
  <si>
    <t>U2_CC23-1-PX-27</t>
  </si>
  <si>
    <t>U2_CC23-1-PX-28</t>
  </si>
  <si>
    <t>U2_CC30-1-CY-7</t>
  </si>
  <si>
    <t>U2_CC30-1-CY-8</t>
  </si>
  <si>
    <t>U2_CC30-1-CY-9</t>
  </si>
  <si>
    <t>U2_CC30-1-DUMMY-1</t>
  </si>
  <si>
    <t>U2_CC30-1-G-10</t>
  </si>
  <si>
    <t>U302-09-CP005-1</t>
  </si>
  <si>
    <t>U302-19-CP005</t>
  </si>
  <si>
    <t>U2_CC30-1-G-3</t>
  </si>
  <si>
    <t>U2_CC30-1-G-9</t>
  </si>
  <si>
    <t>U2_CC30-1-GX-16</t>
  </si>
  <si>
    <t>PL3*3479.8</t>
  </si>
  <si>
    <t>U2_CC30-1-GX-17</t>
  </si>
  <si>
    <t>U2_CC30-1-GX-18</t>
  </si>
  <si>
    <t>U2_CC30-1-GZ-1</t>
  </si>
  <si>
    <t>U2_CC30-1-GZ-2</t>
  </si>
  <si>
    <t>U2_CC30-1-IN-1</t>
  </si>
  <si>
    <t>U2_CC30-1-M-13</t>
  </si>
  <si>
    <t>STUD BOLT D10</t>
  </si>
  <si>
    <t>U2_CC30-1-M-14</t>
  </si>
  <si>
    <t>U2_CC30-1-M-4</t>
  </si>
  <si>
    <t>U2_CC30-1-P-19</t>
  </si>
  <si>
    <t>U2_CC30-1-P-20</t>
  </si>
  <si>
    <t>U2_CC30-1-P-24</t>
  </si>
  <si>
    <t>U2_CC30-1-P-4</t>
  </si>
  <si>
    <t>U2_CC30-1-PX-10</t>
  </si>
  <si>
    <t>U302-09-CP013-2
DCC25-U302-0018-VTC-4</t>
  </si>
  <si>
    <t>U302-19-CP013</t>
  </si>
  <si>
    <t>U2_CC30-1-PX-13</t>
  </si>
  <si>
    <t>U2_CC30-1-PX-9</t>
  </si>
  <si>
    <t>PL6*10828.34</t>
  </si>
  <si>
    <t>U2_CC31-1-CY-19</t>
  </si>
  <si>
    <t>U2_CC31-1-CY-20</t>
  </si>
  <si>
    <t>U2_CC31-1-CY-9</t>
  </si>
  <si>
    <t>U2_CC31-1-DUMMY-2</t>
  </si>
  <si>
    <t>U2_CC31-1-G-10</t>
  </si>
  <si>
    <t>U302-09-CP019-1</t>
  </si>
  <si>
    <t>U302-19-CP019</t>
  </si>
  <si>
    <t>U2_CC31-1-G-3</t>
  </si>
  <si>
    <t>U2_CC31-1-G-9</t>
  </si>
  <si>
    <t>U2_CC31-1-GX-31</t>
  </si>
  <si>
    <t>PL3*3480</t>
  </si>
  <si>
    <t>U2_CC31-1-GX-32</t>
  </si>
  <si>
    <t>U2_CC31-1-GX-33</t>
  </si>
  <si>
    <t>U2_CC31-1-GZ-1</t>
  </si>
  <si>
    <t>U2_CC31-1-GZ-3</t>
  </si>
  <si>
    <t>U2_CC31-1-IN-1</t>
  </si>
  <si>
    <t>U2_CC31-1-M-13</t>
  </si>
  <si>
    <t>U2_CC31-1-M-14</t>
  </si>
  <si>
    <t>U2_CC31-1-M-4</t>
  </si>
  <si>
    <t>U2_CC31-1-P-24</t>
  </si>
  <si>
    <t>U2_CC31-1-P-34</t>
  </si>
  <si>
    <t>U2_CC31-1-P-36</t>
  </si>
  <si>
    <t>U2_CC31-1-P-4</t>
  </si>
  <si>
    <t>U2_CC31-1-PX-28</t>
  </si>
  <si>
    <t>U2_CC31-1-PX-29</t>
  </si>
  <si>
    <t>U2_CC31-1-PX-30</t>
  </si>
  <si>
    <t>U302-09-CP027-1
U302-19-CP013-2
DCC25-U302-0018-VTC-4</t>
  </si>
  <si>
    <t>U302-19-CP027</t>
  </si>
  <si>
    <t>U2_CC62-1-CY-10</t>
  </si>
  <si>
    <t>U2_CC62-1-CY-11</t>
  </si>
  <si>
    <t>U2_CC62-1-CY-12</t>
  </si>
  <si>
    <t>U2_CC62-1-DUMMY-1</t>
  </si>
  <si>
    <t>U2_CC62-1-G-11</t>
  </si>
  <si>
    <t>U2_CC62-1-GX-19</t>
  </si>
  <si>
    <t>PL3*3254.375</t>
  </si>
  <si>
    <t>DCC25-U302-0018-VTC-5</t>
  </si>
  <si>
    <t>U302-19-CP011</t>
  </si>
  <si>
    <t>U2_CC62-1-GX-20</t>
  </si>
  <si>
    <t>PL3*3028.95</t>
  </si>
  <si>
    <t>U2_CC62-1-GX-21</t>
  </si>
  <si>
    <t>U2_CC62-1-GZ-1</t>
  </si>
  <si>
    <t>U2_CC62-1-GZ-2</t>
  </si>
  <si>
    <t>U2_CC62-1-M-15</t>
  </si>
  <si>
    <t>U2_CC62-1-M-16</t>
  </si>
  <si>
    <t>U2_CC62-1-M-17</t>
  </si>
  <si>
    <t>U2_CC62-1-P-22</t>
  </si>
  <si>
    <t>U2_CC62-1-P-23</t>
  </si>
  <si>
    <t>U2_CC62-1-P-4</t>
  </si>
  <si>
    <t>U2_CC62-1-PX-11</t>
  </si>
  <si>
    <t>PL6*10693.4</t>
  </si>
  <si>
    <t>U2_CC62-1-PX-12</t>
  </si>
  <si>
    <t>PL6*88.9</t>
  </si>
  <si>
    <t>U2_CC63-1-CY-10</t>
  </si>
  <si>
    <t>U2_CC63-1-CY-11</t>
  </si>
  <si>
    <t>U2_CC63-1-CY-12</t>
  </si>
  <si>
    <t>U2_CC63-1-DUMMY-2</t>
  </si>
  <si>
    <t>U2_CC63-1-G-11</t>
  </si>
  <si>
    <t>U2_CC63-1-GX-34</t>
  </si>
  <si>
    <t>U302-19-CP025</t>
  </si>
  <si>
    <t>U2_CC63-1-GX-35</t>
  </si>
  <si>
    <t>U2_CC63-1-GX-36</t>
  </si>
  <si>
    <t>U2_CC63-1-GZ-1</t>
  </si>
  <si>
    <t>U2_CC63-1-GZ-3</t>
  </si>
  <si>
    <t>U2_CC63-1-M-15</t>
  </si>
  <si>
    <t>U2_CC63-1-M-16</t>
  </si>
  <si>
    <t>U2_CC63-1-M-17</t>
  </si>
  <si>
    <t>U2_CC63-1-P-37</t>
  </si>
  <si>
    <t>U2_CC63-1-P-38</t>
  </si>
  <si>
    <t>U2_CC63-1-P-4</t>
  </si>
  <si>
    <t>U2_CC63-1-PX-11</t>
  </si>
  <si>
    <t>U2_CC63-1-PX-12</t>
  </si>
  <si>
    <t>U302AB1</t>
  </si>
  <si>
    <t>U1_CC10-1-CY-1</t>
  </si>
  <si>
    <t>DCC25-U302-0018-VTC-6</t>
  </si>
  <si>
    <t>U302-09-CP501</t>
  </si>
  <si>
    <t>U1_CC10-1-CY-2</t>
  </si>
  <si>
    <t>U1_CC10-1-CY-3</t>
  </si>
  <si>
    <t>DCC25-U302-0018-VTC-7</t>
  </si>
  <si>
    <t>U302-09-CP502</t>
  </si>
  <si>
    <t>U1_CC10-1-DUMMY-1</t>
  </si>
  <si>
    <t>U1_CC10-1-G-1</t>
  </si>
  <si>
    <t>DCC25-U302-0018-VTC-1</t>
  </si>
  <si>
    <t>U302-09-CP004</t>
  </si>
  <si>
    <t>U1_CC10-1-G-2</t>
  </si>
  <si>
    <t>U1_CC10-1-G-3</t>
  </si>
  <si>
    <t>DCC25-U302-0001-VTC-9/16</t>
  </si>
  <si>
    <t>U302-09-CP014</t>
  </si>
  <si>
    <t>U1_CC10-1-GX-1</t>
  </si>
  <si>
    <t>U1_CC10-1-GX-2</t>
  </si>
  <si>
    <t>U1_CC10-1-GX-3</t>
  </si>
  <si>
    <t>U1_CC10-1-GZ-1</t>
  </si>
  <si>
    <t>U1_CC10-1-GZ-2</t>
  </si>
  <si>
    <t>DCC25-U302-0015-VTC-5</t>
  </si>
  <si>
    <t>U302-09-CP010</t>
  </si>
  <si>
    <t>U1_CC10-1-IN-1</t>
  </si>
  <si>
    <t>U1_CC10-1-M-1</t>
  </si>
  <si>
    <t>U1_CC10-1-M-2</t>
  </si>
  <si>
    <t>U1_CC10-1-M-3</t>
  </si>
  <si>
    <t>U1_CC10-1-P-1</t>
  </si>
  <si>
    <t>U1_CC10-1-P-2</t>
  </si>
  <si>
    <t>U1_CC10-1-P-3</t>
  </si>
  <si>
    <t>U1_CC10-1-P-4</t>
  </si>
  <si>
    <t>U302-18-CP003-1</t>
  </si>
  <si>
    <t>U302-09-CP003</t>
  </si>
  <si>
    <t>U1_CC10-1-PX-1</t>
  </si>
  <si>
    <t>U1_CC10-1-PX-16</t>
  </si>
  <si>
    <t>U1_CC10-1-PX-2</t>
  </si>
  <si>
    <t>DCC25-U302-0018-VTC-2</t>
  </si>
  <si>
    <t>U302-09-CP012</t>
  </si>
  <si>
    <t>U1_CC11-1-CY-17</t>
  </si>
  <si>
    <t>DCC25-U302-0018-VTC-6
U302-17-CP501-1
U302-19-CP501-1
U302-09-CP501-2
U302-19-CP501-2</t>
  </si>
  <si>
    <t>U302-09-CP503</t>
  </si>
  <si>
    <t>U1_CC11-1-CY-18</t>
  </si>
  <si>
    <t>U1_CC11-1-CY-3</t>
  </si>
  <si>
    <t>U302-09-CP504</t>
  </si>
  <si>
    <t>U1_CC11-1-DUMMY-2</t>
  </si>
  <si>
    <t>U1_CC11-1-G-1</t>
  </si>
  <si>
    <t>U302-19-CP004-1
DCC25-U302-0018-VTC-1</t>
  </si>
  <si>
    <t>U302-09-CP018</t>
  </si>
  <si>
    <t>U1_CC11-1-G-2</t>
  </si>
  <si>
    <t>U1_CC11-1-G-3</t>
  </si>
  <si>
    <t>U302-09-CP028</t>
  </si>
  <si>
    <t>U1_CC11-1-GX-25</t>
  </si>
  <si>
    <t>U1_CC11-1-GX-26</t>
  </si>
  <si>
    <t>U1_CC11-1-GX-27</t>
  </si>
  <si>
    <t>U1_CC11-1-GZ-1</t>
  </si>
  <si>
    <t>U1_CC11-1-GZ-3</t>
  </si>
  <si>
    <t>U302-17-CP007-2</t>
  </si>
  <si>
    <t>U302-09-CP020</t>
  </si>
  <si>
    <t>U1_CC11-1-IN-1</t>
  </si>
  <si>
    <t>U1_CC11-1-M-1</t>
  </si>
  <si>
    <t>U1_CC11-1-M-2</t>
  </si>
  <si>
    <t>U1_CC11-1-M-3</t>
  </si>
  <si>
    <t>U1_CC11-1-P-27</t>
  </si>
  <si>
    <t>U1_CC11-1-P-3</t>
  </si>
  <si>
    <t>U1_CC11-1-P-30</t>
  </si>
  <si>
    <t>U1_CC11-1-P-4</t>
  </si>
  <si>
    <t>U302-17-CP005-3
U302-17-CP005-2</t>
  </si>
  <si>
    <t>U302-09-CP017</t>
  </si>
  <si>
    <t>U1_CC11-1-PX-23</t>
  </si>
  <si>
    <t>U1_CC11-1-PX-24</t>
  </si>
  <si>
    <t>U302-09-CP026</t>
  </si>
  <si>
    <t>U1_CC11-1-PX-25</t>
  </si>
  <si>
    <t>U1_CC12-1-CY-3</t>
  </si>
  <si>
    <t>U1_CC12-1-CY-4</t>
  </si>
  <si>
    <t>U1_CC12-1-CY-5</t>
  </si>
  <si>
    <t>U1_CC12-1-DUMMY-1</t>
  </si>
  <si>
    <t>U1_CC12-1-G-1</t>
  </si>
  <si>
    <t>U1_CC12-1-G-3</t>
  </si>
  <si>
    <t>U1_CC12-1-G-6</t>
  </si>
  <si>
    <t>U1_CC12-1-GX-7</t>
  </si>
  <si>
    <t>U1_CC12-1-GX-8</t>
  </si>
  <si>
    <t>U1_CC12-1-GX-9</t>
  </si>
  <si>
    <t>U1_CC12-1-GZ-1</t>
  </si>
  <si>
    <t>U1_CC12-1-GZ-2</t>
  </si>
  <si>
    <t>U1_CC12-1-IN-1</t>
  </si>
  <si>
    <t>U1_CC12-1-M-2</t>
  </si>
  <si>
    <t>U1_CC12-1-M-7</t>
  </si>
  <si>
    <t>U1_CC12-1-M-8</t>
  </si>
  <si>
    <t>U1_CC12-1-M-9</t>
  </si>
  <si>
    <t>U1_CC12-1-P-3</t>
  </si>
  <si>
    <t>U1_CC12-1-P-4</t>
  </si>
  <si>
    <t>U1_CC12-1-P-8</t>
  </si>
  <si>
    <t>U1_CC12-1-P-9</t>
  </si>
  <si>
    <t>U1_CC12-1-PX-15</t>
  </si>
  <si>
    <t>U1_CC12-1-PX-3</t>
  </si>
  <si>
    <t>U1_CC12-1-PX-4</t>
  </si>
  <si>
    <t>U1_CC13-1-CY-15</t>
  </si>
  <si>
    <t>U1_CC13-1-CY-16</t>
  </si>
  <si>
    <t>U1_CC13-1-CY-3</t>
  </si>
  <si>
    <t>U1_CC13-1-DUMMY-2</t>
  </si>
  <si>
    <t>U1_CC13-1-G-1</t>
  </si>
  <si>
    <t>U1_CC13-1-G-3</t>
  </si>
  <si>
    <t>U1_CC13-1-G-6</t>
  </si>
  <si>
    <t>U1_CC13-1-GX-22</t>
  </si>
  <si>
    <t>U1_CC13-1-GX-23</t>
  </si>
  <si>
    <t>U1_CC13-1-GX-24</t>
  </si>
  <si>
    <t>U1_CC13-1-GZ-1</t>
  </si>
  <si>
    <t>U1_CC13-1-GZ-3</t>
  </si>
  <si>
    <t>U1_CC13-1-IN-1</t>
  </si>
  <si>
    <t>U1_CC13-1-M-2</t>
  </si>
  <si>
    <t>U1_CC13-1-M-7</t>
  </si>
  <si>
    <t>U1_CC13-1-M-8</t>
  </si>
  <si>
    <t>U1_CC13-1-M-9</t>
  </si>
  <si>
    <t>U1_CC13-1-P-27</t>
  </si>
  <si>
    <t>U1_CC13-1-P-29</t>
  </si>
  <si>
    <t>U1_CC13-1-P-3</t>
  </si>
  <si>
    <t>U1_CC13-1-P-4</t>
  </si>
  <si>
    <t>U1_CC13-1-PX-20</t>
  </si>
  <si>
    <t>U1_CC13-1-PX-21</t>
  </si>
  <si>
    <t>U1_CC13-1-PX-22</t>
  </si>
  <si>
    <t>U1_CC20-1-CY-4</t>
  </si>
  <si>
    <t>U1_CC20-1-CY-5</t>
  </si>
  <si>
    <t>U1_CC20-1-CY-6</t>
  </si>
  <si>
    <t>U1_CC20-1-DUMMY-1</t>
  </si>
  <si>
    <t>U1_CC20-1-G-1</t>
  </si>
  <si>
    <t>U1_CC20-1-G-3</t>
  </si>
  <si>
    <t>U1_CC20-1-G-7</t>
  </si>
  <si>
    <t>U1_CC20-1-GX-10</t>
  </si>
  <si>
    <t>U1_CC20-1-GX-11</t>
  </si>
  <si>
    <t>U1_CC20-1-GX-12</t>
  </si>
  <si>
    <t>U1_CC20-1-GZ-1</t>
  </si>
  <si>
    <t>U1_CC20-1-GZ-2</t>
  </si>
  <si>
    <t>U1_CC20-1-IN-1</t>
  </si>
  <si>
    <t>U1_CC20-1-M-10</t>
  </si>
  <si>
    <t>U1_CC20-1-M-2</t>
  </si>
  <si>
    <t>U1_CC20-1-M-8</t>
  </si>
  <si>
    <t>U1_CC20-1-P-11</t>
  </si>
  <si>
    <t>U1_CC20-1-P-12</t>
  </si>
  <si>
    <t>U1_CC20-1-P-13</t>
  </si>
  <si>
    <t>U1_CC20-1-P-4</t>
  </si>
  <si>
    <t>U1_CC20-1-PX-14</t>
  </si>
  <si>
    <t>U1_CC20-1-PX-5</t>
  </si>
  <si>
    <t>U1_CC20-1-PX-6</t>
  </si>
  <si>
    <t>U1_CC21-1-CY-13</t>
  </si>
  <si>
    <t>U1_CC21-1-CY-14</t>
  </si>
  <si>
    <t>U1_CC21-1-CY-6</t>
  </si>
  <si>
    <t>U1_CC21-1-DUMMY-2</t>
  </si>
  <si>
    <t>U1_CC21-1-G-1</t>
  </si>
  <si>
    <t>U1_CC21-1-G-3</t>
  </si>
  <si>
    <t>U1_CC21-1-G-7</t>
  </si>
  <si>
    <t>U1_CC21-1-GX-4</t>
  </si>
  <si>
    <t>U1_CC21-1-GX-5</t>
  </si>
  <si>
    <t>U1_CC21-1-GX-6</t>
  </si>
  <si>
    <t>U1_CC21-1-GZ-1</t>
  </si>
  <si>
    <t>U1_CC21-1-GZ-3</t>
  </si>
  <si>
    <t>U1_CC21-1-IN-1</t>
  </si>
  <si>
    <t>U1_CC21-1-M-10</t>
  </si>
  <si>
    <t>U1_CC21-1-M-2</t>
  </si>
  <si>
    <t>U1_CC21-1-M-8</t>
  </si>
  <si>
    <t>U1_CC21-1-P-13</t>
  </si>
  <si>
    <t>U1_CC21-1-P-26</t>
  </si>
  <si>
    <t>U1_CC21-1-P-4</t>
  </si>
  <si>
    <t>U1_CC21-1-P-6</t>
  </si>
  <si>
    <t>U1_CC21-1-PX-17</t>
  </si>
  <si>
    <t>U1_CC21-1-PX-18</t>
  </si>
  <si>
    <t>U1_CC21-1-PX-19</t>
  </si>
  <si>
    <t>U1_CC22-1-CY-6</t>
  </si>
  <si>
    <t>U1_CC22-1-CY-7</t>
  </si>
  <si>
    <t>U1_CC22-1-CY-8</t>
  </si>
  <si>
    <t>U1_CC22-1-DUMMY-1</t>
  </si>
  <si>
    <t>U1_CC22-1-G-1</t>
  </si>
  <si>
    <t>U1_CC22-1-G-3</t>
  </si>
  <si>
    <t>U1_CC22-1-G-8</t>
  </si>
  <si>
    <t>U1_CC22-1-GX-13</t>
  </si>
  <si>
    <t>U1_CC22-1-GX-14</t>
  </si>
  <si>
    <t>U1_CC22-1-GX-15</t>
  </si>
  <si>
    <t>U1_CC22-1-GZ-1</t>
  </si>
  <si>
    <t>U1_CC22-1-GZ-2</t>
  </si>
  <si>
    <t>U1_CC22-1-IN-1</t>
  </si>
  <si>
    <t>U1_CC22-1-M-11</t>
  </si>
  <si>
    <t>U1_CC22-1-M-12</t>
  </si>
  <si>
    <t>U1_CC22-1-M-2</t>
  </si>
  <si>
    <t>U1_CC22-1-P-15</t>
  </si>
  <si>
    <t>U1_CC22-1-P-16</t>
  </si>
  <si>
    <t>U1_CC22-1-P-17</t>
  </si>
  <si>
    <t>U1_CC22-1-P-4</t>
  </si>
  <si>
    <t>U1_CC22-1-PX-13</t>
  </si>
  <si>
    <t>U1_CC22-1-PX-7</t>
  </si>
  <si>
    <t>U1_CC22-1-PX-8</t>
  </si>
  <si>
    <t>U1_CC23-1-CY-19</t>
  </si>
  <si>
    <t>U1_CC23-1-CY-20</t>
  </si>
  <si>
    <t>U1_CC23-1-CY-6</t>
  </si>
  <si>
    <t>U1_CC23-1-DUMMY-2</t>
  </si>
  <si>
    <t>U1_CC23-1-G-1</t>
  </si>
  <si>
    <t>U1_CC23-1-G-3</t>
  </si>
  <si>
    <t>U1_CC23-1-G-8</t>
  </si>
  <si>
    <t>U1_CC23-1-GX-28</t>
  </si>
  <si>
    <t>U1_CC23-1-GX-29</t>
  </si>
  <si>
    <t>U1_CC23-1-GX-30</t>
  </si>
  <si>
    <t>U1_CC23-1-GZ-1</t>
  </si>
  <si>
    <t>U1_CC23-1-GZ-3</t>
  </si>
  <si>
    <t>U1_CC23-1-IN-1</t>
  </si>
  <si>
    <t>U1_CC23-1-M-11</t>
  </si>
  <si>
    <t>U1_CC23-1-M-11-1</t>
  </si>
  <si>
    <t>U1_CC23-1-M-12</t>
  </si>
  <si>
    <t>U1_CC23-1-M-2</t>
  </si>
  <si>
    <t>U1_CC23-1-P-17</t>
  </si>
  <si>
    <t>U1_CC23-1-P-31</t>
  </si>
  <si>
    <t>U1_CC23-1-P-33</t>
  </si>
  <si>
    <t>U1_CC23-1-P-4</t>
  </si>
  <si>
    <t>U1_CC23-1-PX-26</t>
  </si>
  <si>
    <t>U1_CC23-1-PX-27</t>
  </si>
  <si>
    <t>U1_CC23-1-PX-28</t>
  </si>
  <si>
    <t>U1_CC30-1-CY-7</t>
  </si>
  <si>
    <t>U1_CC30-1-CY-8</t>
  </si>
  <si>
    <t>U1_CC30-1-CY-9</t>
  </si>
  <si>
    <t>U1_CC30-1-DUMMY-1</t>
  </si>
  <si>
    <t>U1_CC30-1-G-10</t>
  </si>
  <si>
    <t>DCC25-U302-0018-VTC-3</t>
  </si>
  <si>
    <t>U302-09-CP005</t>
  </si>
  <si>
    <t>U1_CC30-1-G-3</t>
  </si>
  <si>
    <t>U1_CC30-1-G-9</t>
  </si>
  <si>
    <t>U1_CC30-1-GX-16</t>
  </si>
  <si>
    <t>U1_CC30-1-GX-17</t>
  </si>
  <si>
    <t>U1_CC30-1-GX-18</t>
  </si>
  <si>
    <t>U1_CC30-1-GZ-1</t>
  </si>
  <si>
    <t>U1_CC30-1-GZ-2</t>
  </si>
  <si>
    <t>U1_CC30-1-IN-1</t>
  </si>
  <si>
    <t>U1_CC30-1-M-13</t>
  </si>
  <si>
    <t>U1_CC30-1-M-14</t>
  </si>
  <si>
    <t>U1_CC30-1-M-4</t>
  </si>
  <si>
    <t>U1_CC30-1-P-19</t>
  </si>
  <si>
    <t>U1_CC30-1-P-20</t>
  </si>
  <si>
    <t>U1_CC30-1-P-24</t>
  </si>
  <si>
    <t>U1_CC30-1-P-4</t>
  </si>
  <si>
    <t>U1_CC30-1-PX-10</t>
  </si>
  <si>
    <t>DCC25-U302-0018-VTC-4</t>
  </si>
  <si>
    <t>U302-09-CP013</t>
  </si>
  <si>
    <t>U1_CC30-1-PX-13</t>
  </si>
  <si>
    <t>U1_CC30-1-PX-9</t>
  </si>
  <si>
    <t>U1_CC31-1-CY-19</t>
  </si>
  <si>
    <t>U1_CC31-1-CY-20</t>
  </si>
  <si>
    <t>U1_CC31-1-CY-9</t>
  </si>
  <si>
    <t>U1_CC31-1-DUMMY-2</t>
  </si>
  <si>
    <t>U1_CC31-1-G-10</t>
  </si>
  <si>
    <t>U302-19-CP005-1</t>
  </si>
  <si>
    <t>U302-09-CP019</t>
  </si>
  <si>
    <t>U1_CC31-1-G-3</t>
  </si>
  <si>
    <t>U1_CC31-1-G-9</t>
  </si>
  <si>
    <t>U1_CC31-1-GX-31</t>
  </si>
  <si>
    <t>U1_CC31-1-GX-32</t>
  </si>
  <si>
    <t>U1_CC31-1-GX-33</t>
  </si>
  <si>
    <t>U1_CC31-1-GZ-1</t>
  </si>
  <si>
    <t>U1_CC31-1-GZ-3</t>
  </si>
  <si>
    <t>U1_CC31-1-IN-1</t>
  </si>
  <si>
    <t>U1_CC31-1-M-13</t>
  </si>
  <si>
    <t>U1_CC31-1-M-14</t>
  </si>
  <si>
    <t>U1_CC31-1-M-4</t>
  </si>
  <si>
    <t>U1_CC31-1-P-24</t>
  </si>
  <si>
    <t>U1_CC31-1-P-34</t>
  </si>
  <si>
    <t>U1_CC31-1-P-36</t>
  </si>
  <si>
    <t>U1_CC31-1-P-4</t>
  </si>
  <si>
    <t>U1_CC31-1-PX-28</t>
  </si>
  <si>
    <t>U1_CC31-1-PX-29</t>
  </si>
  <si>
    <t>U1_CC31-1-PX-30</t>
  </si>
  <si>
    <t>U302-09-CP027</t>
  </si>
  <si>
    <t>U1_CC62-1-CY-10</t>
  </si>
  <si>
    <t>U1_CC62-1-CY-11</t>
  </si>
  <si>
    <t>U1_CC62-1-CY-12</t>
  </si>
  <si>
    <t>U1_CC62-1-DUMMY-1</t>
  </si>
  <si>
    <t>U1_CC62-1-G-11</t>
  </si>
  <si>
    <t>U1_CC62-1-GX-19</t>
  </si>
  <si>
    <t>U302-09-CP011</t>
  </si>
  <si>
    <t>U1_CC62-1-GX-20</t>
  </si>
  <si>
    <t>U1_CC62-1-GX-21</t>
  </si>
  <si>
    <t>U1_CC62-1-GZ-1</t>
  </si>
  <si>
    <t>U1_CC62-1-GZ-2</t>
  </si>
  <si>
    <t>U1_CC62-1-M-15</t>
  </si>
  <si>
    <t>U1_CC62-1-M-16</t>
  </si>
  <si>
    <t>U1_CC62-1-M-17</t>
  </si>
  <si>
    <t>U1_CC62-1-P-22</t>
  </si>
  <si>
    <t>U1_CC62-1-P-23</t>
  </si>
  <si>
    <t>U1_CC62-1-P-4</t>
  </si>
  <si>
    <t>U1_CC62-1-PX-11</t>
  </si>
  <si>
    <t>U1_CC62-1-PX-12</t>
  </si>
  <si>
    <t>U1_CC63-1-CY-10</t>
  </si>
  <si>
    <t>U1_CC63-1-CY-11</t>
  </si>
  <si>
    <t>U1_CC63-1-CY-12</t>
  </si>
  <si>
    <t>U1_CC63-1-DUMMY-2</t>
  </si>
  <si>
    <t>U1_CC63-1-G-11</t>
  </si>
  <si>
    <t>U1_CC63-1-GX-34</t>
  </si>
  <si>
    <t>U302-09-CP025</t>
  </si>
  <si>
    <t>U1_CC63-1-GX-35</t>
  </si>
  <si>
    <t>U1_CC63-1-GX-36</t>
  </si>
  <si>
    <t>U1_CC63-1-GZ-1</t>
  </si>
  <si>
    <t>U1_CC63-1-GZ-3</t>
  </si>
  <si>
    <t>U1_CC63-1-M-15</t>
  </si>
  <si>
    <t>U1_CC63-1-M-16</t>
  </si>
  <si>
    <t>U1_CC63-1-M-17</t>
  </si>
  <si>
    <t>U1_CC63-1-P-37</t>
  </si>
  <si>
    <t>U1_CC63-1-P-38</t>
  </si>
  <si>
    <t>U1_CC63-1-P-4</t>
  </si>
  <si>
    <t>U1_CC63-1-PX-11</t>
  </si>
  <si>
    <t>U1_CC63-1-PX-12</t>
  </si>
  <si>
    <r>
      <t xml:space="preserve">Project name / Tên Dự án      : </t>
    </r>
    <r>
      <rPr>
        <b/>
        <sz val="9"/>
        <color rgb="FFFF0000"/>
        <rFont val="Arial"/>
        <family val="2"/>
      </rPr>
      <t>Duke Person County</t>
    </r>
  </si>
  <si>
    <t>Item Name  / Tên Hạng mục    : Attic &amp; Basement</t>
  </si>
  <si>
    <r>
      <t xml:space="preserve">Document No. / Số Tài liệu     : </t>
    </r>
    <r>
      <rPr>
        <b/>
        <sz val="9"/>
        <color rgb="FFFF0000"/>
        <rFont val="Arial"/>
        <family val="2"/>
      </rPr>
      <t>U302-09-APL-001</t>
    </r>
  </si>
  <si>
    <t>Date: 27-May-2026</t>
  </si>
  <si>
    <t>Rev.1
(14/05/2026)</t>
  </si>
  <si>
    <t>Rev.2
(27/05/2026)</t>
  </si>
  <si>
    <t>Cutting No.
Unit 1</t>
  </si>
  <si>
    <t>Q'TY
Unit 1</t>
  </si>
  <si>
    <t>Remain
(T'Qty-Q'Ty)
Unit 1</t>
  </si>
  <si>
    <t>Cutting No.
Unit 2</t>
  </si>
  <si>
    <t>Q'TY
Unit 2</t>
  </si>
  <si>
    <t>Remain
(T'Qty-Q'Ty)
Unit 2</t>
  </si>
  <si>
    <t>V17568-CCXD-7001</t>
  </si>
  <si>
    <t>CC10-1</t>
  </si>
  <si>
    <t>ATTIC PANEL</t>
  </si>
  <si>
    <t>(1959x651x11362)</t>
  </si>
  <si>
    <t>O</t>
  </si>
  <si>
    <t>Khoan lỗ trước nếu có và +15mm lượng dư vào 1 đầu</t>
  </si>
  <si>
    <t>DUMMY-1</t>
  </si>
  <si>
    <t>-</t>
  </si>
  <si>
    <t>GX-1</t>
  </si>
  <si>
    <t>GX-2</t>
  </si>
  <si>
    <t>GX-3</t>
  </si>
  <si>
    <t>Cắt đường kính lỗ nhỏ hơn 10mm</t>
  </si>
  <si>
    <t>IN-1</t>
  </si>
  <si>
    <t>Cấp cho IRB Và AMC2 mỗi bên 1 nửa</t>
  </si>
  <si>
    <t>PX-1</t>
  </si>
  <si>
    <t>V17568-CCXD-7005</t>
  </si>
  <si>
    <t>CC12-1</t>
  </si>
  <si>
    <t>(1959x650x11362)</t>
  </si>
  <si>
    <t>GX-7</t>
  </si>
  <si>
    <t>GX-8</t>
  </si>
  <si>
    <t>GX-9</t>
  </si>
  <si>
    <t>P-9</t>
  </si>
  <si>
    <t>V17568-CCXD-7009</t>
  </si>
  <si>
    <t>CC20-1</t>
  </si>
  <si>
    <t>(1959x572x11495)</t>
  </si>
  <si>
    <t>GX-10</t>
  </si>
  <si>
    <t>GX-11</t>
  </si>
  <si>
    <t>GX-12</t>
  </si>
  <si>
    <t>V17568-CCXD-7013</t>
  </si>
  <si>
    <t>CC22-1</t>
  </si>
  <si>
    <t>(1959x546x11495)</t>
  </si>
  <si>
    <t>GX-13</t>
  </si>
  <si>
    <t>GX-14</t>
  </si>
  <si>
    <t>GX-15</t>
  </si>
  <si>
    <t>V17568-CCXD-7017</t>
  </si>
  <si>
    <t>CC30-1</t>
  </si>
  <si>
    <t>(1956x554x11419)</t>
  </si>
  <si>
    <t>GX-16</t>
  </si>
  <si>
    <t>GX-17</t>
  </si>
  <si>
    <t>GX-18</t>
  </si>
  <si>
    <t>V17568-CCXD-7021</t>
  </si>
  <si>
    <t>CC62-1</t>
  </si>
  <si>
    <t>(1906x461x11419)</t>
  </si>
  <si>
    <t>GX-19</t>
  </si>
  <si>
    <t>GX-20</t>
  </si>
  <si>
    <t>GX-21</t>
  </si>
  <si>
    <t>V17568-CCXD-7024</t>
  </si>
  <si>
    <t>CC11-1</t>
  </si>
  <si>
    <t>(1704x715x11362)</t>
  </si>
  <si>
    <t xml:space="preserve">ADDED, Assembly thêm mới. </t>
  </si>
  <si>
    <t>ADDED, Cắt mới bổ sung.</t>
  </si>
  <si>
    <t>DUMMY-2</t>
  </si>
  <si>
    <t>GX-25</t>
  </si>
  <si>
    <t>GX-26</t>
  </si>
  <si>
    <t>GX-27</t>
  </si>
  <si>
    <t>ADDED, Mua mới bổ sung.</t>
  </si>
  <si>
    <t>V17568-CCXD-7028</t>
  </si>
  <si>
    <t>CC13-1</t>
  </si>
  <si>
    <t>(1705x715x11362)</t>
  </si>
  <si>
    <t>GX-22</t>
  </si>
  <si>
    <t>GX-23</t>
  </si>
  <si>
    <t>GX-24</t>
  </si>
  <si>
    <t>V17568-CCXD-7032</t>
  </si>
  <si>
    <t>CC21-1</t>
  </si>
  <si>
    <t>(1739x637x11495)</t>
  </si>
  <si>
    <t>GX-4</t>
  </si>
  <si>
    <t>GX-5</t>
  </si>
  <si>
    <t>GX-6</t>
  </si>
  <si>
    <t>V17568-CCXD-7036</t>
  </si>
  <si>
    <t>CC23-1</t>
  </si>
  <si>
    <t>(1742x610x11495)</t>
  </si>
  <si>
    <t>GX-28</t>
  </si>
  <si>
    <t>GX-29</t>
  </si>
  <si>
    <t>GX-30</t>
  </si>
  <si>
    <t>MODIFY, 28 chi tiết giảm chiều dài từ 120 thành 114 và đổi tên thành M-11-1</t>
  </si>
  <si>
    <t>M-11-1</t>
  </si>
  <si>
    <t>MODIFY, Chuyển sang từ M-11</t>
  </si>
  <si>
    <t>PX-28</t>
  </si>
  <si>
    <t>V17568-CCXD-7040</t>
  </si>
  <si>
    <t>CC31-1</t>
  </si>
  <si>
    <t>(1739x619x11419)</t>
  </si>
  <si>
    <t>GX-31</t>
  </si>
  <si>
    <t>GX-32</t>
  </si>
  <si>
    <t>GX-33</t>
  </si>
  <si>
    <t>PX-29</t>
  </si>
  <si>
    <t>PX-30</t>
  </si>
  <si>
    <t>V17568-CCXD-7044</t>
  </si>
  <si>
    <t>CC63-1</t>
  </si>
  <si>
    <t>(1816x525x11419)</t>
  </si>
  <si>
    <t>GX-34</t>
  </si>
  <si>
    <t>GX-35</t>
  </si>
  <si>
    <t>GX-36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</si>
  <si>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</si>
  <si>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</si>
  <si>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</si>
  <si>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</si>
  <si>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</si>
  <si>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</si>
  <si>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</si>
  <si>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U302</t>
  </si>
  <si>
    <t>Duke Person County</t>
  </si>
  <si>
    <t>Attic Basement U1</t>
  </si>
  <si>
    <t>Attic Basement U2</t>
  </si>
  <si>
    <t>SCR Duct U1</t>
  </si>
  <si>
    <t>SCR Duct U2</t>
  </si>
  <si>
    <t>X</t>
  </si>
  <si>
    <t>TÌNH TRẠNG DỰ ÁN</t>
  </si>
  <si>
    <t>KL còn lại có thể triển khai</t>
  </si>
  <si>
    <t>B1 B2 C1 C2 A</t>
  </si>
  <si>
    <t>B1 C2 B2 C1 A</t>
  </si>
  <si>
    <t>U1_CO-PL-2-S-1</t>
  </si>
  <si>
    <t>U2_CO-PL-2-S-1</t>
  </si>
  <si>
    <t>Tôn 10</t>
  </si>
  <si>
    <t>U2_COT-3-G-20</t>
  </si>
  <si>
    <t>U2_CVA-1-G-31</t>
  </si>
  <si>
    <t>U2_CVA-1-NUT-1</t>
  </si>
  <si>
    <t>U2_CVA-1-WS-1</t>
  </si>
  <si>
    <t>U2_CVB-1-G-31</t>
  </si>
  <si>
    <t>U2_CVB-1-NUT-1</t>
  </si>
  <si>
    <t>U2_CVB-1-WS-1</t>
  </si>
  <si>
    <t>U2_CVC-1-G-31</t>
  </si>
  <si>
    <t>U2_CVC-1-NUT-1</t>
  </si>
  <si>
    <t>U2_CVC-1-WS-1</t>
  </si>
  <si>
    <t>U2_CVD-1-G-31</t>
  </si>
  <si>
    <t>U2_CVD-1-NUT-1</t>
  </si>
  <si>
    <t>U2_CVD-1-WS-1</t>
  </si>
  <si>
    <t>U2_CVE-1-G-31</t>
  </si>
  <si>
    <t>U2_CVE-1-NUT-1</t>
  </si>
  <si>
    <t>U2_CVE-1-WS-1</t>
  </si>
  <si>
    <t>U2_CVF-1-G-31</t>
  </si>
  <si>
    <t>U2_CVF-1-NUT-1</t>
  </si>
  <si>
    <t>U2_CVF-1-WS-1</t>
  </si>
  <si>
    <t>U2_DR30L-DR030-01</t>
  </si>
  <si>
    <t>U2_DR30L-DR030-04A</t>
  </si>
  <si>
    <t>U2_DR30L-DR030-04B</t>
  </si>
  <si>
    <t>U2_DR30L-DR030-09</t>
  </si>
  <si>
    <t>U2_DR30L-DR030-110</t>
  </si>
  <si>
    <t>U2_DR30L-DR030-120</t>
  </si>
  <si>
    <t>U2_DR30L-DR030-16</t>
  </si>
  <si>
    <t>U2_DR30L-DR030-17</t>
  </si>
  <si>
    <t>U2_DR30L-DR030-18</t>
  </si>
  <si>
    <t>U2_DR30L-DR030-B01</t>
  </si>
  <si>
    <t>U2_DR30L-DR030-GR01</t>
  </si>
  <si>
    <t>U2_DR30L-DR030-P01</t>
  </si>
  <si>
    <t>U2_DR30L-DR030-P02</t>
  </si>
  <si>
    <t>U2_DR30L-DR030-P03</t>
  </si>
  <si>
    <t>U2_DR30L-DR030-PN01</t>
  </si>
  <si>
    <t>U2_DR30L-DR030-RB01</t>
  </si>
  <si>
    <t>U2_DR30L-DR030-W01</t>
  </si>
  <si>
    <t>U2_DR30L-DR030-W02</t>
  </si>
  <si>
    <t>U2_DR30L-DR031-02A</t>
  </si>
  <si>
    <t>U2_DR30L-DR031-02B</t>
  </si>
  <si>
    <t>U2_DR30L-DR031-111</t>
  </si>
  <si>
    <t>U2_DR30L-DR031-112</t>
  </si>
  <si>
    <t>U2_DR30L-DR031-113</t>
  </si>
  <si>
    <t>U2_DR30L-DR031-114</t>
  </si>
  <si>
    <t>U2_DR30L-DR031-20</t>
  </si>
  <si>
    <t>U2_DR30L-DR031-21</t>
  </si>
  <si>
    <t>U2_DR30L-DR031-22</t>
  </si>
  <si>
    <t>U2_DR30L-DR031-26A</t>
  </si>
  <si>
    <t>U2_DR30L-DR031-26B</t>
  </si>
  <si>
    <t>U2_DR30L-DR031-27</t>
  </si>
  <si>
    <t>U2_DR30L-DR031-28</t>
  </si>
  <si>
    <t>U2_DR30L-DR031-29</t>
  </si>
  <si>
    <t>U2_DR30L-DR031-30</t>
  </si>
  <si>
    <t>U2_DR30L-DR031-31</t>
  </si>
  <si>
    <t>U2_DR30L-DR031-32</t>
  </si>
  <si>
    <t>U2_DR30L-DR031-33</t>
  </si>
  <si>
    <t>U2_DR30R-DR030-01</t>
  </si>
  <si>
    <t>U2_DR30R-DR030-04A</t>
  </si>
  <si>
    <t>U2_DR30R-DR030-04B</t>
  </si>
  <si>
    <t>U2_DR30R-DR030-09</t>
  </si>
  <si>
    <t>U2_DR30R-DR030-110</t>
  </si>
  <si>
    <t>U2_DR30R-DR030-120</t>
  </si>
  <si>
    <t>U2_DR30R-DR030-16</t>
  </si>
  <si>
    <t>U2_DR30R-DR030-17</t>
  </si>
  <si>
    <t>U2_DR30R-DR030-18</t>
  </si>
  <si>
    <t>U2_DR30R-DR030-B01</t>
  </si>
  <si>
    <t>U2_DR30R-DR030-GR01</t>
  </si>
  <si>
    <t>U2_DR30R-DR030-P01</t>
  </si>
  <si>
    <t>U2_DR30R-DR030-P02</t>
  </si>
  <si>
    <t>U2_DR30R-DR030-P03</t>
  </si>
  <si>
    <t>U2_DR30R-DR030-PN01</t>
  </si>
  <si>
    <t>U2_DR30R-DR030-RB01</t>
  </si>
  <si>
    <t>U2_DR30R-DR030-W01</t>
  </si>
  <si>
    <t>U2_DR30R-DR030-W02</t>
  </si>
  <si>
    <t>U2_DR30R-DR031-02A</t>
  </si>
  <si>
    <t>U2_DR30R-DR031-02B</t>
  </si>
  <si>
    <t>U2_DR30R-DR031-111</t>
  </si>
  <si>
    <t>U2_DR30R-DR031-112</t>
  </si>
  <si>
    <t>U2_DR30R-DR031-113</t>
  </si>
  <si>
    <t>U2_DR30R-DR031-114</t>
  </si>
  <si>
    <t>U2_DR30R-DR031-20</t>
  </si>
  <si>
    <t>U2_DR30R-DR031-21</t>
  </si>
  <si>
    <t>U2_DR30R-DR031-22</t>
  </si>
  <si>
    <t>U2_DR30R-DR031-26A</t>
  </si>
  <si>
    <t>U2_DR30R-DR031-26B</t>
  </si>
  <si>
    <t>U2_DR30R-DR031-27</t>
  </si>
  <si>
    <t>U2_DR30R-DR031-28</t>
  </si>
  <si>
    <t>U2_DR30R-DR031-29</t>
  </si>
  <si>
    <t>U2_DR30R-DR031-30</t>
  </si>
  <si>
    <t>U2_DR30R-DR031-31</t>
  </si>
  <si>
    <t>U2_DR30R-DR031-32</t>
  </si>
  <si>
    <t>U2_DR30R-DR031-33</t>
  </si>
  <si>
    <t>U1_COT-3-G-20</t>
  </si>
  <si>
    <t>U1_CVA-1-G-31</t>
  </si>
  <si>
    <t>U1_CVA-1-NUT-1</t>
  </si>
  <si>
    <t>U1_CVA-1-WS-1</t>
  </si>
  <si>
    <t>U1_CVB-1-G-31</t>
  </si>
  <si>
    <t>U1_CVB-1-NUT-1</t>
  </si>
  <si>
    <t>U1_CVB-1-WS-1</t>
  </si>
  <si>
    <t>U1_CVC-1-G-31</t>
  </si>
  <si>
    <t>U1_CVC-1-NUT-1</t>
  </si>
  <si>
    <t>U1_CVC-1-WS-1</t>
  </si>
  <si>
    <t>U1_CVD-1-G-31</t>
  </si>
  <si>
    <t>U1_CVD-1-NUT-1</t>
  </si>
  <si>
    <t>U1_CVD-1-WS-1</t>
  </si>
  <si>
    <t>U1_CVE-1-G-31</t>
  </si>
  <si>
    <t>U1_CVE-1-NUT-1</t>
  </si>
  <si>
    <t>U1_CVE-1-WS-1</t>
  </si>
  <si>
    <t>U1_CVF-1-G-31</t>
  </si>
  <si>
    <t>U1_CVF-1-NUT-1</t>
  </si>
  <si>
    <t>U1_CVF-1-WS-1</t>
  </si>
  <si>
    <t>U1_DR30L-DR030-01</t>
  </si>
  <si>
    <t>U1_DR30L-DR030-04A</t>
  </si>
  <si>
    <t>U1_DR30L-DR030-04B</t>
  </si>
  <si>
    <t>U1_DR30L-DR030-09</t>
  </si>
  <si>
    <t>U1_DR30L-DR030-110</t>
  </si>
  <si>
    <t>U1_DR30L-DR030-120</t>
  </si>
  <si>
    <t>U1_DR30L-DR030-16</t>
  </si>
  <si>
    <t>U1_DR30L-DR030-17</t>
  </si>
  <si>
    <t>U1_DR30L-DR030-18</t>
  </si>
  <si>
    <t>U1_DR30L-DR030-B01</t>
  </si>
  <si>
    <t>U1_DR30L-DR030-GR01</t>
  </si>
  <si>
    <t>U1_DR30L-DR030-P01</t>
  </si>
  <si>
    <t>U1_DR30L-DR030-P02</t>
  </si>
  <si>
    <t>U1_DR30L-DR030-P03</t>
  </si>
  <si>
    <t>U1_DR30L-DR030-PN01</t>
  </si>
  <si>
    <t>U1_DR30L-DR030-RB01</t>
  </si>
  <si>
    <t>U1_DR30L-DR030-W01</t>
  </si>
  <si>
    <t>U1_DR30L-DR030-W02</t>
  </si>
  <si>
    <t>U1_DR30L-DR031-02A</t>
  </si>
  <si>
    <t>U1_DR30L-DR031-02B</t>
  </si>
  <si>
    <t>U1_DR30L-DR031-111</t>
  </si>
  <si>
    <t>U1_DR30L-DR031-112</t>
  </si>
  <si>
    <t>U1_DR30L-DR031-113</t>
  </si>
  <si>
    <t>U1_DR30L-DR031-114</t>
  </si>
  <si>
    <t>U1_DR30L-DR031-20</t>
  </si>
  <si>
    <t>U1_DR30L-DR031-21</t>
  </si>
  <si>
    <t>U1_DR30L-DR031-22</t>
  </si>
  <si>
    <t>U1_DR30L-DR031-26A</t>
  </si>
  <si>
    <t>U1_DR30L-DR031-26B</t>
  </si>
  <si>
    <t>U1_DR30L-DR031-27</t>
  </si>
  <si>
    <t>U1_DR30L-DR031-28</t>
  </si>
  <si>
    <t>U1_DR30L-DR031-29</t>
  </si>
  <si>
    <t>U1_DR30L-DR031-30</t>
  </si>
  <si>
    <t>U1_DR30L-DR031-31</t>
  </si>
  <si>
    <t>U1_DR30L-DR031-32</t>
  </si>
  <si>
    <t>U1_DR30L-DR031-33</t>
  </si>
  <si>
    <t>U1_DR30R-DR030-01</t>
  </si>
  <si>
    <t>U1_DR30R-DR030-04A</t>
  </si>
  <si>
    <t>U1_DR30R-DR030-04B</t>
  </si>
  <si>
    <t>U1_DR30R-DR030-09</t>
  </si>
  <si>
    <t>U1_DR30R-DR030-110</t>
  </si>
  <si>
    <t>U1_DR30R-DR030-120</t>
  </si>
  <si>
    <t>U1_DR30R-DR030-16</t>
  </si>
  <si>
    <t>U1_DR30R-DR030-17</t>
  </si>
  <si>
    <t>U1_DR30R-DR030-18</t>
  </si>
  <si>
    <t>U1_DR30R-DR030-B01</t>
  </si>
  <si>
    <t>U1_DR30R-DR030-GR01</t>
  </si>
  <si>
    <t>U1_DR30R-DR030-P01</t>
  </si>
  <si>
    <t>U1_DR30R-DR030-P02</t>
  </si>
  <si>
    <t>U1_DR30R-DR030-P03</t>
  </si>
  <si>
    <t>U1_DR30R-DR030-PN01</t>
  </si>
  <si>
    <t>U1_DR30R-DR030-RB01</t>
  </si>
  <si>
    <t>U1_DR30R-DR030-W01</t>
  </si>
  <si>
    <t>U1_DR30R-DR030-W02</t>
  </si>
  <si>
    <t>U1_DR30R-DR031-02A</t>
  </si>
  <si>
    <t>U1_DR30R-DR031-02B</t>
  </si>
  <si>
    <t>U1_DR30R-DR031-111</t>
  </si>
  <si>
    <t>U1_DR30R-DR031-112</t>
  </si>
  <si>
    <t>U1_DR30R-DR031-113</t>
  </si>
  <si>
    <t>U1_DR30R-DR031-114</t>
  </si>
  <si>
    <t>U1_DR30R-DR031-20</t>
  </si>
  <si>
    <t>U1_DR30R-DR031-21</t>
  </si>
  <si>
    <t>U1_DR30R-DR031-22</t>
  </si>
  <si>
    <t>U1_DR30R-DR031-26A</t>
  </si>
  <si>
    <t>U1_DR30R-DR031-26B</t>
  </si>
  <si>
    <t>U1_DR30R-DR031-27</t>
  </si>
  <si>
    <t>U1_DR30R-DR031-28</t>
  </si>
  <si>
    <t>U1_DR30R-DR031-29</t>
  </si>
  <si>
    <t>U1_DR30R-DR031-30</t>
  </si>
  <si>
    <t>U1_DR30R-DR031-31</t>
  </si>
  <si>
    <t>U1_DR30R-DR031-32</t>
  </si>
  <si>
    <t>U1_DR30R-DR031-33</t>
  </si>
  <si>
    <t>PAINTING INSIDE</t>
  </si>
  <si>
    <t>PAINTING OUTSIDE</t>
  </si>
  <si>
    <t>1st</t>
  </si>
  <si>
    <t>2nd</t>
  </si>
  <si>
    <t>Top Coat (3rd)</t>
  </si>
  <si>
    <t>D.F.T
(㎛)</t>
  </si>
  <si>
    <t>Painting Name
&amp; Color Code</t>
  </si>
  <si>
    <t>Total Area 
(m2)</t>
  </si>
  <si>
    <t>Painting Name
- Color Code</t>
  </si>
  <si>
    <t>%Hao phí
(Theo từng loại KCT- PMBs)</t>
  </si>
  <si>
    <t>%Hao phí
(Theo thực tế Quyết toán)</t>
  </si>
  <si>
    <t>Paint Brand
(Hãng sơn)</t>
  </si>
  <si>
    <t>Rev.3
(14/06/2026)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</si>
  <si>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</si>
  <si>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</si>
  <si>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</si>
  <si>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</si>
  <si>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</si>
  <si>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</si>
  <si>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</si>
  <si>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</si>
  <si>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</si>
  <si>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</si>
  <si>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</si>
  <si>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</si>
  <si>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</si>
  <si>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</si>
  <si>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</si>
  <si>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</si>
  <si>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</si>
  <si>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</si>
  <si>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</si>
  <si>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</si>
  <si>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50-75</t>
  </si>
  <si>
    <t>Jotun - Resist 86 or Resist 86 AV
 - Greenish Grey, Grey</t>
  </si>
  <si>
    <t>40%</t>
  </si>
  <si>
    <t>Jotun</t>
  </si>
  <si>
    <t>Bổ sung thêm khối lượng Access Door</t>
  </si>
  <si>
    <t>V17568-DRXD-7011</t>
  </si>
  <si>
    <t>DR30L</t>
  </si>
  <si>
    <t xml:space="preserve">ACCESS DOOR ASSEMBLY </t>
  </si>
  <si>
    <t>(251x1044x1233)</t>
  </si>
  <si>
    <t>ADDED
Gắn vào cùng Panel COL-1 trước khi giao hàng</t>
  </si>
  <si>
    <t>i</t>
  </si>
  <si>
    <t>DR030-01</t>
  </si>
  <si>
    <t>PL10x787</t>
  </si>
  <si>
    <t>ADDED, cắt  mới bổ sung</t>
  </si>
  <si>
    <t>LINER PLATE</t>
  </si>
  <si>
    <t>DR030-04A</t>
  </si>
  <si>
    <t>PL1.5x249</t>
  </si>
  <si>
    <t>DR030-04B</t>
  </si>
  <si>
    <t>DR030-09</t>
  </si>
  <si>
    <t>PL10x152</t>
  </si>
  <si>
    <t>SCREWS</t>
  </si>
  <si>
    <t>DR030-16</t>
  </si>
  <si>
    <t>#10x10LG LOW PROFILE, SELF TRHREADING</t>
  </si>
  <si>
    <t>STAINLESS STEEL</t>
  </si>
  <si>
    <t>DCC25-U302-0068-VTP-07</t>
  </si>
  <si>
    <t>TADPOLE GASKET 1000°F</t>
  </si>
  <si>
    <t>DR030-17</t>
  </si>
  <si>
    <t>3/4" BULB DIA.x1 1/2" WIDE, 4000LG, MCMASTER-CARR PART 8815K33 OR EQUAL.</t>
  </si>
  <si>
    <t>SILICA W/INCONEL CORE</t>
  </si>
  <si>
    <t>DCC25-U302-0068-VTP-08</t>
  </si>
  <si>
    <t>ADHESIVE</t>
  </si>
  <si>
    <t>DR030-18</t>
  </si>
  <si>
    <t>TUBE OF HIGH TEMPERATURE RED SILICONE</t>
  </si>
  <si>
    <t>SILICONE</t>
  </si>
  <si>
    <t>DCC25-U302-0068-VTP-10</t>
  </si>
  <si>
    <t>GRAB BAR</t>
  </si>
  <si>
    <t>DR030-110</t>
  </si>
  <si>
    <t>RB19</t>
  </si>
  <si>
    <t>DAVIT BRACKET</t>
  </si>
  <si>
    <t>DR030-120</t>
  </si>
  <si>
    <t>PL10x76</t>
  </si>
  <si>
    <t>DR030-P01</t>
  </si>
  <si>
    <t>PL10x51</t>
  </si>
  <si>
    <t>DR030-P02</t>
  </si>
  <si>
    <t>PL10x38</t>
  </si>
  <si>
    <t>FLAT WASHER</t>
  </si>
  <si>
    <t>DR030-W01</t>
  </si>
  <si>
    <t>ZINC PLATED, 1/2" DIA.</t>
  </si>
  <si>
    <t>DCC25-U302-0068-VTP-02</t>
  </si>
  <si>
    <t>SQUARE SHOUDERED SOLID ROD END BLACK OXID</t>
  </si>
  <si>
    <t>DR030-B01</t>
  </si>
  <si>
    <t>5/8"-11 THREADS MCMASTER-CARR PART 59895K21 OR EQUAL</t>
  </si>
  <si>
    <t>DCC25-U302-0068-VTP-03</t>
  </si>
  <si>
    <t>EASY GRIP HANDLE</t>
  </si>
  <si>
    <t>DR030-GR01</t>
  </si>
  <si>
    <t>MALLEABLE IRON W/ZINC PLATE FINISH, 5/8"-11 THREADS MCMASTER-CARR PART 91044A035 OR EQUAL</t>
  </si>
  <si>
    <t>DCC25-U302-0068-VTP-04</t>
  </si>
  <si>
    <t>CLEVIS PIN WITH REUSABLE COTTER PIN</t>
  </si>
  <si>
    <t>DR030-PN01</t>
  </si>
  <si>
    <t>ZINC PLATED, 1/2" IDA.x2LG (1 3/4" USABLE LENGTH)  MCMASTER-CARR PART 97245A715 OR EQUAL</t>
  </si>
  <si>
    <t>DCC25-U302-0068-VTP-05</t>
  </si>
  <si>
    <t>DR030-W02</t>
  </si>
  <si>
    <t>ZINC PLATED, 5/8" DIA.</t>
  </si>
  <si>
    <t>DCC25-U302-0068-VTP-06</t>
  </si>
  <si>
    <t>DAVIT</t>
  </si>
  <si>
    <t>DR030-RB01</t>
  </si>
  <si>
    <t>RB38</t>
  </si>
  <si>
    <t>DAVIT WASHER</t>
  </si>
  <si>
    <t>DR030-P03</t>
  </si>
  <si>
    <t>PL10xID.40xOD.64</t>
  </si>
  <si>
    <t>V17568-DRXD-7012</t>
  </si>
  <si>
    <t>DR031-02A</t>
  </si>
  <si>
    <t>L100x75x10</t>
  </si>
  <si>
    <t>DR031-02B</t>
  </si>
  <si>
    <t>DR031-20</t>
  </si>
  <si>
    <t>PL10x648</t>
  </si>
  <si>
    <t>FLATBAR</t>
  </si>
  <si>
    <t>DR031-21</t>
  </si>
  <si>
    <t>PL10x75</t>
  </si>
  <si>
    <t>DR031-22</t>
  </si>
  <si>
    <t>DR031-26A</t>
  </si>
  <si>
    <t>PL1.5x95</t>
  </si>
  <si>
    <t>DR031-26B</t>
  </si>
  <si>
    <t>DR031-27</t>
  </si>
  <si>
    <t>PL1.5x533</t>
  </si>
  <si>
    <t>DR031-28</t>
  </si>
  <si>
    <t>Ø10(M10)</t>
  </si>
  <si>
    <t>DR031-29</t>
  </si>
  <si>
    <t>PL1.5 x OD76 x ID11</t>
  </si>
  <si>
    <t>HEX NUT</t>
  </si>
  <si>
    <t>DR031-30</t>
  </si>
  <si>
    <t>M10</t>
  </si>
  <si>
    <t>DCC25-U302-0068-VTP-11</t>
  </si>
  <si>
    <t>TADPOLE GASKET 2300°F</t>
  </si>
  <si>
    <t>DR031-31</t>
  </si>
  <si>
    <t>3/4" BULB DIA.x1 1/2" WIDE 4400LG, MCMATER-CARR PART 8853K26 OR EQUAL.</t>
  </si>
  <si>
    <t>DR031-32</t>
  </si>
  <si>
    <t>DR031-33</t>
  </si>
  <si>
    <t>DOOR HANDLE</t>
  </si>
  <si>
    <t>DR031-111</t>
  </si>
  <si>
    <t>RB14</t>
  </si>
  <si>
    <t>GUSSET PLATE</t>
  </si>
  <si>
    <t>DR031-112</t>
  </si>
  <si>
    <t>PL10x65</t>
  </si>
  <si>
    <t>DOOR HANGER</t>
  </si>
  <si>
    <t>DR031-113</t>
  </si>
  <si>
    <t>EYE BOLT/2NUTS/1PW</t>
  </si>
  <si>
    <t>DR031-114</t>
  </si>
  <si>
    <t>FORGED EYE BOLT 1/2"-13x4" GALVANIZED STEEL (BOLT DEPOT P/N 13397 OR EQUAL)</t>
  </si>
  <si>
    <t>DCC25-U302-0068-VTP-01</t>
  </si>
  <si>
    <t>ADDED
Gắn vào cùng Panel COL-3 trước khi giao hàng</t>
  </si>
  <si>
    <t>ADDED
Gắn vào cùng Panel COL-4 trước khi giao hàng</t>
  </si>
  <si>
    <t>DR30R</t>
  </si>
  <si>
    <t>ADDED
Gắn vào cùng Panel COR-1 trước khi giao hàng</t>
  </si>
  <si>
    <t>ADDED
Gắn vào cùng Panel COR-3 trước khi giao hàng</t>
  </si>
  <si>
    <t>ADDED
Gắn vào cùng Panel COR-4 trước khi giao hàng</t>
  </si>
  <si>
    <t xml:space="preserve"> </t>
  </si>
  <si>
    <t>Chuyển từ PL2-56</t>
  </si>
  <si>
    <t>Chuyển từ PL2-57</t>
  </si>
  <si>
    <t>B2 A B1</t>
  </si>
  <si>
    <t>U2_COR-2-G-21</t>
  </si>
  <si>
    <t>U2_COR-3-G-21</t>
  </si>
  <si>
    <t>U2_COR-5-G-21</t>
  </si>
  <si>
    <t>U1_COR-2-G-21</t>
  </si>
  <si>
    <t>U1_COR-3-G-21</t>
  </si>
  <si>
    <t>U1_COR-5-G-21</t>
  </si>
  <si>
    <t>U1_COL-3-BY-2-1</t>
  </si>
  <si>
    <t>U1_COL-3-BY-2-2</t>
  </si>
  <si>
    <t>U1_COL-3-G-8000</t>
  </si>
  <si>
    <t>U1_COL-3-G-8001</t>
  </si>
  <si>
    <t>U1_COL-3-G-8002</t>
  </si>
  <si>
    <t>U1_COL-4-CY-61-1</t>
  </si>
  <si>
    <t>U1_COL-5-AY-6-1</t>
  </si>
  <si>
    <t>U1_CO-PL-7-S-4-1</t>
  </si>
  <si>
    <t>U1_COR-3-BY-1-1</t>
  </si>
  <si>
    <t>U1_COR-3-BY-1-2</t>
  </si>
  <si>
    <t>U1_COR-3-G-8000</t>
  </si>
  <si>
    <t>U1_COR-3-G-8001</t>
  </si>
  <si>
    <t>U1_COR-3-G-8002</t>
  </si>
  <si>
    <t>U1_COR-4-CY-20-1</t>
  </si>
  <si>
    <t>U2_COL-3-BY-2-1</t>
  </si>
  <si>
    <t>U2_COL-3-BY-2-2</t>
  </si>
  <si>
    <t>U2_COL-3-G-8000</t>
  </si>
  <si>
    <t>U2_COL-3-G-8001</t>
  </si>
  <si>
    <t>U2_COL-3-G-8002</t>
  </si>
  <si>
    <t>U2_COL-4-CY-61-1</t>
  </si>
  <si>
    <t>U2_COL-5-AY-6-1</t>
  </si>
  <si>
    <t>U2_CO-PL-7-S-4-1</t>
  </si>
  <si>
    <t>U2_COR-3-BY-1-1</t>
  </si>
  <si>
    <t>U2_COR-3-BY-1-2</t>
  </si>
  <si>
    <t>U2_COR-3-G-8000</t>
  </si>
  <si>
    <t>U2_COR-3-G-8001</t>
  </si>
  <si>
    <t>U2_COR-3-G-8002</t>
  </si>
  <si>
    <t>U2_COR-4-CY-20-1</t>
  </si>
  <si>
    <t>Rev.4
(23/06/2026)</t>
  </si>
  <si>
    <t>Rev.5
(25/06/2026)</t>
  </si>
  <si>
    <t xml:space="preserve">(51x6x63) </t>
  </si>
  <si>
    <t>S-4-1</t>
  </si>
  <si>
    <t>MODIFY, tăng chiều dài 11-&gt;63</t>
  </si>
  <si>
    <t>MODIFY, thay đổi vật liệu SUS304</t>
  </si>
  <si>
    <t>BY-2-1</t>
  </si>
  <si>
    <t>MODIFY, đổi mark thành BY-2-1, giảm Q.ty 2-&gt;1. Bổ sung thêm lỗ trên cánh</t>
  </si>
  <si>
    <t>BY-2-2</t>
  </si>
  <si>
    <t>MODIFY, đổi mark thành BY-2-2, giảm Q.ty 2-&gt;1. Bổ sung thêm lỗ trên cánh</t>
  </si>
  <si>
    <t>G-8000</t>
  </si>
  <si>
    <t>PL10*135</t>
  </si>
  <si>
    <t>G-8001</t>
  </si>
  <si>
    <t>PL10*145</t>
  </si>
  <si>
    <t>G-8002</t>
  </si>
  <si>
    <t>PL6*191</t>
  </si>
  <si>
    <t>CY-61-1</t>
  </si>
  <si>
    <t>MODIFY, giảm chiều dài 1663-&gt;1611</t>
  </si>
  <si>
    <t>AY-6-1</t>
  </si>
  <si>
    <t>COVER RING</t>
  </si>
  <si>
    <t>G-21</t>
  </si>
  <si>
    <t>PL3.6*74</t>
  </si>
  <si>
    <t>VẬT TƯ TẬN DỤNG</t>
  </si>
  <si>
    <t>U302-12-CP017</t>
  </si>
  <si>
    <t>U302-112-CP015</t>
  </si>
  <si>
    <t>BY-1-1</t>
  </si>
  <si>
    <t>MODIFY, đổi mark thành BY-1-1, giảm Q.ty 2-&gt;1. Bổ sung thêm lỗ trên cánh</t>
  </si>
  <si>
    <t>BY-1-2</t>
  </si>
  <si>
    <t>MODIFY, đổi mark thành BY-1-2, giảm Q.ty 2-&gt;1. Bổ sung thêm lỗ trên cánh</t>
  </si>
  <si>
    <t>CY-20-1</t>
  </si>
  <si>
    <t>MODIFY, đổi mark thành BY-3-1. Bổ sung thêm lỗ trên cánh</t>
  </si>
  <si>
    <t>ABC</t>
  </si>
  <si>
    <t>Ko dùng được cho S-4-1</t>
  </si>
  <si>
    <t>KO dùng được cho S-4-1</t>
  </si>
  <si>
    <t>Rev./ Số Sửa đổi: 7</t>
  </si>
  <si>
    <t>Date: 10-Jul-2026</t>
  </si>
  <si>
    <t>Rev.6
(07/07/2026)</t>
  </si>
  <si>
    <t>Rev.7
(10/07/2026)</t>
  </si>
  <si>
    <t>30F</t>
  </si>
  <si>
    <t>30G</t>
  </si>
  <si>
    <t xml:space="preserve">V17568-DWXD-8037 </t>
  </si>
  <si>
    <t xml:space="preserve">V17568-DWXD-8038 </t>
  </si>
  <si>
    <t>U302-07-CP003-3
U302-07-CP003-1
U302-07-CP003-4</t>
  </si>
  <si>
    <t>U302-12-CP036</t>
  </si>
  <si>
    <t>U302-17-CP003-3
U302-17-CP003-1
U302-17-CP003-4</t>
  </si>
  <si>
    <t>U302-112-CP034</t>
  </si>
  <si>
    <t xml:space="preserve">V17568-DWXD-8039 </t>
  </si>
  <si>
    <t xml:space="preserve">V17568-DWXD-8040 </t>
  </si>
  <si>
    <t xml:space="preserve">V17568-DWXD-8041 </t>
  </si>
  <si>
    <t>U302-06-CP018-1</t>
  </si>
  <si>
    <t>U302-12-CP039</t>
  </si>
  <si>
    <t xml:space="preserve">V17568-DWXD-8042 </t>
  </si>
  <si>
    <t xml:space="preserve">V17568-DWXD-8034 </t>
  </si>
  <si>
    <t>DCC25-U302-0055-VTC-2
U302-112-CP002-1</t>
  </si>
  <si>
    <t>U302-12-CP004
U302-12-CP023</t>
  </si>
  <si>
    <t>U302-12-CP004-1
U302-12-CP023-1</t>
  </si>
  <si>
    <t>U302-112-CP002
U302-112-CP021</t>
  </si>
  <si>
    <t xml:space="preserve">V17568-DWXD-7801 </t>
  </si>
  <si>
    <t xml:space="preserve">V17568-DWXD-7806 </t>
  </si>
  <si>
    <t xml:space="preserve">V17568-DWXD-7813 </t>
  </si>
  <si>
    <t>CY-50-8000</t>
  </si>
  <si>
    <t>MODIFY, tăng chiều dài 783-&gt;830</t>
  </si>
  <si>
    <t xml:space="preserve">V17568-DWXD-7818 </t>
  </si>
  <si>
    <t>DCC25-U302-0015-VTC-3/8
DCC25-U302-0016-VTC-3/8</t>
  </si>
  <si>
    <t>U302-06-CP023</t>
  </si>
  <si>
    <t>DCC25-U302-0001-VTC-4/4</t>
  </si>
  <si>
    <t>U302-06-CP022</t>
  </si>
  <si>
    <t>DCC25-U302-067-VTC-4</t>
  </si>
  <si>
    <t>U302-06-CP521</t>
  </si>
  <si>
    <t>DCC25-U302-067-VTC-5</t>
  </si>
  <si>
    <t>U302-06-CP522</t>
  </si>
  <si>
    <t>DCC25-U302-0009-VTC-18
DCC25-U302-0020-VTC-5
DCC25-U302-067-VTC-6</t>
  </si>
  <si>
    <t>U302-06-CP518</t>
  </si>
  <si>
    <t>DCC25-U302-067-VTC-3</t>
  </si>
  <si>
    <t>U302-06-CP520</t>
  </si>
  <si>
    <t xml:space="preserve">V17568-DWXD-7823 </t>
  </si>
  <si>
    <t xml:space="preserve">V17568-DWXD-7828 </t>
  </si>
  <si>
    <t>U302-12-CP005-2</t>
  </si>
  <si>
    <t>U302-12-CP038</t>
  </si>
  <si>
    <t xml:space="preserve">V17568-DWXD-7835 </t>
  </si>
  <si>
    <t xml:space="preserve">V17568-DWXD-7840 </t>
  </si>
  <si>
    <t xml:space="preserve">V17568-DWXD-7845 </t>
  </si>
  <si>
    <t xml:space="preserve">V17568-DWXD-7850 </t>
  </si>
  <si>
    <t xml:space="preserve">V17568-DWXD-7855 </t>
  </si>
  <si>
    <t xml:space="preserve">V17568-DWXD-7862 </t>
  </si>
  <si>
    <t xml:space="preserve">V17568-DWXD-7867 </t>
  </si>
  <si>
    <t xml:space="preserve">V17568-DWXD-7872 </t>
  </si>
  <si>
    <t xml:space="preserve">V17568-DWXD-7877 </t>
  </si>
  <si>
    <t>P-8000</t>
  </si>
  <si>
    <t>PL20*191</t>
  </si>
  <si>
    <t xml:space="preserve">V17568-DWXD-7882 </t>
  </si>
  <si>
    <t>G-35</t>
  </si>
  <si>
    <t xml:space="preserve">V17568-DWXD-7884 </t>
  </si>
  <si>
    <t xml:space="preserve">V17568-DWXD-7886 </t>
  </si>
  <si>
    <t>G-33</t>
  </si>
  <si>
    <t>G-34</t>
  </si>
  <si>
    <t xml:space="preserve">V17568-DWXD-7888 </t>
  </si>
  <si>
    <t xml:space="preserve">V17568-DWXD-7920 </t>
  </si>
  <si>
    <t>DCC25-U302-0001-VTC-6/1</t>
  </si>
  <si>
    <t>U302-12-CP030</t>
  </si>
  <si>
    <t>U302-12-CP030-5
DCC25-U302-0001-VTC-6/1</t>
  </si>
  <si>
    <t>U302-112-CP028</t>
  </si>
  <si>
    <t xml:space="preserve">V17568-DWXD-7921 </t>
  </si>
  <si>
    <t xml:space="preserve">V17568-DWXD-7922 </t>
  </si>
  <si>
    <t>DCC25-U302-0001-VTC-4/5
U302-06-CP022-1</t>
  </si>
  <si>
    <t>U302-12-CP024</t>
  </si>
  <si>
    <t>DCC25-U302-0001-VTC-4/5
U302-12-CP024-19</t>
  </si>
  <si>
    <t>U302-112-CP022</t>
  </si>
  <si>
    <t xml:space="preserve">V17568-DWXD-7923 </t>
  </si>
  <si>
    <t xml:space="preserve">V17568-DWXD-7924 </t>
  </si>
  <si>
    <t xml:space="preserve">V17568-DWXD-7925 </t>
  </si>
  <si>
    <t xml:space="preserve">V17568-DWXD-7926 </t>
  </si>
  <si>
    <t xml:space="preserve">V17568-DWXD-7927 </t>
  </si>
  <si>
    <t xml:space="preserve">V17568-DWXD-7928 </t>
  </si>
  <si>
    <t>U302-09-CP012-3
U302-09-CP012-2
DCC25-U302-0018-VTC-2
DCC25-U302-0071-VTC-3</t>
  </si>
  <si>
    <t>U302-12-CP033</t>
  </si>
  <si>
    <t>U302-19-CP026-1
U302-19-CP012-4
U302-19-CP012-2
U302-19-CP012-3
U302-19-CP012-1
U302-12-CP033-1
DCC25-U302-0071-VTC-3</t>
  </si>
  <si>
    <t>U302-112-CP031</t>
  </si>
  <si>
    <t xml:space="preserve">V17568-DWXD-7929 </t>
  </si>
  <si>
    <t xml:space="preserve">V17568-DWXD-7930 </t>
  </si>
  <si>
    <t>U302-112-CP005-1
DCC25-U302-0025-17</t>
  </si>
  <si>
    <t>U302-12-CP026</t>
  </si>
  <si>
    <t>DCC25-U302-0071-VTC-4</t>
  </si>
  <si>
    <t>U302-112-CP024</t>
  </si>
  <si>
    <t xml:space="preserve">V17568-DWXD-7931 </t>
  </si>
  <si>
    <t xml:space="preserve">V17568-DWXD-7932 </t>
  </si>
  <si>
    <t>DCC25-U302-0011-VTC-3</t>
  </si>
  <si>
    <t>U302-12-CP037</t>
  </si>
  <si>
    <t>DCC25-U302-0011-VTC-3
U302-12-CP037-11</t>
  </si>
  <si>
    <t>U302-112-CP035</t>
  </si>
  <si>
    <t xml:space="preserve">V17568-DWXD-7933 </t>
  </si>
  <si>
    <t xml:space="preserve">V17568-DWXD-7934 </t>
  </si>
  <si>
    <t xml:space="preserve">V17568-DWXD-7935 </t>
  </si>
  <si>
    <t xml:space="preserve">(206x102x76) </t>
  </si>
  <si>
    <t>PX-22-1</t>
  </si>
  <si>
    <t>MODIFY, thay đổi chiều dài 76-&gt;102</t>
  </si>
  <si>
    <t xml:space="preserve">V17568-DWXD-7936 </t>
  </si>
  <si>
    <t>U302-112-CP018-1
DCC25-U302-0011-VTC-2</t>
  </si>
  <si>
    <t>U302-12-CP035</t>
  </si>
  <si>
    <t>U302-12-CP035-1
DCC25-U302-0011-VTC-2</t>
  </si>
  <si>
    <t>U302-112-CP033</t>
  </si>
  <si>
    <t xml:space="preserve">V17568-DWXD-7937 </t>
  </si>
  <si>
    <t xml:space="preserve">V17568-DWXD-7938 </t>
  </si>
  <si>
    <t>DCC25-U302-0025-17
DCC25-U302-0025-18
DCC25-U302-0071-VTC-1</t>
  </si>
  <si>
    <t>U302-12-CP027</t>
  </si>
  <si>
    <t>DCC25-U302-0071-VTC-1</t>
  </si>
  <si>
    <t>U302-112-CP025</t>
  </si>
  <si>
    <t>U302-112-CP014-1</t>
  </si>
  <si>
    <t>U302-12-CP031</t>
  </si>
  <si>
    <t>U302-12-CP031-1</t>
  </si>
  <si>
    <t>U302-112-CP029</t>
  </si>
  <si>
    <t>RHS254x127x8-3340</t>
  </si>
  <si>
    <t>U302-12-CP526</t>
  </si>
  <si>
    <t>RHS254X127X8-3340</t>
  </si>
  <si>
    <t>U302-112-CP526</t>
  </si>
  <si>
    <t>RHS254x64x8-3340</t>
  </si>
  <si>
    <t>U302-12-CP528</t>
  </si>
  <si>
    <t>RHS254X64X8-3340</t>
  </si>
  <si>
    <t>U302-112-CP528</t>
  </si>
  <si>
    <t>RHS76x38x3-3000</t>
  </si>
  <si>
    <t>U302-12-CP529</t>
  </si>
  <si>
    <t>U302-112-CP529</t>
  </si>
  <si>
    <t xml:space="preserve">V17568-DWXD-7941 </t>
  </si>
  <si>
    <t xml:space="preserve">V17568-DWXD-7944 </t>
  </si>
  <si>
    <t xml:space="preserve">V17568-DWXD-7947 </t>
  </si>
  <si>
    <t xml:space="preserve">V17568-DWXD-7950 </t>
  </si>
  <si>
    <t xml:space="preserve">V17568-DWXD-7954 </t>
  </si>
  <si>
    <t xml:space="preserve">V17568-DWXD-7893 </t>
  </si>
  <si>
    <t xml:space="preserve">V17568-DWXD-7894 </t>
  </si>
  <si>
    <t xml:space="preserve">V17568-DWXD-7895 </t>
  </si>
  <si>
    <t xml:space="preserve">V17568-DWXD-7896 </t>
  </si>
  <si>
    <t xml:space="preserve">V17568-DWXD-7897 </t>
  </si>
  <si>
    <t xml:space="preserve">V17568-DWXD-7898 </t>
  </si>
  <si>
    <t xml:space="preserve">V17568-DWXD-7899 </t>
  </si>
  <si>
    <t xml:space="preserve">V17568-DWXD-7900 </t>
  </si>
  <si>
    <t xml:space="preserve">V17568-DWXD-7901 </t>
  </si>
  <si>
    <t xml:space="preserve">V17568-DWXD-7902 </t>
  </si>
  <si>
    <t xml:space="preserve">V17568-DWXD-7903 </t>
  </si>
  <si>
    <t>P-8001</t>
  </si>
  <si>
    <t xml:space="preserve">V17568-DWXD-7904 </t>
  </si>
  <si>
    <t xml:space="preserve">V17568-DWXD-7905 </t>
  </si>
  <si>
    <t xml:space="preserve">V17568-DWXD-7906 </t>
  </si>
  <si>
    <t xml:space="preserve">V17568-DWXD-7907 </t>
  </si>
  <si>
    <t>BY-4-1</t>
  </si>
  <si>
    <t>MODIFY, khoan thêm lỗ trên cánh</t>
  </si>
  <si>
    <t xml:space="preserve">V17568-DWXD-7908 </t>
  </si>
  <si>
    <t xml:space="preserve">V17568-DWXD-7909 </t>
  </si>
  <si>
    <t xml:space="preserve">V17568-DWXD-7910 </t>
  </si>
  <si>
    <t xml:space="preserve">V17568-DWXD-7911 </t>
  </si>
  <si>
    <t xml:space="preserve">V17568-DWXD-7912 </t>
  </si>
  <si>
    <t xml:space="preserve">V17568-DWXD-7913 </t>
  </si>
  <si>
    <t xml:space="preserve">V17568-DWXD-7914 </t>
  </si>
  <si>
    <t>DCC25-U302-0071-VTC-2</t>
  </si>
  <si>
    <t>U302-12-CP029</t>
  </si>
  <si>
    <t>U302-12-CP029-1
DCC25-U302-0071-VTC-2</t>
  </si>
  <si>
    <t>U302-112-CP027</t>
  </si>
  <si>
    <t xml:space="preserve">V17568-DWXD-7915 </t>
  </si>
  <si>
    <t xml:space="preserve">V17568-DWXD-7916 </t>
  </si>
  <si>
    <t xml:space="preserve">V17568-DWXD-7917 </t>
  </si>
  <si>
    <t xml:space="preserve">V17568-DWXD-7918 </t>
  </si>
  <si>
    <t xml:space="preserve">V17568-DWXD-7919 </t>
  </si>
  <si>
    <t>P-8002</t>
  </si>
  <si>
    <t xml:space="preserve">V17568-DWXD-7958 </t>
  </si>
  <si>
    <t xml:space="preserve">V17568-DWXD-7959 </t>
  </si>
  <si>
    <t xml:space="preserve">V17568-DWXD-7960 </t>
  </si>
  <si>
    <t xml:space="preserve">V17568-DWXD-7961 </t>
  </si>
  <si>
    <t xml:space="preserve">V17568-DWXD-7962 </t>
  </si>
  <si>
    <t xml:space="preserve">V17568-DWXD-7963 </t>
  </si>
  <si>
    <t xml:space="preserve">V17568-DWXD-7964 </t>
  </si>
  <si>
    <t xml:space="preserve">V17568-DWXD-7965 </t>
  </si>
  <si>
    <t xml:space="preserve">V17568-DWXD-7966 </t>
  </si>
  <si>
    <t xml:space="preserve">V17568-DWXD-7967 </t>
  </si>
  <si>
    <t xml:space="preserve">V17568-DWXD-7968 </t>
  </si>
  <si>
    <t xml:space="preserve">V17568-DWXD-7969 </t>
  </si>
  <si>
    <t xml:space="preserve">V17568-DWXD-7970 </t>
  </si>
  <si>
    <t xml:space="preserve">V17568-DWXD-7971 </t>
  </si>
  <si>
    <t xml:space="preserve">V17568-DWXD-7972 </t>
  </si>
  <si>
    <t xml:space="preserve">V17568-DWXD-7973 </t>
  </si>
  <si>
    <t xml:space="preserve">V17568-DWXD-7974 </t>
  </si>
  <si>
    <t xml:space="preserve">V17568-DWXD-7975 </t>
  </si>
  <si>
    <t xml:space="preserve">V17568-DWXD-7976 </t>
  </si>
  <si>
    <t xml:space="preserve">V17568-DWXD-7977 </t>
  </si>
  <si>
    <t xml:space="preserve">V17568-DWXD-7978 </t>
  </si>
  <si>
    <t xml:space="preserve">V17568-DWXD-7979 </t>
  </si>
  <si>
    <t xml:space="preserve">V17568-DWXD-7980 </t>
  </si>
  <si>
    <t xml:space="preserve">V17568-DWXD-7981 </t>
  </si>
  <si>
    <t xml:space="preserve">V17568-DWXD-7982 </t>
  </si>
  <si>
    <t xml:space="preserve">V17568-DWXD-7983 </t>
  </si>
  <si>
    <t xml:space="preserve">V17568-DWXD-7984 </t>
  </si>
  <si>
    <t xml:space="preserve">V17568-DWXD-7985 </t>
  </si>
  <si>
    <t xml:space="preserve">V17568-DWXD-7986 </t>
  </si>
  <si>
    <t xml:space="preserve">V17568-DWXD-7987 </t>
  </si>
  <si>
    <t xml:space="preserve">V17568-DWXD-7988 </t>
  </si>
  <si>
    <t xml:space="preserve">V17568-DWXD-7989 </t>
  </si>
  <si>
    <t xml:space="preserve">V17568-DWXD-7990 </t>
  </si>
  <si>
    <t xml:space="preserve">V17568-DWXD-7991 </t>
  </si>
  <si>
    <t xml:space="preserve">V17568-DWXD-7992 </t>
  </si>
  <si>
    <t xml:space="preserve">V17568-DWXD-7993 </t>
  </si>
  <si>
    <t xml:space="preserve">V17568-DWXD-7994 </t>
  </si>
  <si>
    <t xml:space="preserve">V17568-DWXD-7995 </t>
  </si>
  <si>
    <t xml:space="preserve">V17568-DWXD-7996 </t>
  </si>
  <si>
    <t xml:space="preserve">V17568-DWXD-7997 </t>
  </si>
  <si>
    <t xml:space="preserve">V17568-DWXD-7998 </t>
  </si>
  <si>
    <t xml:space="preserve">V17568-DWXD-7999 </t>
  </si>
  <si>
    <t xml:space="preserve">V17568-DWXD-8000 </t>
  </si>
  <si>
    <t xml:space="preserve">V17568-DWXD-8001 </t>
  </si>
  <si>
    <t xml:space="preserve">V17568-DWXD-8002 </t>
  </si>
  <si>
    <t xml:space="preserve">V17568-DWXD-8003 </t>
  </si>
  <si>
    <t xml:space="preserve">V17568-DWXD-8004 </t>
  </si>
  <si>
    <t xml:space="preserve">V17568-DWXD-8005 </t>
  </si>
  <si>
    <t xml:space="preserve">V17568-DWXD-8006 </t>
  </si>
  <si>
    <t xml:space="preserve">V17568-DWXD-8007 </t>
  </si>
  <si>
    <t xml:space="preserve">V17568-DWXD-8008 </t>
  </si>
  <si>
    <t xml:space="preserve">V17568-DWXD-8009 </t>
  </si>
  <si>
    <t xml:space="preserve">V17568-DWXD-8010 </t>
  </si>
  <si>
    <t xml:space="preserve">V17568-DWXD-8011 </t>
  </si>
  <si>
    <t xml:space="preserve">V17568-DWXD-8012 </t>
  </si>
  <si>
    <t xml:space="preserve">V17568-DWXD-8013 </t>
  </si>
  <si>
    <t xml:space="preserve">V17568-DWXD-8014 </t>
  </si>
  <si>
    <t xml:space="preserve">V17568-DWXD-8015 </t>
  </si>
  <si>
    <t xml:space="preserve">V17568-DWXD-8016 </t>
  </si>
  <si>
    <t xml:space="preserve">V17568-DWXD-8017 </t>
  </si>
  <si>
    <t xml:space="preserve">V17568-DWXD-8018 </t>
  </si>
  <si>
    <t xml:space="preserve">V17568-DWXD-8019 </t>
  </si>
  <si>
    <t xml:space="preserve">V17568-DWXD-8020 </t>
  </si>
  <si>
    <t xml:space="preserve">V17568-DWXD-8021 </t>
  </si>
  <si>
    <t xml:space="preserve">V17568-DWXD-8022 </t>
  </si>
  <si>
    <t xml:space="preserve">V17568-DWXD-8023 </t>
  </si>
  <si>
    <t xml:space="preserve">V17568-DWXD-8024 </t>
  </si>
  <si>
    <t xml:space="preserve">V17568-DWXD-8025 </t>
  </si>
  <si>
    <t xml:space="preserve">V17568-DWXD-8026 </t>
  </si>
  <si>
    <t xml:space="preserve">V17568-DWXD-8027 </t>
  </si>
  <si>
    <t xml:space="preserve">V17568-DWXD-8028 </t>
  </si>
  <si>
    <t xml:space="preserve">V17568-DWXD-8029 </t>
  </si>
  <si>
    <t xml:space="preserve">V17568-DWXD-8031 </t>
  </si>
  <si>
    <t xml:space="preserve">V17568-DWXD-8032 </t>
  </si>
  <si>
    <t xml:space="preserve">V17568-DWXD-8033 </t>
  </si>
  <si>
    <t xml:space="preserve">V17568-DWXD-8035 </t>
  </si>
  <si>
    <t xml:space="preserve">V17568-DWXD-8036 </t>
  </si>
  <si>
    <t>U1_COB-3-CY-50-8000</t>
  </si>
  <si>
    <t>U1_CO-BF-11-P-8001</t>
  </si>
  <si>
    <t>U1_CO-BF-12-P-8001</t>
  </si>
  <si>
    <t>U1_CO-BF-15-BY-4-1</t>
  </si>
  <si>
    <t>U1_CO-BF-19-P-8001</t>
  </si>
  <si>
    <t>U1_CO-BF-20-P-8001</t>
  </si>
  <si>
    <t>U1_CO-BF-27-P-8002</t>
  </si>
  <si>
    <t>U1_COT-2-P-8000</t>
  </si>
  <si>
    <t>U1_COT-3-G-35</t>
  </si>
  <si>
    <t>U1_COT-5-G-33</t>
  </si>
  <si>
    <t>U1_COT-5-G-34</t>
  </si>
  <si>
    <t>U1_CV-SP-4-PX-22-1</t>
  </si>
  <si>
    <t>Phôi cũ 783</t>
  </si>
  <si>
    <t>U2_COB-3-CY-50-8000</t>
  </si>
  <si>
    <t>U2_CO-BF-11-P-8001</t>
  </si>
  <si>
    <t>U2_CO-BF-12-P-8001</t>
  </si>
  <si>
    <t>U2_CO-BF-15-BY-4-1</t>
  </si>
  <si>
    <t>U2_CO-BF-19-P-8001</t>
  </si>
  <si>
    <t>U2_CO-BF-20-P-8001</t>
  </si>
  <si>
    <t>U2_CO-BF-27-P-8002</t>
  </si>
  <si>
    <t>U2_COT-2-P-8000</t>
  </si>
  <si>
    <t>U2_COT-3-G-35</t>
  </si>
  <si>
    <t>U2_COT-5-G-33</t>
  </si>
  <si>
    <t>U2_COT-5-G-34</t>
  </si>
  <si>
    <t>U2_CV-SP-4-PX-22-1</t>
  </si>
  <si>
    <t>S1</t>
  </si>
  <si>
    <t>S3</t>
  </si>
  <si>
    <t>S4</t>
  </si>
  <si>
    <t>S2</t>
  </si>
  <si>
    <t>U1_CO-BF-17-PX-5-8000</t>
  </si>
  <si>
    <t>U1_CO-BF-18-PX-3-8000</t>
  </si>
  <si>
    <t>U2_CO-BF-17-PX-5-8000</t>
  </si>
  <si>
    <t>U2_CO-BF-18-PX-3-8000</t>
  </si>
  <si>
    <t>A B1 B2</t>
  </si>
  <si>
    <t>A B1 B2 C1 C2</t>
  </si>
  <si>
    <t>BA</t>
  </si>
  <si>
    <t>CBA</t>
  </si>
  <si>
    <t>A A1 B B1</t>
  </si>
  <si>
    <t>2A 2A1 2B 2B1 2C</t>
  </si>
  <si>
    <t>A A1 B B1 C</t>
  </si>
  <si>
    <t>A C B</t>
  </si>
  <si>
    <t>A B C D</t>
  </si>
  <si>
    <t>2A 2B 2C 2D</t>
  </si>
  <si>
    <t>A B</t>
  </si>
  <si>
    <t>Chuyể từ U1 sang U2</t>
  </si>
  <si>
    <t>15B 15A</t>
  </si>
  <si>
    <t>B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</si>
</sst>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3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trike/>
      <sz val="9"/>
      <color rgb="FFFF0000"/>
      <name val="Arial"/>
      <family val="2"/>
    </font>
    <font>
      <b/>
      <sz val="8"/>
      <color theme="0"/>
      <name val="Arial"/>
      <family val="2"/>
    </font>
    <font>
      <sz val="9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name val="Arial"/>
      <family val="2"/>
      <charset val="163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39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</cellStyleXfs>
  <cellXfs count="265">
    <xf numFmtId="0" fontId="0" fillId="0" borderId="0" xfId="0"/>
    <xf numFmtId="0" fontId="3" fillId="0" borderId="0" xfId="3" applyFont="1" applyAlignment="1">
      <alignment horizontal="centerContinuous"/>
    </xf>
    <xf numFmtId="0" fontId="4" fillId="0" borderId="0" xfId="3" applyFont="1" applyAlignment="1">
      <alignment horizontal="centerContinuous"/>
    </xf>
    <xf numFmtId="0" fontId="2" fillId="0" borderId="0" xfId="3"/>
    <xf numFmtId="0" fontId="5" fillId="2" borderId="1" xfId="3" applyFont="1" applyFill="1" applyBorder="1" applyAlignment="1">
      <alignment horizontal="center"/>
    </xf>
    <xf numFmtId="0" fontId="5" fillId="2" borderId="2" xfId="3" applyFont="1" applyFill="1" applyBorder="1" applyAlignment="1">
      <alignment horizontal="centerContinuous" vertical="center"/>
    </xf>
    <xf numFmtId="0" fontId="5" fillId="2" borderId="3" xfId="3" applyFont="1" applyFill="1" applyBorder="1" applyAlignment="1">
      <alignment horizontal="centerContinuous" vertical="center"/>
    </xf>
    <xf numFmtId="0" fontId="5" fillId="2" borderId="4" xfId="3" applyFont="1" applyFill="1" applyBorder="1" applyAlignment="1">
      <alignment horizontal="centerContinuous" vertical="center"/>
    </xf>
    <xf numFmtId="0" fontId="5" fillId="2" borderId="5" xfId="3" applyFont="1" applyFill="1" applyBorder="1" applyAlignment="1">
      <alignment vertical="center"/>
    </xf>
    <xf numFmtId="0" fontId="5" fillId="2" borderId="6" xfId="3" applyFont="1" applyFill="1" applyBorder="1" applyAlignment="1">
      <alignment horizontal="centerContinuous" vertical="center"/>
    </xf>
    <xf numFmtId="0" fontId="5" fillId="2" borderId="6" xfId="3" applyFont="1" applyFill="1" applyBorder="1" applyAlignment="1">
      <alignment horizontal="left" vertical="center"/>
    </xf>
    <xf numFmtId="0" fontId="5" fillId="2" borderId="2" xfId="3" applyFont="1" applyFill="1" applyBorder="1" applyAlignment="1">
      <alignment horizontal="left" vertical="center"/>
    </xf>
    <xf numFmtId="0" fontId="5" fillId="2" borderId="7" xfId="3" applyFont="1" applyFill="1" applyBorder="1" applyAlignment="1">
      <alignment horizontal="left" vertical="center"/>
    </xf>
    <xf numFmtId="0" fontId="5" fillId="2" borderId="8" xfId="3" applyFont="1" applyFill="1" applyBorder="1" applyAlignment="1">
      <alignment horizontal="left" vertical="center"/>
    </xf>
    <xf numFmtId="0" fontId="5" fillId="0" borderId="0" xfId="3" applyFont="1" applyAlignment="1">
      <alignment horizontal="left" vertical="center"/>
    </xf>
    <xf numFmtId="0" fontId="5" fillId="2" borderId="9" xfId="3" applyFont="1" applyFill="1" applyBorder="1" applyAlignment="1">
      <alignment horizontal="center" vertical="center"/>
    </xf>
    <xf numFmtId="0" fontId="5" fillId="2" borderId="10" xfId="3" applyFont="1" applyFill="1" applyBorder="1" applyAlignment="1">
      <alignment horizontal="center" vertical="center"/>
    </xf>
    <xf numFmtId="0" fontId="5" fillId="2" borderId="11" xfId="3" applyFont="1" applyFill="1" applyBorder="1" applyAlignment="1">
      <alignment horizontal="center" vertical="center"/>
    </xf>
    <xf numFmtId="0" fontId="5" fillId="2" borderId="12" xfId="3" applyFont="1" applyFill="1" applyBorder="1" applyAlignment="1">
      <alignment horizontal="center" vertical="center"/>
    </xf>
    <xf numFmtId="0" fontId="5" fillId="2" borderId="13" xfId="3" applyFont="1" applyFill="1" applyBorder="1" applyAlignment="1">
      <alignment horizontal="center" vertical="center"/>
    </xf>
    <xf numFmtId="0" fontId="5" fillId="2" borderId="14" xfId="3" applyFont="1" applyFill="1" applyBorder="1" applyAlignment="1">
      <alignment horizontal="center" vertical="center" wrapText="1"/>
    </xf>
    <xf numFmtId="0" fontId="5" fillId="2" borderId="11" xfId="3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5" fillId="2" borderId="12" xfId="3" applyFont="1" applyFill="1" applyBorder="1" applyAlignment="1">
      <alignment horizontal="center" vertical="center" wrapText="1"/>
    </xf>
    <xf numFmtId="0" fontId="5" fillId="0" borderId="0" xfId="3" applyFont="1" applyAlignment="1">
      <alignment horizontal="center" vertical="center" wrapText="1"/>
    </xf>
    <xf numFmtId="165" fontId="5" fillId="0" borderId="0" xfId="4" applyFont="1" applyAlignment="1">
      <alignment horizontal="center" vertical="center" wrapText="1"/>
    </xf>
    <xf numFmtId="166" fontId="6" fillId="0" borderId="11" xfId="5" applyNumberFormat="1" applyFont="1" applyBorder="1"/>
    <xf numFmtId="166" fontId="6" fillId="0" borderId="12" xfId="5" applyNumberFormat="1" applyFont="1" applyBorder="1"/>
    <xf numFmtId="0" fontId="7" fillId="0" borderId="15" xfId="3" applyFont="1" applyBorder="1"/>
    <xf numFmtId="166" fontId="7" fillId="0" borderId="16" xfId="3" applyNumberFormat="1" applyFont="1" applyBorder="1"/>
    <xf numFmtId="167" fontId="7" fillId="0" borderId="16" xfId="5" applyNumberFormat="1" applyFont="1" applyBorder="1"/>
    <xf numFmtId="166" fontId="8" fillId="0" borderId="16" xfId="3" applyNumberFormat="1" applyFont="1" applyBorder="1"/>
    <xf numFmtId="43" fontId="8" fillId="0" borderId="16" xfId="3" applyNumberFormat="1" applyFont="1" applyBorder="1"/>
    <xf numFmtId="166" fontId="8" fillId="0" borderId="17" xfId="3" applyNumberFormat="1" applyFont="1" applyBorder="1"/>
    <xf numFmtId="43" fontId="8" fillId="0" borderId="18" xfId="3" applyNumberFormat="1" applyFont="1" applyBorder="1"/>
    <xf numFmtId="43" fontId="8" fillId="0" borderId="0" xfId="3" applyNumberFormat="1" applyFont="1"/>
    <xf numFmtId="0" fontId="5" fillId="2" borderId="19" xfId="3" applyFont="1" applyFill="1" applyBorder="1" applyAlignment="1">
      <alignment horizontal="center" vertical="center"/>
    </xf>
    <xf numFmtId="0" fontId="7" fillId="0" borderId="0" xfId="3" applyFont="1"/>
    <xf numFmtId="167" fontId="7" fillId="0" borderId="0" xfId="5" applyNumberFormat="1" applyFont="1" applyBorder="1"/>
    <xf numFmtId="166" fontId="8" fillId="0" borderId="0" xfId="3" applyNumberFormat="1" applyFont="1"/>
    <xf numFmtId="0" fontId="5" fillId="2" borderId="20" xfId="3" applyFont="1" applyFill="1" applyBorder="1" applyAlignment="1">
      <alignment horizontal="center" vertical="center"/>
    </xf>
    <xf numFmtId="166" fontId="6" fillId="0" borderId="16" xfId="3" applyNumberFormat="1" applyFont="1" applyBorder="1"/>
    <xf numFmtId="166" fontId="6" fillId="0" borderId="18" xfId="3" applyNumberFormat="1" applyFont="1" applyBorder="1"/>
    <xf numFmtId="0" fontId="9" fillId="0" borderId="0" xfId="3" applyFont="1" applyAlignment="1">
      <alignment horizontal="centerContinuous"/>
    </xf>
    <xf numFmtId="0" fontId="2" fillId="0" borderId="0" xfId="3" applyAlignment="1">
      <alignment horizontal="centerContinuous"/>
    </xf>
    <xf numFmtId="0" fontId="5" fillId="2" borderId="21" xfId="3" applyFont="1" applyFill="1" applyBorder="1" applyAlignment="1">
      <alignment horizontal="centerContinuous" vertical="center" wrapText="1"/>
    </xf>
    <xf numFmtId="0" fontId="5" fillId="2" borderId="3" xfId="3" applyFont="1" applyFill="1" applyBorder="1" applyAlignment="1">
      <alignment vertical="center" wrapText="1"/>
    </xf>
    <xf numFmtId="0" fontId="5" fillId="2" borderId="6" xfId="3" applyFont="1" applyFill="1" applyBorder="1" applyAlignment="1">
      <alignment vertical="center" wrapText="1"/>
    </xf>
    <xf numFmtId="0" fontId="5" fillId="0" borderId="0" xfId="3" applyFont="1" applyAlignment="1">
      <alignment vertical="center" wrapText="1"/>
    </xf>
    <xf numFmtId="0" fontId="6" fillId="0" borderId="19" xfId="3" applyFont="1" applyBorder="1" applyAlignment="1">
      <alignment wrapText="1"/>
    </xf>
    <xf numFmtId="43" fontId="6" fillId="0" borderId="11" xfId="6" applyFont="1" applyBorder="1"/>
    <xf numFmtId="43" fontId="6" fillId="0" borderId="22" xfId="6" applyFont="1" applyBorder="1"/>
    <xf numFmtId="43" fontId="6" fillId="0" borderId="0" xfId="6" applyFont="1" applyFill="1" applyBorder="1"/>
    <xf numFmtId="166" fontId="6" fillId="0" borderId="11" xfId="6" applyNumberFormat="1" applyFont="1" applyBorder="1"/>
    <xf numFmtId="166" fontId="6" fillId="0" borderId="22" xfId="6" applyNumberFormat="1" applyFont="1" applyBorder="1"/>
    <xf numFmtId="166" fontId="6" fillId="0" borderId="0" xfId="6" applyNumberFormat="1" applyFont="1" applyFill="1" applyBorder="1"/>
    <xf numFmtId="0" fontId="6" fillId="0" borderId="19" xfId="3" applyFont="1" applyBorder="1"/>
    <xf numFmtId="0" fontId="6" fillId="0" borderId="23" xfId="3" applyFont="1" applyBorder="1"/>
    <xf numFmtId="166" fontId="6" fillId="0" borderId="24" xfId="6" applyNumberFormat="1" applyFont="1" applyBorder="1"/>
    <xf numFmtId="166" fontId="6" fillId="0" borderId="25" xfId="6" applyNumberFormat="1" applyFont="1" applyBorder="1"/>
    <xf numFmtId="0" fontId="6" fillId="0" borderId="20" xfId="3" applyFont="1" applyBorder="1"/>
    <xf numFmtId="43" fontId="6" fillId="0" borderId="16" xfId="6" applyFont="1" applyBorder="1"/>
    <xf numFmtId="43" fontId="6" fillId="0" borderId="26" xfId="6" applyFont="1" applyBorder="1"/>
    <xf numFmtId="0" fontId="11" fillId="2" borderId="21" xfId="3" applyFont="1" applyFill="1" applyBorder="1" applyAlignment="1">
      <alignment horizontal="centerContinuous" vertical="center" wrapText="1"/>
    </xf>
    <xf numFmtId="0" fontId="11" fillId="2" borderId="11" xfId="3" applyFont="1" applyFill="1" applyBorder="1" applyAlignment="1">
      <alignment vertical="center" wrapText="1"/>
    </xf>
    <xf numFmtId="0" fontId="11" fillId="0" borderId="0" xfId="3" applyFont="1" applyAlignment="1">
      <alignment vertical="center" wrapText="1"/>
    </xf>
    <xf numFmtId="0" fontId="2" fillId="0" borderId="19" xfId="3" applyBorder="1" applyAlignment="1">
      <alignment wrapText="1"/>
    </xf>
    <xf numFmtId="43" fontId="2" fillId="0" borderId="11" xfId="6" applyFont="1" applyBorder="1"/>
    <xf numFmtId="43" fontId="2" fillId="0" borderId="0" xfId="6" applyFont="1" applyBorder="1"/>
    <xf numFmtId="166" fontId="2" fillId="0" borderId="11" xfId="6" applyNumberFormat="1" applyFont="1" applyBorder="1"/>
    <xf numFmtId="166" fontId="2" fillId="0" borderId="0" xfId="6" applyNumberFormat="1" applyFont="1" applyBorder="1"/>
    <xf numFmtId="0" fontId="2" fillId="0" borderId="23" xfId="3" applyBorder="1" applyAlignment="1">
      <alignment wrapText="1"/>
    </xf>
    <xf numFmtId="0" fontId="12" fillId="0" borderId="20" xfId="3" applyFont="1" applyBorder="1" applyAlignment="1">
      <alignment wrapText="1"/>
    </xf>
    <xf numFmtId="168" fontId="2" fillId="0" borderId="0" xfId="4" applyNumberFormat="1" applyFont="1"/>
    <xf numFmtId="0" fontId="2" fillId="0" borderId="27" xfId="3" applyBorder="1"/>
    <xf numFmtId="166" fontId="2" fillId="0" borderId="27" xfId="3" applyNumberFormat="1" applyBorder="1"/>
    <xf numFmtId="169" fontId="2" fillId="0" borderId="27" xfId="7" applyNumberFormat="1" applyFont="1" applyBorder="1"/>
    <xf numFmtId="0" fontId="5" fillId="2" borderId="11" xfId="3" applyFont="1" applyFill="1" applyBorder="1"/>
    <xf numFmtId="170" fontId="5" fillId="2" borderId="11" xfId="3" applyNumberFormat="1" applyFont="1" applyFill="1" applyBorder="1" applyAlignment="1">
      <alignment horizontal="center" vertical="center"/>
    </xf>
    <xf numFmtId="170" fontId="5" fillId="2" borderId="11" xfId="3" quotePrefix="1" applyNumberFormat="1" applyFont="1" applyFill="1" applyBorder="1" applyAlignment="1">
      <alignment horizontal="center" vertical="center"/>
    </xf>
    <xf numFmtId="0" fontId="5" fillId="0" borderId="11" xfId="3" applyFont="1" applyBorder="1"/>
    <xf numFmtId="43" fontId="5" fillId="0" borderId="11" xfId="6" applyFont="1" applyBorder="1"/>
    <xf numFmtId="0" fontId="2" fillId="0" borderId="11" xfId="3" applyBorder="1"/>
    <xf numFmtId="14" fontId="6" fillId="0" borderId="11" xfId="6" applyNumberFormat="1" applyFont="1" applyBorder="1"/>
    <xf numFmtId="166" fontId="6" fillId="0" borderId="11" xfId="6" applyNumberFormat="1" applyFont="1" applyBorder="1" applyAlignment="1">
      <alignment wrapText="1"/>
    </xf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center" vertical="center"/>
      <protection locked="0"/>
    </xf>
    <xf numFmtId="0" fontId="17" fillId="4" borderId="11" xfId="8" applyFont="1" applyFill="1" applyBorder="1" applyAlignment="1" applyProtection="1">
      <alignment horizontal="center" vertical="center"/>
      <protection locked="0"/>
    </xf>
    <xf numFmtId="0" fontId="17" fillId="0" borderId="30" xfId="8" applyFont="1" applyBorder="1" applyAlignment="1" applyProtection="1">
      <alignment horizontal="left" vertical="center" indent="1"/>
      <protection locked="0"/>
    </xf>
    <xf numFmtId="0" fontId="17" fillId="0" borderId="0" xfId="8" applyFont="1" applyAlignment="1" applyProtection="1">
      <alignment horizontal="left" vertical="center" indent="2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left" vertical="center" indent="2"/>
      <protection locked="0"/>
    </xf>
    <xf numFmtId="0" fontId="21" fillId="3" borderId="0" xfId="8" applyFont="1" applyFill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21" fillId="5" borderId="11" xfId="0" applyFont="1" applyFill="1" applyBorder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8" applyFont="1" applyAlignment="1" applyProtection="1">
      <alignment horizontal="right" vertical="center"/>
      <protection locked="0"/>
    </xf>
    <xf numFmtId="0" fontId="24" fillId="6" borderId="35" xfId="0" applyFont="1" applyFill="1" applyBorder="1" applyAlignment="1" applyProtection="1">
      <alignment horizontal="center" vertical="center"/>
      <protection locked="0"/>
    </xf>
    <xf numFmtId="0" fontId="24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 wrapText="1"/>
      <protection locked="0"/>
    </xf>
    <xf numFmtId="0" fontId="24" fillId="6" borderId="35" xfId="0" applyFont="1" applyFill="1" applyBorder="1" applyAlignment="1" applyProtection="1">
      <alignment horizontal="centerContinuous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18" fillId="6" borderId="35" xfId="0" applyFont="1" applyFill="1" applyBorder="1" applyAlignment="1" applyProtection="1">
      <alignment horizontal="center" vertical="center" wrapText="1"/>
      <protection locked="0"/>
    </xf>
    <xf numFmtId="0" fontId="27" fillId="6" borderId="35" xfId="0" applyFont="1" applyFill="1" applyBorder="1" applyAlignment="1" applyProtection="1">
      <alignment horizontal="center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left" vertical="center" indent="1"/>
      <protection locked="0"/>
    </xf>
    <xf numFmtId="0" fontId="17" fillId="7" borderId="11" xfId="0" applyFont="1" applyFill="1" applyBorder="1" applyAlignment="1" applyProtection="1">
      <alignment horizontal="left" vertical="center" indent="1"/>
      <protection locked="0"/>
    </xf>
    <xf numFmtId="167" fontId="17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11" xfId="5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left" vertical="center" wrapText="1" indent="1"/>
      <protection locked="0"/>
    </xf>
    <xf numFmtId="0" fontId="24" fillId="7" borderId="11" xfId="0" applyFont="1" applyFill="1" applyBorder="1" applyAlignment="1" applyProtection="1">
      <alignment horizontal="center" vertical="center"/>
      <protection locked="0"/>
    </xf>
    <xf numFmtId="0" fontId="24" fillId="8" borderId="11" xfId="0" applyFont="1" applyFill="1" applyBorder="1" applyAlignment="1" applyProtection="1">
      <alignment horizontal="center" vertical="center"/>
      <protection locked="0"/>
    </xf>
    <xf numFmtId="171" fontId="24" fillId="8" borderId="11" xfId="0" applyNumberFormat="1" applyFont="1" applyFill="1" applyBorder="1" applyAlignment="1" applyProtection="1">
      <alignment horizontal="center" vertical="center"/>
      <protection locked="0"/>
    </xf>
    <xf numFmtId="0" fontId="17" fillId="8" borderId="11" xfId="0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5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0" fontId="28" fillId="0" borderId="24" xfId="0" applyFont="1" applyBorder="1" applyAlignment="1" applyProtection="1">
      <alignment horizontal="center" vertical="center"/>
      <protection locked="0"/>
    </xf>
    <xf numFmtId="171" fontId="20" fillId="0" borderId="24" xfId="0" applyNumberFormat="1" applyFont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left" vertical="center" indent="1"/>
      <protection locked="0"/>
    </xf>
    <xf numFmtId="167" fontId="17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9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9" borderId="24" xfId="5" applyNumberFormat="1" applyFont="1" applyFill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left" vertical="center" wrapText="1" indent="1"/>
      <protection locked="0"/>
    </xf>
    <xf numFmtId="167" fontId="20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9" borderId="24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center" vertical="center"/>
      <protection locked="0"/>
    </xf>
    <xf numFmtId="0" fontId="28" fillId="9" borderId="24" xfId="0" applyFont="1" applyFill="1" applyBorder="1" applyAlignment="1" applyProtection="1">
      <alignment horizontal="center" vertical="center"/>
      <protection locked="0"/>
    </xf>
    <xf numFmtId="171" fontId="20" fillId="9" borderId="24" xfId="0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5" applyNumberFormat="1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0" fontId="28" fillId="10" borderId="24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167" fontId="17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5" applyNumberFormat="1" applyFont="1" applyFill="1" applyBorder="1" applyAlignment="1" applyProtection="1">
      <alignment horizontal="center" vertical="center"/>
      <protection locked="0"/>
    </xf>
    <xf numFmtId="167" fontId="20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/>
      <protection locked="0"/>
    </xf>
    <xf numFmtId="14" fontId="20" fillId="0" borderId="24" xfId="0" applyNumberFormat="1" applyFont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 wrapText="1"/>
      <protection locked="0"/>
    </xf>
    <xf numFmtId="0" fontId="28" fillId="3" borderId="24" xfId="0" applyFont="1" applyFill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/>
      <protection locked="0"/>
    </xf>
    <xf numFmtId="171" fontId="20" fillId="3" borderId="24" xfId="0" applyNumberFormat="1" applyFont="1" applyFill="1" applyBorder="1" applyAlignment="1" applyProtection="1">
      <alignment horizontal="center" vertical="center"/>
      <protection locked="0"/>
    </xf>
    <xf numFmtId="166" fontId="6" fillId="0" borderId="11" xfId="6" applyNumberFormat="1" applyFont="1" applyFill="1" applyBorder="1"/>
    <xf numFmtId="0" fontId="21" fillId="0" borderId="0" xfId="0" applyFont="1" applyAlignment="1" applyProtection="1">
      <alignment horizontal="left" vertical="center"/>
      <protection locked="0"/>
    </xf>
    <xf numFmtId="0" fontId="24" fillId="6" borderId="37" xfId="0" applyFont="1" applyFill="1" applyBorder="1" applyAlignment="1" applyProtection="1">
      <alignment horizontal="center" vertical="center" wrapText="1"/>
      <protection locked="0"/>
    </xf>
    <xf numFmtId="0" fontId="28" fillId="6" borderId="33" xfId="0" applyFont="1" applyFill="1" applyBorder="1" applyAlignment="1" applyProtection="1">
      <alignment horizontal="center" vertical="center" wrapText="1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24" xfId="0" applyFont="1" applyFill="1" applyBorder="1" applyAlignment="1" applyProtection="1">
      <alignment horizontal="left" vertical="center" indent="1"/>
      <protection locked="0"/>
    </xf>
    <xf numFmtId="167" fontId="29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9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5" applyNumberFormat="1" applyFont="1" applyFill="1" applyBorder="1" applyAlignment="1" applyProtection="1">
      <alignment horizontal="center" vertical="center"/>
      <protection locked="0"/>
    </xf>
    <xf numFmtId="167" fontId="29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0" fontId="29" fillId="7" borderId="11" xfId="0" applyFont="1" applyFill="1" applyBorder="1" applyAlignment="1" applyProtection="1">
      <alignment horizontal="left" vertical="center" wrapText="1" indent="1"/>
      <protection locked="0"/>
    </xf>
    <xf numFmtId="167" fontId="29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center" vertical="center"/>
      <protection locked="0"/>
    </xf>
    <xf numFmtId="0" fontId="30" fillId="7" borderId="24" xfId="0" applyFont="1" applyFill="1" applyBorder="1" applyAlignment="1" applyProtection="1">
      <alignment horizontal="center" vertical="center"/>
      <protection locked="0"/>
    </xf>
    <xf numFmtId="171" fontId="29" fillId="7" borderId="24" xfId="0" applyNumberFormat="1" applyFont="1" applyFill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indent="1"/>
      <protection locked="0"/>
    </xf>
    <xf numFmtId="167" fontId="31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31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5" applyNumberFormat="1" applyFont="1" applyFill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wrapText="1" indent="1"/>
      <protection locked="0"/>
    </xf>
    <xf numFmtId="167" fontId="31" fillId="0" borderId="11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 wrapText="1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4" xfId="5" applyNumberFormat="1" applyFont="1" applyFill="1" applyBorder="1" applyAlignment="1" applyProtection="1">
      <alignment horizontal="center" vertical="center"/>
      <protection locked="0"/>
    </xf>
    <xf numFmtId="171" fontId="31" fillId="3" borderId="24" xfId="0" applyNumberFormat="1" applyFont="1" applyFill="1" applyBorder="1" applyAlignment="1" applyProtection="1">
      <alignment horizontal="center" vertical="center"/>
      <protection locked="0"/>
    </xf>
    <xf numFmtId="0" fontId="31" fillId="3" borderId="24" xfId="0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left" vertical="center" wrapText="1" indent="1"/>
      <protection locked="0"/>
    </xf>
    <xf numFmtId="0" fontId="31" fillId="0" borderId="24" xfId="0" applyFont="1" applyBorder="1" applyAlignment="1" applyProtection="1">
      <alignment vertical="center"/>
      <protection locked="0"/>
    </xf>
    <xf numFmtId="0" fontId="29" fillId="7" borderId="11" xfId="0" applyFont="1" applyFill="1" applyBorder="1" applyAlignment="1" applyProtection="1">
      <alignment vertical="center"/>
      <protection locked="0"/>
    </xf>
    <xf numFmtId="0" fontId="29" fillId="7" borderId="24" xfId="0" applyFont="1" applyFill="1" applyBorder="1" applyAlignment="1" applyProtection="1">
      <alignment vertical="center"/>
      <protection locked="0"/>
    </xf>
    <xf numFmtId="0" fontId="31" fillId="0" borderId="11" xfId="0" applyFont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horizontal="center" vertical="center"/>
      <protection locked="0"/>
    </xf>
    <xf numFmtId="0" fontId="31" fillId="10" borderId="24" xfId="5" applyNumberFormat="1" applyFont="1" applyFill="1" applyBorder="1" applyAlignment="1" applyProtection="1">
      <alignment horizontal="center" vertical="center"/>
      <protection locked="0"/>
    </xf>
    <xf numFmtId="167" fontId="31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vertical="center"/>
      <protection locked="0"/>
    </xf>
    <xf numFmtId="0" fontId="31" fillId="10" borderId="11" xfId="0" applyFont="1" applyFill="1" applyBorder="1" applyAlignment="1" applyProtection="1">
      <alignment horizontal="center" vertical="center"/>
      <protection locked="0"/>
    </xf>
    <xf numFmtId="0" fontId="31" fillId="10" borderId="24" xfId="0" applyFont="1" applyFill="1" applyBorder="1" applyAlignment="1" applyProtection="1">
      <alignment horizontal="left" vertical="center" indent="1"/>
      <protection locked="0"/>
    </xf>
    <xf numFmtId="167" fontId="31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10" borderId="24" xfId="0" applyFont="1" applyFill="1" applyBorder="1" applyAlignment="1" applyProtection="1">
      <alignment horizontal="left" vertical="center" wrapText="1" indent="1"/>
      <protection locked="0"/>
    </xf>
    <xf numFmtId="167" fontId="31" fillId="10" borderId="11" xfId="5" applyNumberFormat="1" applyFont="1" applyFill="1" applyBorder="1" applyAlignment="1" applyProtection="1">
      <alignment horizontal="center" vertical="center" wrapText="1"/>
      <protection locked="0"/>
    </xf>
    <xf numFmtId="171" fontId="31" fillId="10" borderId="24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3" fillId="10" borderId="11" xfId="0" applyFont="1" applyFill="1" applyBorder="1" applyAlignment="1">
      <alignment horizontal="center" vertical="center"/>
    </xf>
    <xf numFmtId="0" fontId="33" fillId="10" borderId="11" xfId="0" applyFont="1" applyFill="1" applyBorder="1" applyAlignment="1">
      <alignment horizontal="left" vertical="center"/>
    </xf>
    <xf numFmtId="164" fontId="33" fillId="10" borderId="11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0" fontId="34" fillId="0" borderId="0" xfId="0" applyFont="1" applyAlignment="1">
      <alignment horizontal="centerContinuous" vertical="center"/>
    </xf>
    <xf numFmtId="0" fontId="32" fillId="11" borderId="21" xfId="0" applyFont="1" applyFill="1" applyBorder="1" applyAlignment="1">
      <alignment horizontal="center" vertical="center" wrapText="1"/>
    </xf>
    <xf numFmtId="0" fontId="32" fillId="11" borderId="3" xfId="0" applyFont="1" applyFill="1" applyBorder="1" applyAlignment="1">
      <alignment horizontal="center" vertical="center" wrapText="1"/>
    </xf>
    <xf numFmtId="0" fontId="32" fillId="11" borderId="4" xfId="0" applyFont="1" applyFill="1" applyBorder="1" applyAlignment="1">
      <alignment horizontal="center" vertical="center" wrapText="1"/>
    </xf>
    <xf numFmtId="0" fontId="33" fillId="10" borderId="19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33" fillId="10" borderId="11" xfId="2" applyFont="1" applyFill="1" applyBorder="1" applyAlignment="1">
      <alignment horizontal="center" vertical="center"/>
    </xf>
    <xf numFmtId="164" fontId="33" fillId="10" borderId="12" xfId="1" applyFont="1" applyFill="1" applyBorder="1" applyAlignment="1">
      <alignment horizontal="center" vertical="center"/>
    </xf>
    <xf numFmtId="9" fontId="0" fillId="0" borderId="11" xfId="2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9" fontId="0" fillId="0" borderId="16" xfId="2" applyFont="1" applyBorder="1" applyAlignment="1">
      <alignment horizontal="center" vertical="center"/>
    </xf>
    <xf numFmtId="0" fontId="14" fillId="0" borderId="0" xfId="0" applyFont="1" applyAlignment="1" applyProtection="1">
      <alignment horizontal="center" vertical="center"/>
      <protection locked="0"/>
    </xf>
    <xf numFmtId="167" fontId="20" fillId="0" borderId="24" xfId="5" quotePrefix="1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5" quotePrefix="1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0" applyFont="1" applyFill="1" applyBorder="1" applyAlignment="1" applyProtection="1">
      <alignment horizontal="left" vertical="center" wrapText="1" indent="1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8" fillId="7" borderId="24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14" fontId="20" fillId="10" borderId="24" xfId="0" applyNumberFormat="1" applyFont="1" applyFill="1" applyBorder="1" applyAlignment="1" applyProtection="1">
      <alignment horizontal="center" vertical="center"/>
      <protection locked="0"/>
    </xf>
    <xf numFmtId="14" fontId="20" fillId="3" borderId="24" xfId="0" applyNumberFormat="1" applyFont="1" applyFill="1" applyBorder="1" applyAlignment="1" applyProtection="1">
      <alignment horizontal="center" vertical="center"/>
      <protection locked="0"/>
    </xf>
    <xf numFmtId="43" fontId="5" fillId="0" borderId="0" xfId="3" applyNumberFormat="1" applyFont="1" applyAlignment="1">
      <alignment horizontal="center" vertical="center" wrapText="1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 wrapText="1"/>
      <protection locked="0"/>
    </xf>
    <xf numFmtId="0" fontId="24" fillId="6" borderId="32" xfId="0" applyFont="1" applyFill="1" applyBorder="1" applyAlignment="1" applyProtection="1">
      <alignment horizontal="center" vertical="center" wrapText="1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4" fillId="6" borderId="33" xfId="0" applyFont="1" applyFill="1" applyBorder="1" applyAlignment="1" applyProtection="1">
      <alignment horizontal="center" vertical="center"/>
      <protection locked="0"/>
    </xf>
    <xf numFmtId="0" fontId="24" fillId="6" borderId="34" xfId="0" applyFont="1" applyFill="1" applyBorder="1" applyAlignment="1" applyProtection="1">
      <alignment horizontal="center" vertical="center"/>
      <protection locked="0"/>
    </xf>
    <xf numFmtId="0" fontId="24" fillId="6" borderId="36" xfId="0" applyFont="1" applyFill="1" applyBorder="1" applyAlignment="1" applyProtection="1">
      <alignment horizontal="center" vertical="center" wrapText="1"/>
      <protection locked="0"/>
    </xf>
    <xf numFmtId="0" fontId="24" fillId="6" borderId="31" xfId="0" applyFont="1" applyFill="1" applyBorder="1" applyAlignment="1" applyProtection="1">
      <alignment horizontal="center" vertical="center" wrapText="1"/>
      <protection locked="0"/>
    </xf>
    <xf numFmtId="0" fontId="24" fillId="6" borderId="31" xfId="0" applyFont="1" applyFill="1" applyBorder="1" applyAlignment="1" applyProtection="1">
      <alignment horizontal="center" vertical="center"/>
      <protection locked="0"/>
    </xf>
    <xf numFmtId="0" fontId="24" fillId="6" borderId="38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17" fillId="0" borderId="0" xfId="8" applyFont="1" applyAlignment="1" applyProtection="1">
      <alignment horizontal="center" vertical="center" wrapText="1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7" fillId="0" borderId="31" xfId="8" applyFont="1" applyBorder="1" applyAlignment="1" applyProtection="1">
      <alignment horizontal="center" vertical="center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</cellXfs>
  <cellStyles count="9">
    <cellStyle name="Comma [0]" xfId="1" builtinId="6"/>
    <cellStyle name="Comma 2 2" xfId="6" xr:uid="{331BF463-82D8-48B3-909C-B5D0CAE84610}"/>
    <cellStyle name="Comma 2 5 2" xfId="4" xr:uid="{B7A155F7-9FD4-4D32-B3C2-1C77F63F0C96}"/>
    <cellStyle name="Comma 3" xfId="5" xr:uid="{2AE9D278-4FC3-486A-A534-113E6448DAED}"/>
    <cellStyle name="Comma 8 2 2 2" xfId="7" xr:uid="{87CE1405-6A89-49E5-8C9D-BAAD67BC86F4}"/>
    <cellStyle name="Normal" xfId="0" builtinId="0"/>
    <cellStyle name="Normal 3 2" xfId="3" xr:uid="{B65FE4FE-1FCF-42F7-B1AD-9F26C213E983}"/>
    <cellStyle name="Normal_BKAN-XD" xfId="8" xr:uid="{3CB5D406-C6B4-49BF-81CF-E48F97DC020C}"/>
    <cellStyle name="Percent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302.xlsx" TargetMode="External"/><Relationship Id="rId2" Type="http://schemas.openxmlformats.org/officeDocument/2006/relationships/externalLinkPath" Target="file:///D:\AMECC%20JSC\Amecc%202\00.%20Overall%20Report\03.QLDA\U302.xlsx" TargetMode="External"/><Relationship Id="rId1" Type="http://schemas.openxmlformats.org/officeDocument/2006/relationships/externalLinkPath" Target="/AMECC%20JSC/Amecc%202/00.%20Overall%20Report/03.QLDA/U3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24733.700000000008</v>
          </cell>
        </row>
        <row r="7">
          <cell r="BH7">
            <v>104171.59999999999</v>
          </cell>
        </row>
        <row r="9">
          <cell r="BH9">
            <v>0</v>
          </cell>
        </row>
        <row r="10">
          <cell r="BH10">
            <v>0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4">
    <wetp:webextensionref xmlns:r="http://schemas.openxmlformats.org/officeDocument/2006/relationships" r:id="rId1"/>
  </wetp:taskpane>
  <wetp:taskpane dockstate="right" visibility="0" width="350" row="1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CCC42D1-F45B-46BD-AA2F-7D94563A564B}">
  <we:reference id="wa200005271" version="2.5.5.0" store="en-U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E19E7B9C-06D3-461C-83F5-6C8058B67B50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7E261-7739-4455-9941-C050BFD628C4}">
  <sheetPr codeName="Sheet1">
    <tabColor rgb="FFFF0000"/>
  </sheetPr>
  <dimension ref="B1:K12"/>
  <sheetViews>
    <sheetView view="pageBreakPreview" zoomScaleNormal="100" zoomScaleSheetLayoutView="100" workbookViewId="0">
      <selection activeCell="J8" sqref="J8"/>
    </sheetView>
  </sheetViews>
  <sheetFormatPr defaultColWidth="9" defaultRowHeight="15.75"/>
  <cols>
    <col min="1" max="1" width="1.875" style="214" customWidth="1"/>
    <col min="2" max="2" width="6" style="214" customWidth="1"/>
    <col min="3" max="3" width="10" style="214" customWidth="1"/>
    <col min="4" max="4" width="19" style="214" customWidth="1"/>
    <col min="5" max="5" width="11.875" style="214" customWidth="1"/>
    <col min="6" max="6" width="11.625" style="214" customWidth="1"/>
    <col min="7" max="7" width="11.25" style="214" customWidth="1"/>
    <col min="8" max="8" width="10.5" style="214" customWidth="1"/>
    <col min="9" max="10" width="8.625" style="214" customWidth="1"/>
    <col min="11" max="11" width="12" style="214" bestFit="1" customWidth="1"/>
    <col min="12" max="16384" width="9" style="214"/>
  </cols>
  <sheetData>
    <row r="1" spans="2:11" ht="30.75" customHeight="1" thickBot="1">
      <c r="B1" s="221" t="s">
        <v>3401</v>
      </c>
      <c r="C1" s="221"/>
      <c r="D1" s="221"/>
      <c r="E1" s="221"/>
      <c r="F1" s="221"/>
      <c r="G1" s="221"/>
      <c r="H1" s="221"/>
      <c r="I1" s="221"/>
      <c r="J1" s="221"/>
    </row>
    <row r="2" spans="2:11" ht="33.75" customHeight="1" thickTop="1">
      <c r="B2" s="222" t="s">
        <v>3387</v>
      </c>
      <c r="C2" s="223" t="s">
        <v>3388</v>
      </c>
      <c r="D2" s="223" t="s">
        <v>3389</v>
      </c>
      <c r="E2" s="223" t="s">
        <v>3390</v>
      </c>
      <c r="F2" s="223" t="s">
        <v>3391</v>
      </c>
      <c r="G2" s="223" t="s">
        <v>3392</v>
      </c>
      <c r="H2" s="223" t="s">
        <v>5</v>
      </c>
      <c r="I2" s="223" t="s">
        <v>3393</v>
      </c>
      <c r="J2" s="223" t="s">
        <v>6</v>
      </c>
      <c r="K2" s="224" t="s">
        <v>3402</v>
      </c>
    </row>
    <row r="3" spans="2:11">
      <c r="B3" s="225" t="s">
        <v>3400</v>
      </c>
      <c r="C3" s="215" t="s">
        <v>3394</v>
      </c>
      <c r="D3" s="216" t="s">
        <v>3395</v>
      </c>
      <c r="E3" s="217">
        <f>SUM(E4:E11)</f>
        <v>320859.63999999996</v>
      </c>
      <c r="F3" s="217">
        <f>SUM(F4:F11)</f>
        <v>319994.78203119058</v>
      </c>
      <c r="G3" s="217">
        <f>SUM(G4:G11)</f>
        <v>864.85796880940325</v>
      </c>
      <c r="H3" s="217">
        <f ca="1">SUM(H4:H11)</f>
        <v>160158.02000000002</v>
      </c>
      <c r="I3" s="231">
        <f>IFERROR(F3/E3," ")</f>
        <v>0.9973045598106095</v>
      </c>
      <c r="J3" s="217">
        <f>SUM(J4:J11)</f>
        <v>128905.3</v>
      </c>
      <c r="K3" s="232">
        <f ca="1">SUM(K4:K11)</f>
        <v>1620.8999999991211</v>
      </c>
    </row>
    <row r="4" spans="2:11">
      <c r="B4" s="226">
        <v>1</v>
      </c>
      <c r="C4" s="218" t="s">
        <v>3394</v>
      </c>
      <c r="D4" s="219" t="s">
        <v>3396</v>
      </c>
      <c r="E4" s="220">
        <f>'BTP-U302AB1'!F8</f>
        <v>24666.700000000004</v>
      </c>
      <c r="F4" s="220">
        <f>'BTP-U302AB1'!H8</f>
        <v>24646.700000000004</v>
      </c>
      <c r="G4" s="220">
        <f>+E4-F4</f>
        <v>20</v>
      </c>
      <c r="H4" s="220">
        <f>F4</f>
        <v>24646.700000000004</v>
      </c>
      <c r="I4" s="233">
        <f t="shared" ref="I4:I11" si="0">IFERROR(F4/E4," ")</f>
        <v>0.99918919028487796</v>
      </c>
      <c r="J4" s="220">
        <f>[2]Progress!$BH$6</f>
        <v>24733.700000000008</v>
      </c>
      <c r="K4" s="234">
        <f>IF(H4-J4&lt;0,0,H4-J4)</f>
        <v>0</v>
      </c>
    </row>
    <row r="5" spans="2:11">
      <c r="B5" s="226">
        <v>2</v>
      </c>
      <c r="C5" s="218" t="s">
        <v>3394</v>
      </c>
      <c r="D5" s="219" t="s">
        <v>3397</v>
      </c>
      <c r="E5" s="220">
        <f>'BTP-U302AB2'!F8</f>
        <v>24666.700000000004</v>
      </c>
      <c r="F5" s="220">
        <f>'BTP-U302AB2'!H8</f>
        <v>24666.700000000004</v>
      </c>
      <c r="G5" s="220">
        <f t="shared" ref="G5:G7" si="1">+E5-F5</f>
        <v>0</v>
      </c>
      <c r="H5" s="220">
        <f ca="1">'BTP-U302AB2'!P5</f>
        <v>0</v>
      </c>
      <c r="I5" s="233">
        <f t="shared" si="0"/>
        <v>1</v>
      </c>
      <c r="J5" s="220">
        <f>[2]Progress!$BH$9</f>
        <v>0</v>
      </c>
      <c r="K5" s="234">
        <f t="shared" ref="K5:K11" ca="1" si="2">IF(H5-J5&lt;0,0,H5-J5)</f>
        <v>0</v>
      </c>
    </row>
    <row r="6" spans="2:11">
      <c r="B6" s="226">
        <v>3</v>
      </c>
      <c r="C6" s="218" t="s">
        <v>3394</v>
      </c>
      <c r="D6" s="219" t="s">
        <v>3398</v>
      </c>
      <c r="E6" s="220">
        <f>'BTP-U302SCR1'!F8</f>
        <v>135763.31999999998</v>
      </c>
      <c r="F6" s="220">
        <f>'BTP-U302SCR1'!H8</f>
        <v>135511.32</v>
      </c>
      <c r="G6" s="220">
        <f t="shared" si="1"/>
        <v>251.9999999999709</v>
      </c>
      <c r="H6" s="220">
        <f>F6</f>
        <v>135511.32</v>
      </c>
      <c r="I6" s="233">
        <f t="shared" si="0"/>
        <v>0.9981438285392551</v>
      </c>
      <c r="J6" s="220">
        <f>[2]Progress!$BH$7</f>
        <v>104171.59999999999</v>
      </c>
      <c r="K6" s="234">
        <f t="shared" si="2"/>
        <v>31339.720000000016</v>
      </c>
    </row>
    <row r="7" spans="2:11">
      <c r="B7" s="226">
        <v>4</v>
      </c>
      <c r="C7" s="218" t="s">
        <v>3394</v>
      </c>
      <c r="D7" s="219" t="s">
        <v>3399</v>
      </c>
      <c r="E7" s="220">
        <f>'BTP-U302SCR2'!F8</f>
        <v>135762.91999999998</v>
      </c>
      <c r="F7" s="220">
        <f>'BTP-U302SCR2'!H8</f>
        <v>135170.06203119055</v>
      </c>
      <c r="G7" s="220">
        <f t="shared" si="1"/>
        <v>592.85796880943235</v>
      </c>
      <c r="H7" s="220">
        <f ca="1">'BTP-U302SCR2'!P5</f>
        <v>0</v>
      </c>
      <c r="I7" s="233">
        <f t="shared" si="0"/>
        <v>0.99563313776096274</v>
      </c>
      <c r="J7" s="220">
        <f>[2]Progress!$BH$10</f>
        <v>0</v>
      </c>
      <c r="K7" s="234">
        <f t="shared" ca="1" si="2"/>
        <v>0</v>
      </c>
    </row>
    <row r="8" spans="2:11">
      <c r="B8" s="226"/>
      <c r="C8" s="218"/>
      <c r="D8" s="219"/>
      <c r="E8" s="220"/>
      <c r="F8" s="220"/>
      <c r="G8" s="220"/>
      <c r="H8" s="220"/>
      <c r="I8" s="233" t="str">
        <f t="shared" si="0"/>
        <v xml:space="preserve"> </v>
      </c>
      <c r="J8" s="220"/>
      <c r="K8" s="234">
        <f t="shared" si="2"/>
        <v>0</v>
      </c>
    </row>
    <row r="9" spans="2:11">
      <c r="B9" s="226"/>
      <c r="C9" s="218"/>
      <c r="D9" s="219"/>
      <c r="E9" s="220"/>
      <c r="F9" s="220"/>
      <c r="G9" s="220"/>
      <c r="H9" s="220"/>
      <c r="I9" s="233" t="str">
        <f t="shared" si="0"/>
        <v xml:space="preserve"> </v>
      </c>
      <c r="J9" s="220"/>
      <c r="K9" s="234">
        <f t="shared" si="2"/>
        <v>0</v>
      </c>
    </row>
    <row r="10" spans="2:11">
      <c r="B10" s="226"/>
      <c r="C10" s="218"/>
      <c r="D10" s="219"/>
      <c r="E10" s="220"/>
      <c r="F10" s="220"/>
      <c r="G10" s="220"/>
      <c r="H10" s="220"/>
      <c r="I10" s="233" t="str">
        <f t="shared" si="0"/>
        <v xml:space="preserve"> </v>
      </c>
      <c r="J10" s="220"/>
      <c r="K10" s="234">
        <f t="shared" si="2"/>
        <v>0</v>
      </c>
    </row>
    <row r="11" spans="2:11" ht="16.5" thickBot="1">
      <c r="B11" s="227"/>
      <c r="C11" s="228"/>
      <c r="D11" s="229"/>
      <c r="E11" s="230"/>
      <c r="F11" s="230"/>
      <c r="G11" s="230"/>
      <c r="H11" s="230"/>
      <c r="I11" s="235" t="str">
        <f t="shared" si="0"/>
        <v xml:space="preserve"> </v>
      </c>
      <c r="J11" s="230"/>
      <c r="K11" s="234">
        <f t="shared" si="2"/>
        <v>0</v>
      </c>
    </row>
    <row r="12" spans="2:11" ht="16.5" thickTop="1"/>
  </sheetData>
  <conditionalFormatting sqref="I3:I11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5DD02-DD15-40D3-AE7F-F55B96FF9677}">
  <sheetPr codeName="Sheet2" filterMode="1">
    <tabColor rgb="FF7030A0"/>
    <pageSetUpPr fitToPage="1"/>
  </sheetPr>
  <dimension ref="C1:BO846"/>
  <sheetViews>
    <sheetView zoomScale="85" zoomScaleNormal="85" workbookViewId="0">
      <pane xSplit="13" ySplit="29" topLeftCell="AO350" activePane="bottomRight" state="frozen"/>
      <selection activeCell="X13" sqref="X13"/>
      <selection pane="topRight" activeCell="X13" sqref="X13"/>
      <selection pane="bottomLeft" activeCell="X13" sqref="X13"/>
      <selection pane="bottomRight" activeCell="BC617" sqref="BC61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3" style="3" customWidth="1"/>
    <col min="5" max="5" width="14" style="3" customWidth="1"/>
    <col min="6" max="6" width="13.7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8.8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4" width="6.875" style="3" customWidth="1"/>
    <col min="55" max="55" width="7.25" style="3" customWidth="1"/>
    <col min="56" max="56" width="8.625" style="3" customWidth="1"/>
    <col min="57" max="57" width="9.875" style="3" customWidth="1"/>
    <col min="58" max="58" width="8.625" style="3" customWidth="1"/>
    <col min="59" max="59" width="8.75" style="3" customWidth="1"/>
    <col min="60" max="60" width="7.5" style="3" customWidth="1"/>
    <col min="61" max="63" width="9" style="3" customWidth="1"/>
    <col min="64" max="64" width="8.75" style="3" customWidth="1"/>
    <col min="65" max="65" width="8.625" style="3" customWidth="1"/>
    <col min="66" max="67" width="9" style="3" customWidth="1"/>
    <col min="68" max="16384" width="8.75" style="3"/>
  </cols>
  <sheetData>
    <row r="1" spans="4:55" ht="19.5">
      <c r="D1" s="1" t="s">
        <v>0</v>
      </c>
      <c r="E1" s="2"/>
      <c r="F1" s="2"/>
      <c r="G1" s="2"/>
      <c r="H1" s="2"/>
    </row>
    <row r="2" spans="4:55" ht="13.5" thickBot="1"/>
    <row r="3" spans="4:55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</row>
    <row r="4" spans="4:55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5"/>
    </row>
    <row r="5" spans="4:55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1535</v>
      </c>
      <c r="H5" s="26" cm="1">
        <f t="array" ref="H5">SUMPRODUCT(--($C$30:$C$846=$D5),$L$30:$L$846,$J$30:$J$846)</f>
        <v>95949.599999999991</v>
      </c>
      <c r="I5" s="26" cm="1">
        <f t="array" ref="I5">SUMPRODUCT(--($C$30:$C$846=$D5),$M$30:$M$846)</f>
        <v>54</v>
      </c>
      <c r="J5" s="27" cm="1">
        <f t="array" ref="J5">SUMPRODUCT(--($C$30:$C$846=$D5),$M$30:$M$846,$J$30:$J$846)</f>
        <v>252.00000000000003</v>
      </c>
      <c r="L5" s="28" t="s">
        <v>13</v>
      </c>
      <c r="M5" s="29">
        <f>G8</f>
        <v>31527</v>
      </c>
      <c r="N5" s="30">
        <f>H8</f>
        <v>135511.32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>
        <f>95+49+212</f>
        <v>356</v>
      </c>
      <c r="AV5" s="35"/>
      <c r="AW5" s="35"/>
      <c r="AX5" s="35"/>
      <c r="AY5" s="35"/>
      <c r="AZ5" s="35"/>
      <c r="BA5" s="35"/>
      <c r="BB5" s="35"/>
      <c r="BC5" s="35"/>
    </row>
    <row r="6" spans="4:55" ht="13.5" thickTop="1">
      <c r="D6" s="36" t="s">
        <v>14</v>
      </c>
      <c r="E6" s="26">
        <f>SUMIFS(I:I,$C:$C,$D6)</f>
        <v>5895</v>
      </c>
      <c r="F6" s="26">
        <f>SUMIFS(K:K,$C:$C,$D6)</f>
        <v>37549.700000000033</v>
      </c>
      <c r="G6" s="26" cm="1">
        <f t="array" ref="G6">SUMPRODUCT(--($C$30:$C$846=$D6),$L$30:$L$846)</f>
        <v>5895</v>
      </c>
      <c r="H6" s="26" cm="1">
        <f t="array" ref="H6">SUMPRODUCT(--($C$30:$C$846=$D6),$L$30:$L$846,$J$30:$J$846)</f>
        <v>37549.700000000033</v>
      </c>
      <c r="I6" s="26" cm="1">
        <f t="array" ref="I6">SUMPRODUCT(--($C$30:$C$846=$D6),$M$30:$M$846)</f>
        <v>0</v>
      </c>
      <c r="J6" s="27" cm="1">
        <f t="array" ref="J6">SUMPRODUCT(--($C$30:$C$846=$D6),$M$30:$M$846,$J$30:$J$846)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</row>
    <row r="7" spans="4:55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24097</v>
      </c>
      <c r="H7" s="26" cm="1">
        <f t="array" ref="H7">SUMPRODUCT(--($C$30:$C$846=$D7),$L$30:$L$846,$J$30:$J$846)</f>
        <v>2012.0200000000002</v>
      </c>
      <c r="I7" s="26" cm="1">
        <f t="array" ref="I7">SUMPRODUCT(--($C$30:$C$846=$D7),$M$30:$M$846)</f>
        <v>0</v>
      </c>
      <c r="J7" s="27" cm="1">
        <f t="array" ref="J7">SUMPRODUCT(--($C$30:$C$846=$D7),$M$30:$M$846,$J$30:$J$846)</f>
        <v>0</v>
      </c>
      <c r="AA7" s="3">
        <f>16+14+10+42+4+6</f>
        <v>92</v>
      </c>
    </row>
    <row r="8" spans="4:55" ht="13.5" thickBot="1">
      <c r="D8" s="40" t="s">
        <v>13</v>
      </c>
      <c r="E8" s="41">
        <f>E5+E6+E7</f>
        <v>31581</v>
      </c>
      <c r="F8" s="41">
        <f>F5+F6+F7</f>
        <v>135763.31999999998</v>
      </c>
      <c r="G8" s="41">
        <f t="shared" ref="G8:I8" si="0">G5+G6+G7</f>
        <v>31527</v>
      </c>
      <c r="H8" s="41">
        <f t="shared" si="0"/>
        <v>135511.32</v>
      </c>
      <c r="I8" s="41">
        <f t="shared" si="0"/>
        <v>54</v>
      </c>
      <c r="J8" s="42">
        <f>J5+J6+J7</f>
        <v>252.00000000000003</v>
      </c>
    </row>
    <row r="9" spans="4:55" ht="13.5" hidden="1" outlineLevel="1" thickTop="1"/>
    <row r="10" spans="4:55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5" ht="23.25" hidden="1" customHeight="1" outlineLevel="1" thickTop="1">
      <c r="D11" s="45" t="s">
        <v>12</v>
      </c>
      <c r="E11" s="46" t="str" cm="1">
        <f t="array" ref="E11:F11">TRANSPOSE(_xlfn._xlws.SORT(_xlfn.UNIQUE(_xlfn._xlws.FILTER(E30:E846,(C30:C846=$D$11)*(M30:M846&lt;&gt;0))),,1))</f>
        <v>L100x75x10</v>
      </c>
      <c r="F11" s="46" t="str">
        <v>Ø10(M10)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</row>
    <row r="12" spans="4:55" ht="28.9" hidden="1" customHeight="1" outlineLevel="2">
      <c r="D12" s="49" t="s">
        <v>17</v>
      </c>
      <c r="E12" s="50" cm="1">
        <f t="array" ref="E12">SUMPRODUCT(--($C$30:$C$846=$D$11),--($E$30:$E$846=E$11),$I$30:$I$846,$G$30:$G$846)</f>
        <v>19284</v>
      </c>
      <c r="F12" s="50" cm="1">
        <f t="array" ref="F12">SUMPRODUCT(--($C$30:$C$846=$D$11),--($E$30:$E$846=F$11),$I$30:$I$846,$G$30:$G$846)</f>
        <v>3240</v>
      </c>
      <c r="G12" s="50" cm="1">
        <f t="array" ref="G12">SUMPRODUCT(--($C$30:$C$846=$D$11),--($E$30:$E$846=G$11),$I$30:$I$846,$G$30:$G$846)</f>
        <v>0</v>
      </c>
      <c r="H12" s="50" cm="1">
        <f t="array" ref="H12">SUMPRODUCT(--($C$30:$C$846=$D$11),--($E$30:$E$846=H$11),$I$30:$I$846,$G$30:$G$846)</f>
        <v>0</v>
      </c>
      <c r="I12" s="50" cm="1">
        <f t="array" ref="I12">SUMPRODUCT(--($C$30:$C$846=$D$11),--($E$30:$E$846=I$11),$I$30:$I$846,$G$30:$G$846)</f>
        <v>0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</row>
    <row r="13" spans="4:55" ht="15" hidden="1" customHeight="1" outlineLevel="2">
      <c r="D13" s="49" t="s">
        <v>18</v>
      </c>
      <c r="E13" s="53" cm="1">
        <f t="array" ref="E13">SUMPRODUCT(--($C$30:$C$846=$D$11),--($E$30:$E$846=E$11),$I$30:$I$846)</f>
        <v>24</v>
      </c>
      <c r="F13" s="53" cm="1">
        <f t="array" ref="F13">SUMPRODUCT(--($C$30:$C$846=$D$11),--($E$30:$E$846=F$11),$I$30:$I$846)</f>
        <v>30</v>
      </c>
      <c r="G13" s="53" cm="1">
        <f t="array" ref="G13">SUMPRODUCT(--($C$30:$C$846=$D$11),--($E$30:$E$846=G$11),$I$30:$I$846)</f>
        <v>0</v>
      </c>
      <c r="H13" s="53" cm="1">
        <f t="array" ref="H13">SUMPRODUCT(--($C$30:$C$846=$D$11),--($E$30:$E$846=H$11),$I$30:$I$846)</f>
        <v>0</v>
      </c>
      <c r="I13" s="53" cm="1">
        <f t="array" ref="I13">SUMPRODUCT(--($C$30:$C$846=$D$11),--($E$30:$E$846=I$11),$I$30:$I$846)</f>
        <v>0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</row>
    <row r="14" spans="4:55" ht="13.5" hidden="1" outlineLevel="2" thickTop="1">
      <c r="D14" s="56" t="s">
        <v>19</v>
      </c>
      <c r="E14" s="50" cm="1">
        <f t="array" ref="E14">SUMPRODUCT(--($C$30:$C$846=$D$11),--($E$30:$E$846=E$11),$L$30:$L$846,$G$30:$G$846)</f>
        <v>0</v>
      </c>
      <c r="F14" s="50" cm="1">
        <f t="array" ref="F14">SUMPRODUCT(--($C$30:$C$846=$D$11),--($E$30:$E$846=F$11),$L$30:$L$846,$G$30:$G$846)</f>
        <v>0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0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</row>
    <row r="15" spans="4:55" ht="13.5" hidden="1" outlineLevel="2" thickTop="1">
      <c r="D15" s="56" t="s">
        <v>20</v>
      </c>
      <c r="E15" s="53" cm="1">
        <f t="array" ref="E15">SUMPRODUCT(--($C$30:$C$846=$D$11),--($E$30:$E$846=E$11),$L$30:$L$846)</f>
        <v>0</v>
      </c>
      <c r="F15" s="53" cm="1">
        <f t="array" ref="F15">SUMPRODUCT(--($C$30:$C$846=$D$11),--($E$30:$E$846=F$11),$L$30:$L$846)</f>
        <v>0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</row>
    <row r="16" spans="4:55" ht="13.5" hidden="1" outlineLevel="2" thickTop="1">
      <c r="D16" s="56" t="s">
        <v>21</v>
      </c>
      <c r="E16" s="50" cm="1">
        <f t="array" ref="E16">SUMPRODUCT(--($C$30:$C$846=$D$11),--($E$30:$E$846=E$11),$M$30:$M$846,$G$30:$G$846)</f>
        <v>19284</v>
      </c>
      <c r="F16" s="50" cm="1">
        <f t="array" ref="F16">SUMPRODUCT(--($C$30:$C$846=$D$11),--($E$30:$E$846=F$11),$M$30:$M$846,$G$30:$G$846)</f>
        <v>3240</v>
      </c>
      <c r="G16" s="50" cm="1">
        <f t="array" ref="G16">SUMPRODUCT(--($C$30:$C$846=$D$11),--($E$30:$E$846=G$11),$M$30:$M$846,$G$30:$G$846)</f>
        <v>0</v>
      </c>
      <c r="H16" s="50" cm="1">
        <f t="array" ref="H16">SUMPRODUCT(--($C$30:$C$846=$D$11),--($E$30:$E$846=H$11),$M$30:$M$846,$G$30:$G$846)</f>
        <v>0</v>
      </c>
      <c r="I16" s="50" cm="1">
        <f t="array" ref="I16">SUMPRODUCT(--($C$30:$C$846=$D$11),--($E$30:$E$846=I$11),$M$30:$M$846,$G$30:$G$846)</f>
        <v>0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</row>
    <row r="17" spans="3:67" ht="13.5" hidden="1" outlineLevel="2" thickTop="1">
      <c r="D17" s="57" t="s">
        <v>22</v>
      </c>
      <c r="E17" s="58" cm="1">
        <f t="array" ref="E17">SUMPRODUCT(--($C$30:$C$846=$D$11),--($E$30:$E$846=E$11),$M$30:$M$846)</f>
        <v>24</v>
      </c>
      <c r="F17" s="58" cm="1">
        <f t="array" ref="F17">SUMPRODUCT(--($C$30:$C$846=$D$11),--($E$30:$E$846=F$11),$M$30:$M$846)</f>
        <v>30</v>
      </c>
      <c r="G17" s="58" cm="1">
        <f t="array" ref="G17">SUMPRODUCT(--($C$30:$C$846=$D$11),--($E$30:$E$846=G$11),$M$30:$M$846)</f>
        <v>0</v>
      </c>
      <c r="H17" s="58" cm="1">
        <f t="array" ref="H17">SUMPRODUCT(--($C$30:$C$846=$D$11),--($E$30:$E$846=H$11),$M$30:$M$846)</f>
        <v>0</v>
      </c>
      <c r="I17" s="58" cm="1">
        <f t="array" ref="I17">SUMPRODUCT(--($C$30:$C$846=$D$11),--($E$30:$E$846=I$11),$M$30:$M$846)</f>
        <v>0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</row>
    <row r="18" spans="3:67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249.60000000000002</v>
      </c>
      <c r="F18" s="61" cm="1">
        <f t="array" ref="F18">SUMPRODUCT(--($C$30:$C$846=$D$11),--($E$30:$E$846=F$11),$M$30:$M$846,$J$30:$J$846)</f>
        <v>2.4</v>
      </c>
      <c r="G18" s="61" cm="1">
        <f t="array" ref="G18">SUMPRODUCT(--($C$30:$C$846=$D$11),--($E$30:$E$846=G$11),$M$30:$M$846,$J$30:$J$846)</f>
        <v>0</v>
      </c>
      <c r="H18" s="61" cm="1">
        <f t="array" ref="H18">SUMPRODUCT(--($C$30:$C$846=$D$11),--($E$30:$E$846=H$11),$M$30:$M$846,$J$30:$J$846)</f>
        <v>0</v>
      </c>
      <c r="I18" s="61" cm="1">
        <f t="array" ref="I18">SUMPRODUCT(--($C$30:$C$846=$D$11),--($E$30:$E$846=I$11),$M$30:$M$846,$J$30:$J$846)</f>
        <v>0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</row>
    <row r="19" spans="3:67" ht="13.5" hidden="1" outlineLevel="1" thickTop="1"/>
    <row r="20" spans="3:6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7" ht="13.5" hidden="1" outlineLevel="1" thickTop="1">
      <c r="D21" s="63" t="s">
        <v>14</v>
      </c>
      <c r="E21" s="64" t="e" cm="1" vm="1">
        <f t="array" ref="E21">_xlfn._xlws.SORT(MID(TRANSPOSE(_xlfn.UNIQUE(_xlfn._xlws.FILTER(BF30:BF846,(C30:C846=$D$21)*(M30:M846&lt;&gt;0)))),3,3),,1)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</row>
    <row r="22" spans="3:67" ht="30.75" hidden="1" customHeight="1" outlineLevel="2">
      <c r="D22" s="66" t="s">
        <v>25</v>
      </c>
      <c r="E22" s="67" t="e" cm="1" vm="2">
        <f t="array" ref="E22">SUMPRODUCT(--($C$30:$C$846=$D$21),--($BF$30:$BF$846="PL"&amp;E$21),$J$30:$J$846,$I$30:$I$846)/(7.85*E$21)</f>
        <v>#VALUE!</v>
      </c>
      <c r="F22" s="67" t="e" cm="1">
        <f t="array" ref="F22">SUMPRODUCT(--($C$30:$C$846=$D$21),--($BF$30:$BF$846="PL"&amp;F$21),$J$30:$J$846,$I$30:$I$846)/(7.85*F$21)</f>
        <v>#DIV/0!</v>
      </c>
      <c r="G22" s="67" t="e" cm="1">
        <f t="array" ref="G22">SUMPRODUCT(--($C$30:$C$846=$D$21),--($BF$30:$BF$846="PL"&amp;G$21),$J$30:$J$846,$I$30:$I$846)/(7.85*G$21)</f>
        <v>#DIV/0!</v>
      </c>
      <c r="H22" s="67" t="e" cm="1">
        <f t="array" ref="H22">SUMPRODUCT(--($C$30:$C$846=$D$21),--($BF$30:$BF$846="PL"&amp;H$21),$J$30:$J$846,$I$30:$I$846)/(7.85*H$21)</f>
        <v>#DIV/0!</v>
      </c>
      <c r="I22" s="67" t="e" cm="1">
        <f t="array" ref="I22">SUMPRODUCT(--($C$30:$C$846=$D$21),--($BF$30:$BF$846="PL"&amp;I$21),$J$30:$J$846,$I$30:$I$846)/(7.85*I$21)</f>
        <v>#DIV/0!</v>
      </c>
      <c r="J22" s="67" t="e" cm="1">
        <f t="array" ref="J22">SUMPRODUCT(--($C$30:$C$846=$D$21),--($BF$30:$BF$846="PL"&amp;J$21),$J$30:$J$846,$I$30:$I$846)/(7.85*J$21)</f>
        <v>#DIV/0!</v>
      </c>
      <c r="K22" s="67" t="e" cm="1">
        <f t="array" ref="K22">SUMPRODUCT(--($C$30:$C$846=$D$21),--($BF$30:$BF$846="PL"&amp;K$21),$J$30:$J$846,$I$30:$I$846)/(7.85*K$21)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</row>
    <row r="23" spans="3:67" ht="21" hidden="1" customHeight="1" outlineLevel="2">
      <c r="D23" s="66" t="s">
        <v>18</v>
      </c>
      <c r="E23" s="69" t="e" cm="1" vm="2">
        <f t="array" ref="E23">SUMPRODUCT(--($C$30:$C$846=$D$21),--($BF$30:$BF$846="PL"&amp;E$21),$I$30:$I$846)</f>
        <v>#VALUE!</v>
      </c>
      <c r="F23" s="69" cm="1">
        <f t="array" ref="F23">SUMPRODUCT(--($C$30:$C$846=$D$21),--($BF$30:$BF$846="PL"&amp;F$21),$I$30:$I$846)</f>
        <v>0</v>
      </c>
      <c r="G23" s="69" cm="1">
        <f t="array" ref="G23">SUMPRODUCT(--($C$30:$C$846=$D$21),--($BF$30:$BF$846="PL"&amp;G$21),$I$30:$I$846)</f>
        <v>0</v>
      </c>
      <c r="H23" s="69" cm="1">
        <f t="array" ref="H23">SUMPRODUCT(--($C$30:$C$846=$D$21),--($BF$30:$BF$846="PL"&amp;H$21),$I$30:$I$846)</f>
        <v>0</v>
      </c>
      <c r="I23" s="69" cm="1">
        <f t="array" ref="I23">SUMPRODUCT(--($C$30:$C$846=$D$21),--($BF$30:$BF$846="PL"&amp;I$21),$I$30:$I$846)</f>
        <v>0</v>
      </c>
      <c r="J23" s="69" cm="1">
        <f t="array" ref="J23">SUMPRODUCT(--($C$30:$C$846=$D$21),--($BF$30:$BF$846="PL"&amp;J$21),$I$30:$I$846)</f>
        <v>0</v>
      </c>
      <c r="K23" s="69" cm="1">
        <f t="array" ref="K23">SUMPRODUCT(--($C$30:$C$846=$D$21),--($BF$30:$BF$846="PL"&amp;K$21),$I$30:$I$846)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</row>
    <row r="24" spans="3:67" ht="25.9" hidden="1" customHeight="1" outlineLevel="2">
      <c r="D24" s="66" t="s">
        <v>26</v>
      </c>
      <c r="E24" s="67" t="e" cm="1" vm="2">
        <f t="array" ref="E24">SUMPRODUCT(--($C$30:$C$846=$D$21),--($BF$30:$BF$846="PL"&amp;E$21),$J$30:$J$846,$M$30:$M$846)/(7.85*E$21)</f>
        <v>#VALUE!</v>
      </c>
      <c r="F24" s="67" t="e" cm="1">
        <f t="array" ref="F24">SUMPRODUCT(--($C$30:$C$846=$D$21),--($BF$30:$BF$846="PL"&amp;F$21),$J$30:$J$846,$M$30:$M$846)/(7.85*F$21)</f>
        <v>#DIV/0!</v>
      </c>
      <c r="G24" s="67" t="e" cm="1">
        <f t="array" ref="G24">SUMPRODUCT(--($C$30:$C$846=$D$21),--($BF$30:$BF$846="PL"&amp;G$21),$J$30:$J$846,$M$30:$M$846)/(7.85*G$21)</f>
        <v>#DIV/0!</v>
      </c>
      <c r="H24" s="67" t="e" cm="1">
        <f t="array" ref="H24">SUMPRODUCT(--($C$30:$C$846=$D$21),--($BF$30:$BF$846="PL"&amp;H$21),$J$30:$J$846,$M$30:$M$846)/(7.85*H$21)</f>
        <v>#DIV/0!</v>
      </c>
      <c r="I24" s="67" t="e" cm="1">
        <f t="array" ref="I24">SUMPRODUCT(--($C$30:$C$846=$D$21),--($BF$30:$BF$846="PL"&amp;I$21),$J$30:$J$846,$M$30:$M$846)/(7.85*I$21)</f>
        <v>#DIV/0!</v>
      </c>
      <c r="J24" s="67" t="e" cm="1">
        <f t="array" ref="J24">SUMPRODUCT(--($C$30:$C$846=$D$21),--($BF$30:$BF$846="PL"&amp;J$21),$J$30:$J$846,$M$30:$M$846)/(7.85*J$21)</f>
        <v>#DIV/0!</v>
      </c>
      <c r="K24" s="67" t="e" cm="1">
        <f t="array" ref="K24">SUMPRODUCT(--($C$30:$C$846=$D$21),--($BF$30:$BF$846="PL"&amp;K$21),$J$30:$J$846,$M$30:$M$846)/(7.85*K$21)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</row>
    <row r="25" spans="3:67" ht="19.5" hidden="1" customHeight="1" outlineLevel="2">
      <c r="D25" s="71" t="s">
        <v>27</v>
      </c>
      <c r="E25" s="69" t="e" cm="1" vm="2">
        <f t="array" ref="E25">SUMPRODUCT(--($C$30:$C$846=$D$21),--($BF$30:$BF$846="PL"&amp;E$21),$M$30:$M$846)</f>
        <v>#VALUE!</v>
      </c>
      <c r="F25" s="69" cm="1">
        <f t="array" ref="F25">SUMPRODUCT(--($C$30:$C$846=$D$21),--($BF$30:$BF$846="PL"&amp;F$21),$M$30:$M$846)</f>
        <v>0</v>
      </c>
      <c r="G25" s="69" cm="1">
        <f t="array" ref="G25">SUMPRODUCT(--($C$30:$C$846=$D$21),--($BF$30:$BF$846="PL"&amp;G$21),$M$30:$M$846)</f>
        <v>0</v>
      </c>
      <c r="H25" s="69" cm="1">
        <f t="array" ref="H25">SUMPRODUCT(--($C$30:$C$846=$D$21),--($BF$30:$BF$846="PL"&amp;H$21),$M$30:$M$846)</f>
        <v>0</v>
      </c>
      <c r="I25" s="69" cm="1">
        <f t="array" ref="I25">SUMPRODUCT(--($C$30:$C$846=$D$21),--($BF$30:$BF$846="PL"&amp;I$21),$M$30:$M$846)</f>
        <v>0</v>
      </c>
      <c r="J25" s="69" cm="1">
        <f t="array" ref="J25">SUMPRODUCT(--($C$30:$C$846=$D$21),--($BF$30:$BF$846="PL"&amp;J$21),$M$30:$M$846)</f>
        <v>0</v>
      </c>
      <c r="K25" s="69" cm="1">
        <f t="array" ref="K25">SUMPRODUCT(--($C$30:$C$846=$D$21),--($BF$30:$BF$846="PL"&amp;K$21),$M$30:$M$846)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</row>
    <row r="26" spans="3:67" ht="25.9" hidden="1" customHeight="1" outlineLevel="1" collapsed="1" thickBot="1">
      <c r="D26" s="72" t="s">
        <v>28</v>
      </c>
      <c r="E26" s="67" t="e" cm="1" vm="2">
        <f t="array" ref="E26">SUMPRODUCT(--($C$30:$C$846=$D$21),--($BF$30:$BF$846="PL"&amp;E$21),$J$30:$J$846,$M$30:$M$846)</f>
        <v>#VALUE!</v>
      </c>
      <c r="F26" s="67" cm="1">
        <f t="array" ref="F26">SUMPRODUCT(--($C$30:$C$846=$D$21),--($BF$30:$BF$846="PL"&amp;F$21),$J$30:$J$846,$M$30:$M$846)</f>
        <v>0</v>
      </c>
      <c r="G26" s="67" cm="1">
        <f t="array" ref="G26">SUMPRODUCT(--($C$30:$C$846=$D$21),--($BF$30:$BF$846="PL"&amp;G$21),$J$30:$J$846,$M$30:$M$846)</f>
        <v>0</v>
      </c>
      <c r="H26" s="67" cm="1">
        <f t="array" ref="H26">SUMPRODUCT(--($C$30:$C$846=$D$21),--($BF$30:$BF$846="PL"&amp;H$21),$J$30:$J$846,$M$30:$M$846)</f>
        <v>0</v>
      </c>
      <c r="I26" s="67" cm="1">
        <f t="array" ref="I26">SUMPRODUCT(--($C$30:$C$846=$D$21),--($BF$30:$BF$846="PL"&amp;I$21),$J$30:$J$846,$M$30:$M$846)</f>
        <v>0</v>
      </c>
      <c r="J26" s="67" cm="1">
        <f t="array" ref="J26">SUMPRODUCT(--($C$30:$C$846=$D$21),--($BF$30:$BF$846="PL"&amp;J$21),$J$30:$J$846,$M$30:$M$846)</f>
        <v>0</v>
      </c>
      <c r="K26" s="67" cm="1">
        <f t="array" ref="K26">SUMPRODUCT(--($C$30:$C$846=$D$21),--($BF$30:$BF$846="PL"&amp;K$21),$J$30:$J$846,$M$30:$M$846)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</row>
    <row r="27" spans="3:67" ht="13.5" collapsed="1" thickTop="1">
      <c r="N27" s="73" cm="1">
        <f t="array" ref="N27">SUMPRODUCT($J$30:$J$846,N30:N846,--(N30:N846&lt;&gt;""))</f>
        <v>23626.699999999997</v>
      </c>
      <c r="O27" s="73" cm="1">
        <f t="array" ref="O27">SUMPRODUCT($J$30:$J$846,O30:O846,--(O30:O846&lt;&gt;""))</f>
        <v>33032.700000000004</v>
      </c>
      <c r="P27" s="73" cm="1">
        <f t="array" ref="P27">SUMPRODUCT($J$30:$J$846,P30:P846,--(P30:P846&lt;&gt;""))</f>
        <v>4133.5</v>
      </c>
      <c r="Q27" s="73" cm="1">
        <f t="array" ref="Q27">SUMPRODUCT($J$30:$J$846,Q30:Q846,--(Q30:Q846&lt;&gt;""))</f>
        <v>635.40000000000009</v>
      </c>
      <c r="R27" s="73" cm="1">
        <f t="array" ref="R27">SUMPRODUCT($J$30:$J$846,R30:R846,--(R30:R846&lt;&gt;""))</f>
        <v>982</v>
      </c>
      <c r="S27" s="73" cm="1">
        <f t="array" ref="S27">SUMPRODUCT($J$30:$J$846,S30:S846,--(S30:S846&lt;&gt;""))</f>
        <v>21672.112081869564</v>
      </c>
      <c r="T27" s="73" cm="1">
        <f t="array" ref="T27">SUMPRODUCT($J$30:$J$846,T30:T846,--(T30:T846&lt;&gt;""))</f>
        <v>9092.1879181304357</v>
      </c>
      <c r="U27" s="73" cm="1">
        <f t="array" ref="U27">SUMPRODUCT($J$30:$J$846,U30:U846,--(U30:U846&lt;&gt;""))</f>
        <v>2235.1000000000004</v>
      </c>
      <c r="V27" s="73" cm="1">
        <f t="array" ref="V27">SUMPRODUCT($J$30:$J$846,V30:V846,--(V30:V846&lt;&gt;""))</f>
        <v>510.5</v>
      </c>
      <c r="W27" s="73" cm="1">
        <f t="array" ref="W27">SUMPRODUCT($J$30:$J$846,W30:W846,--(W30:W846&lt;&gt;""))</f>
        <v>16331.8</v>
      </c>
      <c r="X27" s="73" cm="1">
        <f t="array" ref="X27">SUMPRODUCT($J$30:$J$846,X30:X846,--(X30:X846&lt;&gt;""))</f>
        <v>1868.7399999999996</v>
      </c>
      <c r="Y27" s="73" cm="1">
        <f t="array" ref="Y27">SUMPRODUCT($J$30:$J$846,Y30:Y846,--(Y30:Y846&lt;&gt;""))</f>
        <v>649</v>
      </c>
      <c r="Z27" s="73" cm="1">
        <f t="array" ref="Z27">SUMPRODUCT($J$30:$J$846,Z30:Z846,--(Z30:Z846&lt;&gt;""))</f>
        <v>17538.223694001033</v>
      </c>
      <c r="AA27" s="73" cm="1">
        <f t="array" ref="AA27">SUMPRODUCT($J$30:$J$846,AA30:AA846,--(AA30:AA846&lt;&gt;""))</f>
        <v>19963.136305998971</v>
      </c>
      <c r="AB27" s="73" cm="1">
        <f t="array" ref="AB27">SUMPRODUCT($J$30:$J$846,AB30:AB846,--(AB30:AB846&lt;&gt;""))</f>
        <v>449.6</v>
      </c>
      <c r="AC27" s="73" cm="1">
        <f t="array" ref="AC27">SUMPRODUCT($J$30:$J$846,AC30:AC846,--(AC30:AC846&lt;&gt;""))</f>
        <v>2901.4999999999995</v>
      </c>
      <c r="AD27" s="73" cm="1">
        <f t="array" ref="AD27">SUMPRODUCT($J$30:$J$846,AD30:AD846,--(AD30:AD846&lt;&gt;""))</f>
        <v>1157.5</v>
      </c>
      <c r="AE27" s="73" cm="1">
        <f t="array" ref="AE27">SUMPRODUCT($J$30:$J$846,AE30:AE846,--(AE30:AE846&lt;&gt;""))</f>
        <v>388.5</v>
      </c>
      <c r="AF27" s="73" cm="1">
        <f t="array" ref="AF27">SUMPRODUCT($J$30:$J$846,AF30:AF846,--(AF30:AF846&lt;&gt;""))</f>
        <v>324.60000000000002</v>
      </c>
      <c r="AG27" s="73" cm="1">
        <f t="array" ref="AG27">SUMPRODUCT($J$30:$J$846,AG30:AG846,--(AG30:AG846&lt;&gt;""))</f>
        <v>134.6</v>
      </c>
      <c r="AH27" s="73" cm="1">
        <f t="array" ref="AH27">SUMPRODUCT($J$30:$J$846,AH30:AH846,--(AH30:AH846&lt;&gt;""))</f>
        <v>229.6</v>
      </c>
      <c r="AI27" s="73" cm="1">
        <f t="array" ref="AI27">SUMPRODUCT($J$30:$J$846,AI30:AI846,--(AI30:AI846&lt;&gt;""))</f>
        <v>136.79999999999998</v>
      </c>
      <c r="AJ27" s="73" cm="1">
        <f t="array" ref="AJ27">SUMPRODUCT($J$30:$J$846,AJ30:AJ846,--(AJ30:AJ846&lt;&gt;""))</f>
        <v>652</v>
      </c>
      <c r="AK27" s="73" cm="1">
        <f t="array" ref="AK27">SUMPRODUCT($J$30:$J$846,AK30:AK846,--(AK30:AK846&lt;&gt;""))</f>
        <v>91.09999999999998</v>
      </c>
      <c r="AL27" s="73" cm="1">
        <f t="array" ref="AL27">SUMPRODUCT($J$30:$J$846,AL30:AL846,--(AL30:AL846&lt;&gt;""))</f>
        <v>187</v>
      </c>
      <c r="AM27" s="73" cm="1">
        <f t="array" ref="AM27">SUMPRODUCT($J$30:$J$846,AM30:AM846,--(AM30:AM846&lt;&gt;""))</f>
        <v>229.2</v>
      </c>
      <c r="AN27" s="73" cm="1">
        <f t="array" ref="AN27">SUMPRODUCT($J$30:$J$846,AN30:AN846,--(AN30:AN846&lt;&gt;""))</f>
        <v>231.00000000000006</v>
      </c>
      <c r="AO27" s="73" cm="1">
        <f t="array" ref="AO27">SUMPRODUCT($J$30:$J$846,AO30:AO846,--(AO30:AO846&lt;&gt;""))</f>
        <v>25.2</v>
      </c>
      <c r="AP27" s="73" cm="1">
        <f t="array" ref="AP27">SUMPRODUCT($J$30:$J$846,AP30:AP846,--(AP30:AP846&lt;&gt;""))</f>
        <v>1.7000000000000002</v>
      </c>
      <c r="AQ27" s="73" cm="1">
        <f t="array" ref="AQ27">SUMPRODUCT($J$30:$J$846,AQ30:AQ846,--(AQ30:AQ846&lt;&gt;""))</f>
        <v>177.39999999999998</v>
      </c>
      <c r="AR27" s="73" cm="1">
        <f t="array" ref="AR27">SUMPRODUCT($J$30:$J$846,AR30:AR846,--(AR30:AR846&lt;&gt;""))</f>
        <v>225</v>
      </c>
      <c r="AS27" s="73" cm="1">
        <f t="array" ref="AS27">SUMPRODUCT($J$30:$J$846,AS30:AS846,--(AS30:AS846&lt;&gt;""))</f>
        <v>46.699999999999996</v>
      </c>
      <c r="AT27" s="73" cm="1">
        <f t="array" ref="AT27">SUMPRODUCT($J$30:$J$846,AT30:AT846,--(AT30:AT846&lt;&gt;""))</f>
        <v>7.6</v>
      </c>
      <c r="AU27" s="73" cm="1">
        <f t="array" ref="AU27">SUMPRODUCT($J$30:$J$846,AU30:AU846,--(AU30:AU846&lt;&gt;""))</f>
        <v>5266.2</v>
      </c>
      <c r="AV27" s="73" cm="1">
        <f t="array" ref="AV27">SUMPRODUCT($J$30:$J$846,AV30:AV846,--(AV30:AV846&lt;&gt;""))</f>
        <v>5449.8</v>
      </c>
      <c r="AW27" s="73" cm="1">
        <f t="array" ref="AW27">SUMPRODUCT($J$30:$J$846,AW30:AW846,--(AW30:AW846&lt;&gt;""))</f>
        <v>5437</v>
      </c>
      <c r="AX27" s="73" cm="1">
        <f t="array" ref="AX27">SUMPRODUCT($J$30:$J$846,AX30:AX846,--(AX30:AX846&lt;&gt;""))</f>
        <v>4161.2</v>
      </c>
      <c r="AY27" s="73" cm="1">
        <f t="array" ref="AY27">SUMPRODUCT($J$30:$J$846,AY30:AY846,--(AY30:AY846&lt;&gt;""))</f>
        <v>2338.4</v>
      </c>
      <c r="AZ27" s="73" cm="1">
        <f t="array" ref="AZ27">SUMPRODUCT($J$30:$J$846,AZ30:AZ846,--(AZ30:AZ846&lt;&gt;""))</f>
        <v>351.99999999999994</v>
      </c>
      <c r="BA27" s="73" cm="1">
        <f t="array" ref="BA27">SUMPRODUCT($J$30:$J$846,BA30:BA846,--(BA30:BA846&lt;&gt;""))</f>
        <v>1376.9</v>
      </c>
      <c r="BB27" s="73" cm="1">
        <f t="array" ref="BB27">SUMPRODUCT($J$30:$J$846,BB30:BB846,--(BB30:BB846&lt;&gt;""))</f>
        <v>0</v>
      </c>
      <c r="BC27" s="73" cm="1">
        <f t="array" ref="BC27">SUMPRODUCT($J$30:$J$846,BC30:BC846,--(BC30:BC846&lt;&gt;""))</f>
        <v>818.41999999999939</v>
      </c>
      <c r="BD27" s="73" cm="1">
        <f t="array" ref="BD27">SUMPRODUCT($J$30:$J$846,BD30:BD846,--(BD30:BD846&lt;&gt;""))</f>
        <v>0</v>
      </c>
    </row>
    <row r="28" spans="3:6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C28" si="1">SUM(N30:N846)</f>
        <v>12</v>
      </c>
      <c r="O28" s="76">
        <f t="shared" si="1"/>
        <v>303</v>
      </c>
      <c r="P28" s="75">
        <f t="shared" si="1"/>
        <v>3</v>
      </c>
      <c r="Q28" s="75">
        <f t="shared" si="1"/>
        <v>12</v>
      </c>
      <c r="R28" s="75">
        <f t="shared" si="1"/>
        <v>10</v>
      </c>
      <c r="S28" s="75">
        <f t="shared" si="1"/>
        <v>490.50129830456706</v>
      </c>
      <c r="T28" s="75">
        <f t="shared" si="1"/>
        <v>250.498701695433</v>
      </c>
      <c r="U28" s="75">
        <f t="shared" si="1"/>
        <v>17</v>
      </c>
      <c r="V28" s="75">
        <f t="shared" si="1"/>
        <v>201</v>
      </c>
      <c r="W28" s="75">
        <f t="shared" si="1"/>
        <v>82</v>
      </c>
      <c r="X28" s="75">
        <f t="shared" si="1"/>
        <v>215</v>
      </c>
      <c r="Y28" s="75">
        <f t="shared" si="1"/>
        <v>238</v>
      </c>
      <c r="Z28" s="75">
        <f t="shared" si="1"/>
        <v>871.79708419155509</v>
      </c>
      <c r="AA28" s="75">
        <f t="shared" si="1"/>
        <v>22.202915808444899</v>
      </c>
      <c r="AB28" s="75">
        <f t="shared" si="1"/>
        <v>239</v>
      </c>
      <c r="AC28" s="75">
        <f t="shared" si="1"/>
        <v>38</v>
      </c>
      <c r="AD28" s="75">
        <f t="shared" si="1"/>
        <v>3013</v>
      </c>
      <c r="AE28" s="75">
        <f t="shared" si="1"/>
        <v>23</v>
      </c>
      <c r="AF28" s="75">
        <f t="shared" si="1"/>
        <v>82</v>
      </c>
      <c r="AG28" s="75">
        <f t="shared" si="1"/>
        <v>65</v>
      </c>
      <c r="AH28" s="75">
        <f t="shared" si="1"/>
        <v>58</v>
      </c>
      <c r="AI28" s="75">
        <f t="shared" si="1"/>
        <v>29</v>
      </c>
      <c r="AJ28" s="75">
        <f t="shared" si="1"/>
        <v>1761</v>
      </c>
      <c r="AK28" s="75">
        <f t="shared" si="1"/>
        <v>28</v>
      </c>
      <c r="AL28" s="75">
        <f t="shared" si="1"/>
        <v>146</v>
      </c>
      <c r="AM28" s="75">
        <f t="shared" ref="AM28:AN28" si="2">SUM(AM30:AM846)</f>
        <v>24</v>
      </c>
      <c r="AN28" s="75">
        <f t="shared" si="2"/>
        <v>3204</v>
      </c>
      <c r="AO28" s="75">
        <f t="shared" ref="AO28:AP28" si="3">SUM(AO30:AO846)</f>
        <v>14</v>
      </c>
      <c r="AP28" s="75">
        <f t="shared" si="3"/>
        <v>6</v>
      </c>
      <c r="AQ28" s="75">
        <f t="shared" ref="AQ28:AR28" si="4">SUM(AQ30:AQ846)</f>
        <v>92</v>
      </c>
      <c r="AR28" s="75">
        <f t="shared" si="4"/>
        <v>75</v>
      </c>
      <c r="AS28" s="75">
        <f t="shared" ref="AS28:AT28" si="5">SUM(AS30:AS846)</f>
        <v>12</v>
      </c>
      <c r="AT28" s="75">
        <f t="shared" si="5"/>
        <v>2</v>
      </c>
      <c r="AU28" s="75">
        <f t="shared" ref="AU28:AV28" si="6">SUM(AU30:AU846)</f>
        <v>47</v>
      </c>
      <c r="AV28" s="75">
        <f t="shared" si="6"/>
        <v>130</v>
      </c>
      <c r="AW28" s="75">
        <f t="shared" ref="AW28:AX28" si="7">SUM(AW30:AW846)</f>
        <v>26</v>
      </c>
      <c r="AX28" s="75">
        <f t="shared" si="7"/>
        <v>13</v>
      </c>
      <c r="AY28" s="75">
        <f t="shared" ref="AY28:BB28" si="8">SUM(AY30:AY846)</f>
        <v>397</v>
      </c>
      <c r="AZ28" s="75">
        <f t="shared" si="8"/>
        <v>112</v>
      </c>
      <c r="BA28" s="75">
        <f t="shared" si="8"/>
        <v>2753</v>
      </c>
      <c r="BB28" s="75">
        <f t="shared" si="8"/>
        <v>0</v>
      </c>
      <c r="BC28" s="75">
        <f t="shared" si="1"/>
        <v>16607</v>
      </c>
      <c r="BD28" s="75">
        <f t="shared" ref="BD28" si="9">SUM(BD30:BD846)</f>
        <v>0</v>
      </c>
      <c r="BE28" s="74"/>
      <c r="BF28" s="74"/>
    </row>
    <row r="29" spans="3:6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46175</v>
      </c>
      <c r="O29" s="78">
        <v>46178</v>
      </c>
      <c r="P29" s="78">
        <v>46184</v>
      </c>
      <c r="Q29" s="78">
        <v>46190</v>
      </c>
      <c r="R29" s="78">
        <v>46191</v>
      </c>
      <c r="S29" s="78">
        <v>46192</v>
      </c>
      <c r="T29" s="79">
        <v>46193</v>
      </c>
      <c r="U29" s="79">
        <v>46194</v>
      </c>
      <c r="V29" s="79">
        <v>46195</v>
      </c>
      <c r="W29" s="79">
        <v>46196</v>
      </c>
      <c r="X29" s="79">
        <v>46197</v>
      </c>
      <c r="Y29" s="79">
        <v>46198</v>
      </c>
      <c r="Z29" s="79">
        <v>46199</v>
      </c>
      <c r="AA29" s="79">
        <v>46200</v>
      </c>
      <c r="AB29" s="79">
        <v>46202</v>
      </c>
      <c r="AC29" s="79">
        <v>46203</v>
      </c>
      <c r="AD29" s="79">
        <v>46204</v>
      </c>
      <c r="AE29" s="79">
        <v>46205</v>
      </c>
      <c r="AF29" s="79">
        <v>46207</v>
      </c>
      <c r="AG29" s="79">
        <v>46208</v>
      </c>
      <c r="AH29" s="79">
        <v>46212</v>
      </c>
      <c r="AI29" s="79">
        <v>46213</v>
      </c>
      <c r="AJ29" s="79">
        <v>46214</v>
      </c>
      <c r="AK29" s="79">
        <v>46216</v>
      </c>
      <c r="AL29" s="79">
        <v>46217</v>
      </c>
      <c r="AM29" s="79">
        <v>46218</v>
      </c>
      <c r="AN29" s="79">
        <v>46219</v>
      </c>
      <c r="AO29" s="79">
        <v>46220</v>
      </c>
      <c r="AP29" s="79">
        <v>46221</v>
      </c>
      <c r="AQ29" s="79">
        <v>46223</v>
      </c>
      <c r="AR29" s="79">
        <v>46225</v>
      </c>
      <c r="AS29" s="79">
        <v>46226</v>
      </c>
      <c r="AT29" s="79">
        <v>46227</v>
      </c>
      <c r="AU29" s="79">
        <v>46228</v>
      </c>
      <c r="AV29" s="79">
        <v>46230</v>
      </c>
      <c r="AW29" s="79">
        <v>46231</v>
      </c>
      <c r="AX29" s="79">
        <v>46232</v>
      </c>
      <c r="AY29" s="79">
        <v>46233</v>
      </c>
      <c r="AZ29" s="79">
        <v>46234</v>
      </c>
      <c r="BA29" s="79">
        <v>46235</v>
      </c>
      <c r="BB29" s="79"/>
      <c r="BC29" s="78" t="s">
        <v>35</v>
      </c>
      <c r="BD29" s="77" t="s">
        <v>36</v>
      </c>
      <c r="BE29" s="77" t="s">
        <v>37</v>
      </c>
      <c r="BF29" s="77" t="s">
        <v>38</v>
      </c>
      <c r="BG29" s="80" t="s">
        <v>39</v>
      </c>
      <c r="BH29" s="80" t="s">
        <v>40</v>
      </c>
      <c r="BI29" s="80" t="s">
        <v>41</v>
      </c>
      <c r="BJ29" s="80" t="s">
        <v>42</v>
      </c>
      <c r="BK29" s="80" t="s">
        <v>43</v>
      </c>
      <c r="BL29" s="80" t="s">
        <v>44</v>
      </c>
      <c r="BM29" s="81" t="s">
        <v>45</v>
      </c>
      <c r="BN29" s="80"/>
      <c r="BO29" s="80"/>
    </row>
    <row r="30" spans="3:67" ht="14.25" hidden="1" customHeight="1">
      <c r="C30" s="82" t="s">
        <v>12</v>
      </c>
      <c r="D30" s="82" t="s">
        <v>46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10">MIN(SUM(N30:BC30),I30)</f>
        <v>1</v>
      </c>
      <c r="M30" s="26">
        <f t="shared" ref="M30:M289" si="11">MAX(0,I30-L30)</f>
        <v>0</v>
      </c>
      <c r="N30" s="26"/>
      <c r="O30" s="26"/>
      <c r="P30" s="26"/>
      <c r="Q30" s="26"/>
      <c r="R30" s="26"/>
      <c r="S30" s="26">
        <f>+(6000+4795)/G30</f>
        <v>1</v>
      </c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67">
        <f>SUMIFS([1]Up!$J:$J,[1]Up!$D:$D,D30)</f>
        <v>0</v>
      </c>
      <c r="BE30" s="82"/>
      <c r="BF30" s="82" t="str">
        <f t="shared" ref="BF30:BF93" si="12">IFERROR(IF(C30="Plate",LEFT(E30,FIND("*",E30,1)-1),""),IF(C30="Plate",LEFT(E30,FIND("x",E30,1)-1),""))</f>
        <v/>
      </c>
      <c r="BG30" s="53" t="str">
        <f t="shared" ref="BG30:BG93" si="13">IF(ROUND(SUM(N30:BC30)-I30,0)&gt;0,"Thừa "&amp;SUM(N30:BC30)-I30,"")</f>
        <v/>
      </c>
      <c r="BH30" s="53" t="s">
        <v>50</v>
      </c>
      <c r="BI30" s="53"/>
      <c r="BJ30" s="53"/>
      <c r="BK30" s="53" t="s">
        <v>1681</v>
      </c>
      <c r="BL30" s="53">
        <v>1</v>
      </c>
      <c r="BM30" s="83"/>
      <c r="BN30" s="53"/>
      <c r="BO30" s="53"/>
    </row>
    <row r="31" spans="3:67" ht="14.25" hidden="1" customHeight="1">
      <c r="C31" s="82" t="s">
        <v>12</v>
      </c>
      <c r="D31" s="82" t="s">
        <v>51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10"/>
        <v>1</v>
      </c>
      <c r="M31" s="26">
        <f t="shared" si="11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>
        <v>1</v>
      </c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67">
        <f>SUMIFS([1]Up!$J:$J,[1]Up!$D:$D,D31)</f>
        <v>0</v>
      </c>
      <c r="BE31" s="82"/>
      <c r="BF31" s="82" t="str">
        <f t="shared" si="12"/>
        <v/>
      </c>
      <c r="BG31" s="53" t="str">
        <f t="shared" si="13"/>
        <v/>
      </c>
      <c r="BH31" s="53" t="s">
        <v>50</v>
      </c>
      <c r="BI31" s="53" t="s">
        <v>1820</v>
      </c>
      <c r="BJ31" s="53"/>
      <c r="BK31" s="53" t="s">
        <v>1821</v>
      </c>
      <c r="BL31" s="53">
        <v>1</v>
      </c>
      <c r="BM31" s="83">
        <v>46169</v>
      </c>
      <c r="BN31" s="53"/>
      <c r="BO31" s="53"/>
    </row>
    <row r="32" spans="3:67" ht="14.25" hidden="1" customHeight="1">
      <c r="C32" s="82" t="s">
        <v>12</v>
      </c>
      <c r="D32" s="82" t="s">
        <v>54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10"/>
        <v>7</v>
      </c>
      <c r="M32" s="26">
        <f t="shared" si="11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>
        <v>7</v>
      </c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67">
        <f>SUMIFS([1]Up!$J:$J,[1]Up!$D:$D,D32)</f>
        <v>0</v>
      </c>
      <c r="BE32" s="82"/>
      <c r="BF32" s="82" t="str">
        <f t="shared" si="12"/>
        <v/>
      </c>
      <c r="BG32" s="53" t="str">
        <f t="shared" si="13"/>
        <v/>
      </c>
      <c r="BH32" s="53" t="s">
        <v>50</v>
      </c>
      <c r="BI32" s="53" t="s">
        <v>1827</v>
      </c>
      <c r="BJ32" s="53"/>
      <c r="BK32" s="53" t="s">
        <v>1828</v>
      </c>
      <c r="BL32" s="53">
        <v>7</v>
      </c>
      <c r="BM32" s="83">
        <v>46169</v>
      </c>
      <c r="BN32" s="53"/>
      <c r="BO32" s="53"/>
    </row>
    <row r="33" spans="3:67" ht="14.25" hidden="1" customHeight="1">
      <c r="C33" s="82" t="s">
        <v>14</v>
      </c>
      <c r="D33" s="82" t="s">
        <v>58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10"/>
        <v>8</v>
      </c>
      <c r="M33" s="26">
        <f t="shared" si="11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>
        <v>8</v>
      </c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67">
        <f>SUMIFS([1]Up!$J:$J,[1]Up!$D:$D,D33)</f>
        <v>0</v>
      </c>
      <c r="BE33" s="82"/>
      <c r="BF33" s="82" t="str">
        <f t="shared" si="12"/>
        <v>PL10</v>
      </c>
      <c r="BG33" s="53" t="str">
        <f t="shared" si="13"/>
        <v/>
      </c>
      <c r="BH33" s="53" t="s">
        <v>61</v>
      </c>
      <c r="BI33" s="84" t="s">
        <v>1787</v>
      </c>
      <c r="BJ33" s="53"/>
      <c r="BK33" s="53" t="s">
        <v>1788</v>
      </c>
      <c r="BL33" s="53">
        <v>8</v>
      </c>
      <c r="BM33" s="83">
        <v>46169</v>
      </c>
      <c r="BN33" s="53"/>
      <c r="BO33" s="53"/>
    </row>
    <row r="34" spans="3:67" ht="14.25" hidden="1" customHeight="1">
      <c r="C34" s="82" t="s">
        <v>12</v>
      </c>
      <c r="D34" s="82" t="s">
        <v>62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10"/>
        <v>2</v>
      </c>
      <c r="M34" s="26">
        <f t="shared" si="11"/>
        <v>0</v>
      </c>
      <c r="N34" s="26"/>
      <c r="O34" s="26"/>
      <c r="P34" s="26"/>
      <c r="Q34" s="26"/>
      <c r="R34" s="26"/>
      <c r="S34" s="26">
        <v>2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67">
        <f>SUMIFS([1]Up!$J:$J,[1]Up!$D:$D,D34)</f>
        <v>0</v>
      </c>
      <c r="BE34" s="82"/>
      <c r="BF34" s="82" t="str">
        <f t="shared" si="12"/>
        <v/>
      </c>
      <c r="BG34" s="53" t="str">
        <f t="shared" si="13"/>
        <v/>
      </c>
      <c r="BH34" s="53" t="s">
        <v>50</v>
      </c>
      <c r="BI34" s="84" t="s">
        <v>1833</v>
      </c>
      <c r="BJ34" s="53"/>
      <c r="BK34" s="53" t="s">
        <v>1834</v>
      </c>
      <c r="BL34" s="53">
        <v>2</v>
      </c>
      <c r="BM34" s="83">
        <v>46169</v>
      </c>
      <c r="BN34" s="53"/>
      <c r="BO34" s="53"/>
    </row>
    <row r="35" spans="3:67" ht="14.25" hidden="1" customHeight="1">
      <c r="C35" s="82" t="s">
        <v>12</v>
      </c>
      <c r="D35" s="82" t="s">
        <v>65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10"/>
        <v>7</v>
      </c>
      <c r="M35" s="26">
        <f t="shared" si="11"/>
        <v>0</v>
      </c>
      <c r="N35" s="26"/>
      <c r="O35" s="26"/>
      <c r="P35" s="26"/>
      <c r="Q35" s="26"/>
      <c r="R35" s="26"/>
      <c r="S35" s="26">
        <v>7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67">
        <f>SUMIFS([1]Up!$J:$J,[1]Up!$D:$D,D35)</f>
        <v>0</v>
      </c>
      <c r="BE35" s="82"/>
      <c r="BF35" s="82" t="str">
        <f t="shared" si="12"/>
        <v/>
      </c>
      <c r="BG35" s="53" t="str">
        <f t="shared" si="13"/>
        <v/>
      </c>
      <c r="BH35" s="53" t="s">
        <v>50</v>
      </c>
      <c r="BI35" s="84" t="s">
        <v>1833</v>
      </c>
      <c r="BJ35" s="53"/>
      <c r="BK35" s="53" t="s">
        <v>1834</v>
      </c>
      <c r="BL35" s="53">
        <v>7</v>
      </c>
      <c r="BM35" s="83">
        <v>46169</v>
      </c>
      <c r="BN35" s="53"/>
      <c r="BO35" s="53"/>
    </row>
    <row r="36" spans="3:67" ht="14.25" hidden="1" customHeight="1">
      <c r="C36" s="82" t="s">
        <v>12</v>
      </c>
      <c r="D36" s="82" t="s">
        <v>66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10"/>
        <v>7</v>
      </c>
      <c r="M36" s="26">
        <f t="shared" si="11"/>
        <v>0</v>
      </c>
      <c r="N36" s="26"/>
      <c r="O36" s="26"/>
      <c r="P36" s="26"/>
      <c r="Q36" s="26"/>
      <c r="R36" s="26"/>
      <c r="S36" s="26">
        <v>7</v>
      </c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67">
        <f>SUMIFS([1]Up!$J:$J,[1]Up!$D:$D,D36)</f>
        <v>0</v>
      </c>
      <c r="BE36" s="82"/>
      <c r="BF36" s="82" t="str">
        <f t="shared" si="12"/>
        <v/>
      </c>
      <c r="BG36" s="53" t="str">
        <f t="shared" si="13"/>
        <v/>
      </c>
      <c r="BH36" s="53" t="s">
        <v>50</v>
      </c>
      <c r="BI36" s="84" t="s">
        <v>1833</v>
      </c>
      <c r="BJ36" s="53"/>
      <c r="BK36" s="53" t="s">
        <v>1834</v>
      </c>
      <c r="BL36" s="53">
        <v>7</v>
      </c>
      <c r="BM36" s="83">
        <v>46169</v>
      </c>
      <c r="BN36" s="53"/>
      <c r="BO36" s="53"/>
    </row>
    <row r="37" spans="3:67" ht="14.25" hidden="1" customHeight="1">
      <c r="C37" s="82" t="s">
        <v>12</v>
      </c>
      <c r="D37" s="82" t="s">
        <v>67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10"/>
        <v>7</v>
      </c>
      <c r="M37" s="26">
        <f t="shared" si="11"/>
        <v>0</v>
      </c>
      <c r="N37" s="26"/>
      <c r="O37" s="26"/>
      <c r="P37" s="26"/>
      <c r="Q37" s="26"/>
      <c r="R37" s="26"/>
      <c r="S37" s="26">
        <v>7</v>
      </c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67">
        <f>SUMIFS([1]Up!$J:$J,[1]Up!$D:$D,D37)</f>
        <v>0</v>
      </c>
      <c r="BE37" s="82"/>
      <c r="BF37" s="82" t="str">
        <f t="shared" si="12"/>
        <v/>
      </c>
      <c r="BG37" s="53" t="str">
        <f t="shared" si="13"/>
        <v/>
      </c>
      <c r="BH37" s="53" t="s">
        <v>50</v>
      </c>
      <c r="BI37" s="84" t="s">
        <v>1833</v>
      </c>
      <c r="BJ37" s="53"/>
      <c r="BK37" s="53" t="s">
        <v>1834</v>
      </c>
      <c r="BL37" s="53">
        <v>7</v>
      </c>
      <c r="BM37" s="83">
        <v>46169</v>
      </c>
      <c r="BN37" s="53"/>
      <c r="BO37" s="53"/>
    </row>
    <row r="38" spans="3:67" ht="14.25" hidden="1" customHeight="1">
      <c r="C38" s="82" t="s">
        <v>12</v>
      </c>
      <c r="D38" s="82" t="s">
        <v>68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10"/>
        <v>7</v>
      </c>
      <c r="M38" s="26">
        <f t="shared" si="11"/>
        <v>0</v>
      </c>
      <c r="N38" s="26"/>
      <c r="O38" s="26"/>
      <c r="P38" s="26"/>
      <c r="Q38" s="26"/>
      <c r="R38" s="26"/>
      <c r="S38" s="26">
        <v>7</v>
      </c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67">
        <f>SUMIFS([1]Up!$J:$J,[1]Up!$D:$D,D38)</f>
        <v>0</v>
      </c>
      <c r="BE38" s="82"/>
      <c r="BF38" s="82" t="str">
        <f t="shared" si="12"/>
        <v/>
      </c>
      <c r="BG38" s="53" t="str">
        <f t="shared" si="13"/>
        <v/>
      </c>
      <c r="BH38" s="53" t="s">
        <v>50</v>
      </c>
      <c r="BI38" s="84" t="s">
        <v>1833</v>
      </c>
      <c r="BJ38" s="53"/>
      <c r="BK38" s="53" t="s">
        <v>1834</v>
      </c>
      <c r="BL38" s="53">
        <v>7</v>
      </c>
      <c r="BM38" s="83">
        <v>46169</v>
      </c>
      <c r="BN38" s="53"/>
      <c r="BO38" s="53"/>
    </row>
    <row r="39" spans="3:67" ht="14.25" hidden="1" customHeight="1">
      <c r="C39" s="82" t="s">
        <v>12</v>
      </c>
      <c r="D39" s="82" t="s">
        <v>69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10"/>
        <v>4</v>
      </c>
      <c r="M39" s="26">
        <f t="shared" si="11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>
        <v>4</v>
      </c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67">
        <f>SUMIFS([1]Up!$J:$J,[1]Up!$D:$D,D39)</f>
        <v>0</v>
      </c>
      <c r="BE39" s="82"/>
      <c r="BF39" s="82" t="str">
        <f t="shared" si="12"/>
        <v/>
      </c>
      <c r="BG39" s="53" t="str">
        <f t="shared" si="13"/>
        <v/>
      </c>
      <c r="BH39" s="53" t="s">
        <v>61</v>
      </c>
      <c r="BI39" s="53" t="s">
        <v>1842</v>
      </c>
      <c r="BJ39" s="53"/>
      <c r="BK39" s="53" t="s">
        <v>1843</v>
      </c>
      <c r="BL39" s="53">
        <v>4</v>
      </c>
      <c r="BM39" s="83">
        <v>46169</v>
      </c>
      <c r="BN39" s="53"/>
      <c r="BO39" s="53"/>
    </row>
    <row r="40" spans="3:67" ht="14.25" hidden="1" customHeight="1">
      <c r="C40" s="82" t="s">
        <v>15</v>
      </c>
      <c r="D40" s="82" t="s">
        <v>71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10"/>
        <v>524</v>
      </c>
      <c r="M40" s="26">
        <f t="shared" si="11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>
        <v>524</v>
      </c>
      <c r="BD40" s="67">
        <f>SUMIFS([1]Up!$J:$J,[1]Up!$D:$D,D40)</f>
        <v>0</v>
      </c>
      <c r="BE40" s="82"/>
      <c r="BF40" s="82" t="str">
        <f t="shared" si="12"/>
        <v/>
      </c>
      <c r="BG40" s="53" t="str">
        <f t="shared" si="13"/>
        <v/>
      </c>
      <c r="BH40" s="53" t="s">
        <v>75</v>
      </c>
      <c r="BI40" s="53" t="s">
        <v>1854</v>
      </c>
      <c r="BJ40" s="53"/>
      <c r="BK40" s="53"/>
      <c r="BL40" s="53"/>
      <c r="BM40" s="83"/>
      <c r="BN40" s="53"/>
      <c r="BO40" s="53"/>
    </row>
    <row r="41" spans="3:67" ht="14.25" hidden="1" customHeight="1">
      <c r="C41" s="82" t="s">
        <v>15</v>
      </c>
      <c r="D41" s="82" t="s">
        <v>76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10"/>
        <v>262</v>
      </c>
      <c r="M41" s="26">
        <f t="shared" si="11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>
        <v>262</v>
      </c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67">
        <f>SUMIFS([1]Up!$J:$J,[1]Up!$D:$D,D41)</f>
        <v>0</v>
      </c>
      <c r="BE41" s="82"/>
      <c r="BF41" s="82" t="str">
        <f t="shared" si="12"/>
        <v/>
      </c>
      <c r="BG41" s="53" t="str">
        <f t="shared" si="13"/>
        <v/>
      </c>
      <c r="BH41" s="53" t="s">
        <v>75</v>
      </c>
      <c r="BI41" s="53" t="s">
        <v>1856</v>
      </c>
      <c r="BJ41" s="53"/>
      <c r="BK41" s="53"/>
      <c r="BL41" s="53"/>
      <c r="BM41" s="83"/>
      <c r="BN41" s="53"/>
      <c r="BO41" s="53"/>
    </row>
    <row r="42" spans="3:67" ht="14.25" hidden="1" customHeight="1">
      <c r="C42" s="82" t="s">
        <v>14</v>
      </c>
      <c r="D42" s="82" t="s">
        <v>79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10"/>
        <v>1</v>
      </c>
      <c r="M42" s="26">
        <f t="shared" si="11"/>
        <v>0</v>
      </c>
      <c r="N42" s="26">
        <v>2</v>
      </c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67">
        <f>SUMIFS([1]Up!$J:$J,[1]Up!$D:$D,D42)</f>
        <v>0</v>
      </c>
      <c r="BE42" s="82" t="s">
        <v>82</v>
      </c>
      <c r="BF42" s="82" t="str">
        <f t="shared" si="12"/>
        <v>PL6</v>
      </c>
      <c r="BG42" s="53" t="str">
        <f t="shared" si="13"/>
        <v>Thừa 1</v>
      </c>
      <c r="BH42" s="53" t="s">
        <v>50</v>
      </c>
      <c r="BI42" s="53"/>
      <c r="BJ42" s="53"/>
      <c r="BK42" s="53" t="s">
        <v>1681</v>
      </c>
      <c r="BL42" s="53">
        <v>1</v>
      </c>
      <c r="BM42" s="83"/>
      <c r="BN42" s="53"/>
      <c r="BO42" s="53"/>
    </row>
    <row r="43" spans="3:67" ht="14.25" hidden="1" customHeight="1">
      <c r="C43" s="82" t="s">
        <v>14</v>
      </c>
      <c r="D43" s="82" t="s">
        <v>83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10"/>
        <v>7</v>
      </c>
      <c r="M43" s="26">
        <f t="shared" si="11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>
        <v>7</v>
      </c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67">
        <f>SUMIFS([1]Up!$J:$J,[1]Up!$D:$D,D43)</f>
        <v>0</v>
      </c>
      <c r="BE43" s="82"/>
      <c r="BF43" s="82" t="str">
        <f t="shared" si="12"/>
        <v>PL25</v>
      </c>
      <c r="BG43" s="53" t="str">
        <f t="shared" si="13"/>
        <v/>
      </c>
      <c r="BH43" s="53" t="s">
        <v>50</v>
      </c>
      <c r="BI43" s="53" t="s">
        <v>1848</v>
      </c>
      <c r="BJ43" s="53"/>
      <c r="BK43" s="53" t="s">
        <v>1849</v>
      </c>
      <c r="BL43" s="53">
        <v>7</v>
      </c>
      <c r="BM43" s="83">
        <v>46169</v>
      </c>
      <c r="BN43" s="53"/>
      <c r="BO43" s="53"/>
    </row>
    <row r="44" spans="3:67" ht="14.25" hidden="1" customHeight="1">
      <c r="C44" s="82" t="s">
        <v>12</v>
      </c>
      <c r="D44" s="82" t="s">
        <v>86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10"/>
        <v>1</v>
      </c>
      <c r="M44" s="26">
        <f t="shared" si="11"/>
        <v>0</v>
      </c>
      <c r="N44" s="26"/>
      <c r="O44" s="26"/>
      <c r="P44" s="26"/>
      <c r="Q44" s="26"/>
      <c r="R44" s="26"/>
      <c r="S44" s="26"/>
      <c r="T44" s="26"/>
      <c r="U44" s="26">
        <v>1</v>
      </c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67">
        <f>SUMIFS([1]Up!$J:$J,[1]Up!$D:$D,D44)</f>
        <v>0</v>
      </c>
      <c r="BE44" s="82"/>
      <c r="BF44" s="82" t="str">
        <f t="shared" si="12"/>
        <v/>
      </c>
      <c r="BG44" s="53" t="str">
        <f t="shared" si="13"/>
        <v/>
      </c>
      <c r="BH44" s="53" t="s">
        <v>50</v>
      </c>
      <c r="BI44" s="53"/>
      <c r="BJ44" s="53"/>
      <c r="BK44" s="53" t="s">
        <v>1681</v>
      </c>
      <c r="BL44" s="53">
        <v>1</v>
      </c>
      <c r="BM44" s="83"/>
      <c r="BN44" s="53"/>
      <c r="BO44" s="53"/>
    </row>
    <row r="45" spans="3:67" ht="14.25" hidden="1" customHeight="1">
      <c r="C45" s="82" t="s">
        <v>12</v>
      </c>
      <c r="D45" s="82" t="s">
        <v>88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10"/>
        <v>1</v>
      </c>
      <c r="M45" s="26">
        <f t="shared" si="11"/>
        <v>0</v>
      </c>
      <c r="N45" s="26"/>
      <c r="O45" s="26"/>
      <c r="P45" s="26"/>
      <c r="Q45" s="26"/>
      <c r="R45" s="26"/>
      <c r="S45" s="26"/>
      <c r="T45" s="26"/>
      <c r="U45" s="26">
        <v>1</v>
      </c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67">
        <f>SUMIFS([1]Up!$J:$J,[1]Up!$D:$D,D45)</f>
        <v>0</v>
      </c>
      <c r="BE45" s="82"/>
      <c r="BF45" s="82" t="str">
        <f t="shared" si="12"/>
        <v/>
      </c>
      <c r="BG45" s="53" t="str">
        <f t="shared" si="13"/>
        <v/>
      </c>
      <c r="BH45" s="53" t="s">
        <v>50</v>
      </c>
      <c r="BI45" s="53"/>
      <c r="BJ45" s="53"/>
      <c r="BK45" s="53" t="s">
        <v>1681</v>
      </c>
      <c r="BL45" s="53">
        <v>1</v>
      </c>
      <c r="BM45" s="83"/>
      <c r="BN45" s="53"/>
      <c r="BO45" s="53"/>
    </row>
    <row r="46" spans="3:67" ht="14.25" hidden="1" customHeight="1">
      <c r="C46" s="82" t="s">
        <v>12</v>
      </c>
      <c r="D46" s="82" t="s">
        <v>89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10"/>
        <v>2</v>
      </c>
      <c r="M46" s="26">
        <f t="shared" si="11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>
        <v>2</v>
      </c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67">
        <f>SUMIFS([1]Up!$J:$J,[1]Up!$D:$D,D46)</f>
        <v>0</v>
      </c>
      <c r="BE46" s="82"/>
      <c r="BF46" s="82" t="str">
        <f t="shared" si="12"/>
        <v/>
      </c>
      <c r="BG46" s="53" t="str">
        <f t="shared" si="13"/>
        <v/>
      </c>
      <c r="BH46" s="53" t="s">
        <v>50</v>
      </c>
      <c r="BI46" s="53" t="s">
        <v>1862</v>
      </c>
      <c r="BJ46" s="53"/>
      <c r="BK46" s="53" t="s">
        <v>1863</v>
      </c>
      <c r="BL46" s="53">
        <v>2</v>
      </c>
      <c r="BM46" s="83">
        <v>46169</v>
      </c>
      <c r="BN46" s="53"/>
      <c r="BO46" s="53"/>
    </row>
    <row r="47" spans="3:67" ht="14.25" hidden="1" customHeight="1">
      <c r="C47" s="82" t="s">
        <v>12</v>
      </c>
      <c r="D47" s="82" t="s">
        <v>91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10"/>
        <v>2</v>
      </c>
      <c r="M47" s="26">
        <f t="shared" si="11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>
        <v>2</v>
      </c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67">
        <f>SUMIFS([1]Up!$J:$J,[1]Up!$D:$D,D47)</f>
        <v>0</v>
      </c>
      <c r="BE47" s="82"/>
      <c r="BF47" s="82" t="str">
        <f t="shared" si="12"/>
        <v/>
      </c>
      <c r="BG47" s="53" t="str">
        <f t="shared" si="13"/>
        <v/>
      </c>
      <c r="BH47" s="53" t="s">
        <v>50</v>
      </c>
      <c r="BI47" s="53" t="s">
        <v>1862</v>
      </c>
      <c r="BJ47" s="53"/>
      <c r="BK47" s="53" t="s">
        <v>1863</v>
      </c>
      <c r="BL47" s="53">
        <v>2</v>
      </c>
      <c r="BM47" s="83">
        <v>46169</v>
      </c>
      <c r="BN47" s="53"/>
      <c r="BO47" s="53"/>
    </row>
    <row r="48" spans="3:67" ht="14.25" hidden="1" customHeight="1">
      <c r="C48" s="82" t="s">
        <v>12</v>
      </c>
      <c r="D48" s="82" t="s">
        <v>92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10"/>
        <v>2</v>
      </c>
      <c r="M48" s="26">
        <f t="shared" si="11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>
        <v>2</v>
      </c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67">
        <f>SUMIFS([1]Up!$J:$J,[1]Up!$D:$D,D48)</f>
        <v>0</v>
      </c>
      <c r="BE48" s="82"/>
      <c r="BF48" s="82" t="str">
        <f t="shared" si="12"/>
        <v/>
      </c>
      <c r="BG48" s="53" t="str">
        <f t="shared" si="13"/>
        <v/>
      </c>
      <c r="BH48" s="53" t="s">
        <v>96</v>
      </c>
      <c r="BI48" s="53"/>
      <c r="BJ48" s="53"/>
      <c r="BK48" s="53" t="s">
        <v>1681</v>
      </c>
      <c r="BL48" s="53">
        <v>2</v>
      </c>
      <c r="BM48" s="83"/>
      <c r="BN48" s="53"/>
      <c r="BO48" s="53"/>
    </row>
    <row r="49" spans="3:67" ht="14.25" hidden="1" customHeight="1">
      <c r="C49" s="82" t="s">
        <v>12</v>
      </c>
      <c r="D49" s="82" t="s">
        <v>97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10"/>
        <v>6</v>
      </c>
      <c r="M49" s="26">
        <f t="shared" si="11"/>
        <v>0</v>
      </c>
      <c r="N49" s="26"/>
      <c r="O49" s="26"/>
      <c r="P49" s="26"/>
      <c r="Q49" s="26"/>
      <c r="R49" s="26"/>
      <c r="S49" s="26"/>
      <c r="T49" s="26">
        <v>5</v>
      </c>
      <c r="U49" s="26"/>
      <c r="V49" s="26">
        <v>1</v>
      </c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67">
        <f>SUMIFS([1]Up!$J:$J,[1]Up!$D:$D,D49)</f>
        <v>0</v>
      </c>
      <c r="BE49" s="82"/>
      <c r="BF49" s="82" t="str">
        <f t="shared" si="12"/>
        <v/>
      </c>
      <c r="BG49" s="53" t="str">
        <f t="shared" si="13"/>
        <v/>
      </c>
      <c r="BH49" s="53" t="s">
        <v>50</v>
      </c>
      <c r="BI49" s="84" t="s">
        <v>1868</v>
      </c>
      <c r="BJ49" s="53"/>
      <c r="BK49" s="53" t="s">
        <v>1869</v>
      </c>
      <c r="BL49" s="53">
        <v>6</v>
      </c>
      <c r="BM49" s="83">
        <v>46169</v>
      </c>
      <c r="BN49" s="53"/>
      <c r="BO49" s="53"/>
    </row>
    <row r="50" spans="3:67" ht="14.25" hidden="1" customHeight="1">
      <c r="C50" s="82" t="s">
        <v>14</v>
      </c>
      <c r="D50" s="82" t="s">
        <v>99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10"/>
        <v>4</v>
      </c>
      <c r="M50" s="26">
        <f t="shared" si="11"/>
        <v>0</v>
      </c>
      <c r="N50" s="26"/>
      <c r="O50" s="26"/>
      <c r="P50" s="26"/>
      <c r="Q50" s="26">
        <v>4</v>
      </c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67">
        <f>SUMIFS([1]Up!$J:$J,[1]Up!$D:$D,D50)</f>
        <v>0</v>
      </c>
      <c r="BE50" s="82"/>
      <c r="BF50" s="82" t="str">
        <f t="shared" si="12"/>
        <v>PL25</v>
      </c>
      <c r="BG50" s="53" t="str">
        <f t="shared" si="13"/>
        <v/>
      </c>
      <c r="BH50" s="53" t="s">
        <v>50</v>
      </c>
      <c r="BI50" s="53" t="s">
        <v>1873</v>
      </c>
      <c r="BJ50" s="53"/>
      <c r="BK50" s="53" t="s">
        <v>1874</v>
      </c>
      <c r="BL50" s="53">
        <v>4</v>
      </c>
      <c r="BM50" s="83">
        <v>46169</v>
      </c>
      <c r="BN50" s="53"/>
      <c r="BO50" s="53"/>
    </row>
    <row r="51" spans="3:67" ht="14.25" hidden="1" customHeight="1">
      <c r="C51" s="82" t="s">
        <v>14</v>
      </c>
      <c r="D51" s="82" t="s">
        <v>101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10"/>
        <v>8</v>
      </c>
      <c r="M51" s="26">
        <f t="shared" si="11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>
        <v>8</v>
      </c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67">
        <f>SUMIFS([1]Up!$J:$J,[1]Up!$D:$D,D51)</f>
        <v>0</v>
      </c>
      <c r="BE51" s="82"/>
      <c r="BF51" s="82" t="str">
        <f t="shared" si="12"/>
        <v>PL10</v>
      </c>
      <c r="BG51" s="53" t="str">
        <f t="shared" si="13"/>
        <v/>
      </c>
      <c r="BH51" s="53" t="s">
        <v>61</v>
      </c>
      <c r="BI51" s="84" t="s">
        <v>1787</v>
      </c>
      <c r="BJ51" s="53"/>
      <c r="BK51" s="53" t="s">
        <v>1788</v>
      </c>
      <c r="BL51" s="53">
        <v>8</v>
      </c>
      <c r="BM51" s="83">
        <v>46169</v>
      </c>
      <c r="BN51" s="53"/>
      <c r="BO51" s="53"/>
    </row>
    <row r="52" spans="3:67" ht="14.25" hidden="1" customHeight="1">
      <c r="C52" s="82" t="s">
        <v>12</v>
      </c>
      <c r="D52" s="82" t="s">
        <v>102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10"/>
        <v>2</v>
      </c>
      <c r="M52" s="26">
        <f t="shared" si="11"/>
        <v>0</v>
      </c>
      <c r="N52" s="26"/>
      <c r="O52" s="26"/>
      <c r="P52" s="26"/>
      <c r="Q52" s="26"/>
      <c r="R52" s="26"/>
      <c r="S52" s="26">
        <v>2</v>
      </c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67">
        <f>SUMIFS([1]Up!$J:$J,[1]Up!$D:$D,D52)</f>
        <v>0</v>
      </c>
      <c r="BE52" s="82"/>
      <c r="BF52" s="82" t="str">
        <f t="shared" si="12"/>
        <v/>
      </c>
      <c r="BG52" s="53" t="str">
        <f t="shared" si="13"/>
        <v/>
      </c>
      <c r="BH52" s="53" t="s">
        <v>50</v>
      </c>
      <c r="BI52" s="84" t="s">
        <v>1833</v>
      </c>
      <c r="BJ52" s="53"/>
      <c r="BK52" s="53" t="s">
        <v>1834</v>
      </c>
      <c r="BL52" s="53">
        <v>2</v>
      </c>
      <c r="BM52" s="83">
        <v>46169</v>
      </c>
      <c r="BN52" s="53"/>
      <c r="BO52" s="53"/>
    </row>
    <row r="53" spans="3:67" ht="14.25" hidden="1" customHeight="1">
      <c r="C53" s="82" t="s">
        <v>12</v>
      </c>
      <c r="D53" s="82" t="s">
        <v>103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10"/>
        <v>1</v>
      </c>
      <c r="M53" s="26">
        <f t="shared" si="11"/>
        <v>0</v>
      </c>
      <c r="N53" s="26"/>
      <c r="O53" s="26"/>
      <c r="P53" s="26"/>
      <c r="Q53" s="26"/>
      <c r="R53" s="26"/>
      <c r="S53" s="26">
        <v>1</v>
      </c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67">
        <f>SUMIFS([1]Up!$J:$J,[1]Up!$D:$D,D53)</f>
        <v>0</v>
      </c>
      <c r="BE53" s="82"/>
      <c r="BF53" s="82" t="str">
        <f t="shared" si="12"/>
        <v/>
      </c>
      <c r="BG53" s="53" t="str">
        <f t="shared" si="13"/>
        <v/>
      </c>
      <c r="BH53" s="53" t="s">
        <v>50</v>
      </c>
      <c r="BI53" s="84" t="s">
        <v>1833</v>
      </c>
      <c r="BJ53" s="53"/>
      <c r="BK53" s="53" t="s">
        <v>1834</v>
      </c>
      <c r="BL53" s="53">
        <v>1</v>
      </c>
      <c r="BM53" s="83">
        <v>46169</v>
      </c>
      <c r="BN53" s="53"/>
      <c r="BO53" s="53"/>
    </row>
    <row r="54" spans="3:67" ht="14.25" hidden="1" customHeight="1">
      <c r="C54" s="82" t="s">
        <v>12</v>
      </c>
      <c r="D54" s="82" t="s">
        <v>104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10"/>
        <v>2</v>
      </c>
      <c r="M54" s="26">
        <f t="shared" si="11"/>
        <v>0</v>
      </c>
      <c r="N54" s="26"/>
      <c r="O54" s="26"/>
      <c r="P54" s="26"/>
      <c r="Q54" s="26"/>
      <c r="R54" s="26"/>
      <c r="S54" s="26">
        <v>2</v>
      </c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67">
        <f>SUMIFS([1]Up!$J:$J,[1]Up!$D:$D,D54)</f>
        <v>0</v>
      </c>
      <c r="BE54" s="82"/>
      <c r="BF54" s="82" t="str">
        <f t="shared" si="12"/>
        <v/>
      </c>
      <c r="BG54" s="53" t="str">
        <f t="shared" si="13"/>
        <v/>
      </c>
      <c r="BH54" s="53" t="s">
        <v>50</v>
      </c>
      <c r="BI54" s="84" t="s">
        <v>1878</v>
      </c>
      <c r="BJ54" s="53"/>
      <c r="BK54" s="53" t="s">
        <v>1879</v>
      </c>
      <c r="BL54" s="53">
        <v>2</v>
      </c>
      <c r="BM54" s="83">
        <v>46169</v>
      </c>
      <c r="BN54" s="53"/>
      <c r="BO54" s="53"/>
    </row>
    <row r="55" spans="3:67" ht="14.25" hidden="1" customHeight="1">
      <c r="C55" s="82" t="s">
        <v>12</v>
      </c>
      <c r="D55" s="82" t="s">
        <v>106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10"/>
        <v>2</v>
      </c>
      <c r="M55" s="26">
        <f t="shared" si="11"/>
        <v>0</v>
      </c>
      <c r="N55" s="26"/>
      <c r="O55" s="26"/>
      <c r="P55" s="26"/>
      <c r="Q55" s="26"/>
      <c r="R55" s="26"/>
      <c r="S55" s="26">
        <v>2</v>
      </c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67">
        <f>SUMIFS([1]Up!$J:$J,[1]Up!$D:$D,D55)</f>
        <v>0</v>
      </c>
      <c r="BE55" s="82"/>
      <c r="BF55" s="82" t="str">
        <f t="shared" si="12"/>
        <v/>
      </c>
      <c r="BG55" s="53" t="str">
        <f t="shared" si="13"/>
        <v/>
      </c>
      <c r="BH55" s="53" t="s">
        <v>50</v>
      </c>
      <c r="BI55" s="84" t="s">
        <v>1878</v>
      </c>
      <c r="BJ55" s="53"/>
      <c r="BK55" s="53" t="s">
        <v>1879</v>
      </c>
      <c r="BL55" s="53">
        <v>2</v>
      </c>
      <c r="BM55" s="83">
        <v>46169</v>
      </c>
      <c r="BN55" s="53"/>
      <c r="BO55" s="53"/>
    </row>
    <row r="56" spans="3:67" ht="14.25" hidden="1" customHeight="1">
      <c r="C56" s="82" t="s">
        <v>12</v>
      </c>
      <c r="D56" s="82" t="s">
        <v>107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10"/>
        <v>4</v>
      </c>
      <c r="M56" s="26">
        <f t="shared" si="11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>
        <v>4</v>
      </c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67">
        <f>SUMIFS([1]Up!$J:$J,[1]Up!$D:$D,D56)</f>
        <v>0</v>
      </c>
      <c r="BE56" s="82"/>
      <c r="BF56" s="82" t="str">
        <f t="shared" si="12"/>
        <v/>
      </c>
      <c r="BG56" s="53" t="str">
        <f t="shared" si="13"/>
        <v/>
      </c>
      <c r="BH56" s="53" t="s">
        <v>61</v>
      </c>
      <c r="BI56" s="53" t="s">
        <v>1842</v>
      </c>
      <c r="BJ56" s="53"/>
      <c r="BK56" s="53" t="s">
        <v>1843</v>
      </c>
      <c r="BL56" s="53">
        <v>4</v>
      </c>
      <c r="BM56" s="83">
        <v>46169</v>
      </c>
      <c r="BN56" s="53"/>
      <c r="BO56" s="53"/>
    </row>
    <row r="57" spans="3:67" ht="14.25" hidden="1" customHeight="1">
      <c r="C57" s="82" t="s">
        <v>15</v>
      </c>
      <c r="D57" s="82" t="s">
        <v>108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10"/>
        <v>612</v>
      </c>
      <c r="M57" s="26">
        <f t="shared" si="11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>
        <v>612</v>
      </c>
      <c r="BD57" s="67">
        <f>SUMIFS([1]Up!$J:$J,[1]Up!$D:$D,D57)</f>
        <v>0</v>
      </c>
      <c r="BE57" s="82"/>
      <c r="BF57" s="82" t="str">
        <f t="shared" si="12"/>
        <v/>
      </c>
      <c r="BG57" s="53" t="str">
        <f t="shared" si="13"/>
        <v/>
      </c>
      <c r="BH57" s="53" t="s">
        <v>75</v>
      </c>
      <c r="BI57" s="53" t="s">
        <v>1854</v>
      </c>
      <c r="BJ57" s="53"/>
      <c r="BK57" s="53"/>
      <c r="BL57" s="53"/>
      <c r="BM57" s="83"/>
      <c r="BN57" s="53"/>
      <c r="BO57" s="53"/>
    </row>
    <row r="58" spans="3:67" ht="14.25" hidden="1" customHeight="1">
      <c r="C58" s="82" t="s">
        <v>15</v>
      </c>
      <c r="D58" s="82" t="s">
        <v>109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10"/>
        <v>306</v>
      </c>
      <c r="M58" s="26">
        <f t="shared" si="11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>
        <v>306</v>
      </c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67">
        <f>SUMIFS([1]Up!$J:$J,[1]Up!$D:$D,D58)</f>
        <v>0</v>
      </c>
      <c r="BE58" s="82"/>
      <c r="BF58" s="82" t="str">
        <f t="shared" si="12"/>
        <v/>
      </c>
      <c r="BG58" s="53" t="str">
        <f t="shared" si="13"/>
        <v/>
      </c>
      <c r="BH58" s="53" t="s">
        <v>75</v>
      </c>
      <c r="BI58" s="53" t="s">
        <v>1856</v>
      </c>
      <c r="BJ58" s="53"/>
      <c r="BK58" s="53"/>
      <c r="BL58" s="53"/>
      <c r="BM58" s="83"/>
      <c r="BN58" s="53"/>
      <c r="BO58" s="53"/>
    </row>
    <row r="59" spans="3:67" ht="14.25" hidden="1" customHeight="1">
      <c r="C59" s="82" t="s">
        <v>14</v>
      </c>
      <c r="D59" s="82" t="s">
        <v>110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10"/>
        <v>1</v>
      </c>
      <c r="M59" s="26">
        <f t="shared" si="11"/>
        <v>0</v>
      </c>
      <c r="N59" s="26">
        <v>2</v>
      </c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67">
        <f>SUMIFS([1]Up!$J:$J,[1]Up!$D:$D,D59)</f>
        <v>0</v>
      </c>
      <c r="BE59" s="82" t="s">
        <v>82</v>
      </c>
      <c r="BF59" s="82" t="str">
        <f t="shared" si="12"/>
        <v>PL6</v>
      </c>
      <c r="BG59" s="53" t="str">
        <f t="shared" si="13"/>
        <v>Thừa 1</v>
      </c>
      <c r="BH59" s="53" t="s">
        <v>50</v>
      </c>
      <c r="BI59" s="53"/>
      <c r="BJ59" s="53"/>
      <c r="BK59" s="53" t="s">
        <v>1681</v>
      </c>
      <c r="BL59" s="53">
        <v>1</v>
      </c>
      <c r="BM59" s="83"/>
      <c r="BN59" s="53"/>
      <c r="BO59" s="53"/>
    </row>
    <row r="60" spans="3:67" ht="14.25" hidden="1" customHeight="1">
      <c r="C60" s="82" t="s">
        <v>14</v>
      </c>
      <c r="D60" s="82" t="s">
        <v>112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10"/>
        <v>4</v>
      </c>
      <c r="M60" s="26">
        <f t="shared" si="11"/>
        <v>0</v>
      </c>
      <c r="N60" s="26"/>
      <c r="O60" s="26"/>
      <c r="P60" s="26"/>
      <c r="Q60" s="26"/>
      <c r="R60" s="26"/>
      <c r="S60" s="26">
        <v>4</v>
      </c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67">
        <f>SUMIFS([1]Up!$J:$J,[1]Up!$D:$D,D60)</f>
        <v>0</v>
      </c>
      <c r="BE60" s="82"/>
      <c r="BF60" s="82" t="str">
        <f t="shared" si="12"/>
        <v>PL12</v>
      </c>
      <c r="BG60" s="53" t="str">
        <f t="shared" si="13"/>
        <v/>
      </c>
      <c r="BH60" s="53" t="s">
        <v>50</v>
      </c>
      <c r="BI60" s="84" t="s">
        <v>1806</v>
      </c>
      <c r="BJ60" s="53"/>
      <c r="BK60" s="53" t="s">
        <v>1807</v>
      </c>
      <c r="BL60" s="53">
        <v>4</v>
      </c>
      <c r="BM60" s="83">
        <v>46169</v>
      </c>
      <c r="BN60" s="53"/>
      <c r="BO60" s="53"/>
    </row>
    <row r="61" spans="3:67" ht="14.25" hidden="1" customHeight="1">
      <c r="C61" s="82" t="s">
        <v>14</v>
      </c>
      <c r="D61" s="82" t="s">
        <v>114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10"/>
        <v>4</v>
      </c>
      <c r="M61" s="26">
        <f t="shared" si="11"/>
        <v>0</v>
      </c>
      <c r="N61" s="26"/>
      <c r="O61" s="26"/>
      <c r="P61" s="26"/>
      <c r="Q61" s="26"/>
      <c r="R61" s="26"/>
      <c r="S61" s="26"/>
      <c r="T61" s="26"/>
      <c r="U61" s="26"/>
      <c r="V61" s="26">
        <v>4</v>
      </c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67">
        <f>SUMIFS([1]Up!$J:$J,[1]Up!$D:$D,D61)</f>
        <v>0</v>
      </c>
      <c r="BE61" s="82"/>
      <c r="BF61" s="82" t="str">
        <f t="shared" si="12"/>
        <v>PL12</v>
      </c>
      <c r="BG61" s="53" t="str">
        <f t="shared" si="13"/>
        <v/>
      </c>
      <c r="BH61" s="53" t="s">
        <v>50</v>
      </c>
      <c r="BI61" s="53" t="s">
        <v>1888</v>
      </c>
      <c r="BJ61" s="53"/>
      <c r="BK61" s="53" t="s">
        <v>1889</v>
      </c>
      <c r="BL61" s="53">
        <v>4</v>
      </c>
      <c r="BM61" s="83">
        <v>46169</v>
      </c>
      <c r="BN61" s="53"/>
      <c r="BO61" s="53"/>
    </row>
    <row r="62" spans="3:67" ht="14.25" hidden="1" customHeight="1">
      <c r="C62" s="82" t="s">
        <v>14</v>
      </c>
      <c r="D62" s="82" t="s">
        <v>117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10"/>
        <v>4</v>
      </c>
      <c r="M62" s="26">
        <f t="shared" si="11"/>
        <v>0</v>
      </c>
      <c r="N62" s="26"/>
      <c r="O62" s="26"/>
      <c r="P62" s="26"/>
      <c r="Q62" s="26"/>
      <c r="R62" s="26"/>
      <c r="S62" s="26"/>
      <c r="T62" s="26"/>
      <c r="U62" s="26"/>
      <c r="V62" s="26">
        <v>4</v>
      </c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67">
        <f>SUMIFS([1]Up!$J:$J,[1]Up!$D:$D,D62)</f>
        <v>0</v>
      </c>
      <c r="BE62" s="82"/>
      <c r="BF62" s="82" t="str">
        <f t="shared" si="12"/>
        <v>PL12</v>
      </c>
      <c r="BG62" s="53" t="str">
        <f t="shared" si="13"/>
        <v/>
      </c>
      <c r="BH62" s="53" t="s">
        <v>50</v>
      </c>
      <c r="BI62" s="53" t="s">
        <v>1888</v>
      </c>
      <c r="BJ62" s="53"/>
      <c r="BK62" s="53" t="s">
        <v>1889</v>
      </c>
      <c r="BL62" s="53">
        <v>4</v>
      </c>
      <c r="BM62" s="83">
        <v>46169</v>
      </c>
      <c r="BN62" s="53"/>
      <c r="BO62" s="53"/>
    </row>
    <row r="63" spans="3:67" ht="14.25" hidden="1" customHeight="1">
      <c r="C63" s="82" t="s">
        <v>14</v>
      </c>
      <c r="D63" s="82" t="s">
        <v>120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10"/>
        <v>4</v>
      </c>
      <c r="M63" s="26">
        <f t="shared" si="11"/>
        <v>0</v>
      </c>
      <c r="N63" s="26"/>
      <c r="O63" s="26"/>
      <c r="P63" s="26"/>
      <c r="Q63" s="26"/>
      <c r="R63" s="26"/>
      <c r="S63" s="26"/>
      <c r="T63" s="26"/>
      <c r="U63" s="26"/>
      <c r="V63" s="26">
        <v>4</v>
      </c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67">
        <f>SUMIFS([1]Up!$J:$J,[1]Up!$D:$D,D63)</f>
        <v>0</v>
      </c>
      <c r="BE63" s="82"/>
      <c r="BF63" s="82" t="str">
        <f t="shared" si="12"/>
        <v>PL12</v>
      </c>
      <c r="BG63" s="53" t="str">
        <f t="shared" si="13"/>
        <v/>
      </c>
      <c r="BH63" s="53" t="s">
        <v>50</v>
      </c>
      <c r="BI63" s="53" t="s">
        <v>1888</v>
      </c>
      <c r="BJ63" s="53"/>
      <c r="BK63" s="53" t="s">
        <v>1889</v>
      </c>
      <c r="BL63" s="53">
        <v>4</v>
      </c>
      <c r="BM63" s="83">
        <v>46169</v>
      </c>
      <c r="BN63" s="53"/>
      <c r="BO63" s="53"/>
    </row>
    <row r="64" spans="3:67" ht="14.25" hidden="1" customHeight="1">
      <c r="C64" s="82" t="s">
        <v>14</v>
      </c>
      <c r="D64" s="82" t="s">
        <v>122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10"/>
        <v>20</v>
      </c>
      <c r="M64" s="26">
        <f t="shared" si="11"/>
        <v>0</v>
      </c>
      <c r="N64" s="26"/>
      <c r="O64" s="26"/>
      <c r="P64" s="26"/>
      <c r="Q64" s="26"/>
      <c r="R64" s="26"/>
      <c r="S64" s="26"/>
      <c r="T64" s="26"/>
      <c r="U64" s="26"/>
      <c r="V64" s="26">
        <v>20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67">
        <f>SUMIFS([1]Up!$J:$J,[1]Up!$D:$D,D64)</f>
        <v>0</v>
      </c>
      <c r="BE64" s="82"/>
      <c r="BF64" s="82" t="str">
        <f t="shared" si="12"/>
        <v>PL10</v>
      </c>
      <c r="BG64" s="53" t="str">
        <f t="shared" si="13"/>
        <v/>
      </c>
      <c r="BH64" s="53" t="s">
        <v>50</v>
      </c>
      <c r="BI64" s="53" t="s">
        <v>1895</v>
      </c>
      <c r="BJ64" s="53"/>
      <c r="BK64" s="53" t="s">
        <v>1896</v>
      </c>
      <c r="BL64" s="53">
        <v>20</v>
      </c>
      <c r="BM64" s="83">
        <v>46169</v>
      </c>
      <c r="BN64" s="53"/>
      <c r="BO64" s="53"/>
    </row>
    <row r="65" spans="3:67" ht="14.25" hidden="1" customHeight="1">
      <c r="C65" s="82" t="s">
        <v>14</v>
      </c>
      <c r="D65" s="82" t="s">
        <v>124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10"/>
        <v>4</v>
      </c>
      <c r="M65" s="26">
        <f t="shared" si="11"/>
        <v>0</v>
      </c>
      <c r="N65" s="26"/>
      <c r="O65" s="26"/>
      <c r="P65" s="26"/>
      <c r="Q65" s="26"/>
      <c r="R65" s="26"/>
      <c r="S65" s="26"/>
      <c r="T65" s="26"/>
      <c r="U65" s="26"/>
      <c r="V65" s="26">
        <v>4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67">
        <f>SUMIFS([1]Up!$J:$J,[1]Up!$D:$D,D65)</f>
        <v>0</v>
      </c>
      <c r="BE65" s="82"/>
      <c r="BF65" s="82" t="str">
        <f t="shared" si="12"/>
        <v>PL12</v>
      </c>
      <c r="BG65" s="53" t="str">
        <f t="shared" si="13"/>
        <v/>
      </c>
      <c r="BH65" s="53" t="s">
        <v>50</v>
      </c>
      <c r="BI65" s="53" t="s">
        <v>1888</v>
      </c>
      <c r="BJ65" s="53"/>
      <c r="BK65" s="53" t="s">
        <v>1889</v>
      </c>
      <c r="BL65" s="53">
        <v>4</v>
      </c>
      <c r="BM65" s="83">
        <v>46169</v>
      </c>
      <c r="BN65" s="53"/>
      <c r="BO65" s="53"/>
    </row>
    <row r="66" spans="3:67" ht="14.25" hidden="1" customHeight="1">
      <c r="C66" s="82" t="s">
        <v>14</v>
      </c>
      <c r="D66" s="82" t="s">
        <v>127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10"/>
        <v>4</v>
      </c>
      <c r="M66" s="26">
        <f t="shared" si="11"/>
        <v>0</v>
      </c>
      <c r="N66" s="26"/>
      <c r="O66" s="26"/>
      <c r="P66" s="26"/>
      <c r="Q66" s="26"/>
      <c r="R66" s="26"/>
      <c r="S66" s="26"/>
      <c r="T66" s="26"/>
      <c r="U66" s="26"/>
      <c r="V66" s="26">
        <v>4</v>
      </c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67">
        <f>SUMIFS([1]Up!$J:$J,[1]Up!$D:$D,D66)</f>
        <v>0</v>
      </c>
      <c r="BE66" s="82"/>
      <c r="BF66" s="82" t="str">
        <f t="shared" si="12"/>
        <v>PL12</v>
      </c>
      <c r="BG66" s="53" t="str">
        <f t="shared" si="13"/>
        <v/>
      </c>
      <c r="BH66" s="53" t="s">
        <v>50</v>
      </c>
      <c r="BI66" s="53" t="s">
        <v>1888</v>
      </c>
      <c r="BJ66" s="53"/>
      <c r="BK66" s="53" t="s">
        <v>1889</v>
      </c>
      <c r="BL66" s="53">
        <v>4</v>
      </c>
      <c r="BM66" s="83">
        <v>46169</v>
      </c>
      <c r="BN66" s="53"/>
      <c r="BO66" s="53"/>
    </row>
    <row r="67" spans="3:67" ht="14.25" hidden="1" customHeight="1">
      <c r="C67" s="82" t="s">
        <v>14</v>
      </c>
      <c r="D67" s="82" t="s">
        <v>128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10"/>
        <v>4</v>
      </c>
      <c r="M67" s="26">
        <f t="shared" si="11"/>
        <v>0</v>
      </c>
      <c r="N67" s="26"/>
      <c r="O67" s="26"/>
      <c r="P67" s="26"/>
      <c r="Q67" s="26"/>
      <c r="R67" s="26"/>
      <c r="S67" s="26"/>
      <c r="T67" s="26"/>
      <c r="U67" s="26"/>
      <c r="V67" s="26">
        <v>4</v>
      </c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67">
        <f>SUMIFS([1]Up!$J:$J,[1]Up!$D:$D,D67)</f>
        <v>0</v>
      </c>
      <c r="BE67" s="82"/>
      <c r="BF67" s="82" t="str">
        <f t="shared" si="12"/>
        <v>PL10</v>
      </c>
      <c r="BG67" s="53" t="str">
        <f t="shared" si="13"/>
        <v/>
      </c>
      <c r="BH67" s="53" t="s">
        <v>50</v>
      </c>
      <c r="BI67" s="53" t="s">
        <v>1895</v>
      </c>
      <c r="BJ67" s="53"/>
      <c r="BK67" s="53" t="s">
        <v>1896</v>
      </c>
      <c r="BL67" s="53">
        <v>4</v>
      </c>
      <c r="BM67" s="83">
        <v>46169</v>
      </c>
      <c r="BN67" s="53"/>
      <c r="BO67" s="53"/>
    </row>
    <row r="68" spans="3:67" ht="14.25" hidden="1" customHeight="1">
      <c r="C68" s="82" t="s">
        <v>14</v>
      </c>
      <c r="D68" s="82" t="s">
        <v>130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10"/>
        <v>4</v>
      </c>
      <c r="M68" s="26">
        <f t="shared" si="11"/>
        <v>0</v>
      </c>
      <c r="N68" s="26"/>
      <c r="O68" s="26"/>
      <c r="P68" s="26"/>
      <c r="Q68" s="26"/>
      <c r="R68" s="26"/>
      <c r="S68" s="26"/>
      <c r="T68" s="26"/>
      <c r="U68" s="26"/>
      <c r="V68" s="26">
        <v>4</v>
      </c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67">
        <f>SUMIFS([1]Up!$J:$J,[1]Up!$D:$D,D68)</f>
        <v>0</v>
      </c>
      <c r="BE68" s="82"/>
      <c r="BF68" s="82" t="str">
        <f t="shared" si="12"/>
        <v>PL10</v>
      </c>
      <c r="BG68" s="53" t="str">
        <f t="shared" si="13"/>
        <v/>
      </c>
      <c r="BH68" s="53" t="s">
        <v>50</v>
      </c>
      <c r="BI68" s="53" t="s">
        <v>1895</v>
      </c>
      <c r="BJ68" s="53"/>
      <c r="BK68" s="53" t="s">
        <v>1896</v>
      </c>
      <c r="BL68" s="53">
        <v>4</v>
      </c>
      <c r="BM68" s="83">
        <v>46169</v>
      </c>
      <c r="BN68" s="53"/>
      <c r="BO68" s="53"/>
    </row>
    <row r="69" spans="3:67" ht="14.25" hidden="1" customHeight="1">
      <c r="C69" s="82" t="s">
        <v>14</v>
      </c>
      <c r="D69" s="82" t="s">
        <v>133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10"/>
        <v>8</v>
      </c>
      <c r="M69" s="26">
        <f t="shared" si="11"/>
        <v>0</v>
      </c>
      <c r="N69" s="26"/>
      <c r="O69" s="26"/>
      <c r="P69" s="26"/>
      <c r="Q69" s="26"/>
      <c r="R69" s="26"/>
      <c r="S69" s="26"/>
      <c r="T69" s="26"/>
      <c r="U69" s="26"/>
      <c r="V69" s="26">
        <v>8</v>
      </c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67">
        <f>SUMIFS([1]Up!$J:$J,[1]Up!$D:$D,D69)</f>
        <v>0</v>
      </c>
      <c r="BE69" s="82"/>
      <c r="BF69" s="82" t="str">
        <f t="shared" si="12"/>
        <v>PL12</v>
      </c>
      <c r="BG69" s="53" t="str">
        <f t="shared" si="13"/>
        <v/>
      </c>
      <c r="BH69" s="53" t="s">
        <v>50</v>
      </c>
      <c r="BI69" s="53" t="s">
        <v>1888</v>
      </c>
      <c r="BJ69" s="53"/>
      <c r="BK69" s="53" t="s">
        <v>1889</v>
      </c>
      <c r="BL69" s="53">
        <v>8</v>
      </c>
      <c r="BM69" s="83">
        <v>46169</v>
      </c>
      <c r="BN69" s="53"/>
      <c r="BO69" s="53"/>
    </row>
    <row r="70" spans="3:67" ht="14.25" hidden="1" customHeight="1">
      <c r="C70" s="82" t="s">
        <v>14</v>
      </c>
      <c r="D70" s="82" t="s">
        <v>136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10"/>
        <v>16</v>
      </c>
      <c r="M70" s="26">
        <f t="shared" si="11"/>
        <v>0</v>
      </c>
      <c r="N70" s="26"/>
      <c r="O70" s="26"/>
      <c r="P70" s="26"/>
      <c r="Q70" s="26"/>
      <c r="R70" s="26"/>
      <c r="S70" s="26"/>
      <c r="T70" s="26"/>
      <c r="U70" s="26"/>
      <c r="V70" s="26">
        <v>16</v>
      </c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67">
        <f>SUMIFS([1]Up!$J:$J,[1]Up!$D:$D,D70)</f>
        <v>0</v>
      </c>
      <c r="BE70" s="82"/>
      <c r="BF70" s="82" t="str">
        <f t="shared" si="12"/>
        <v>PL12</v>
      </c>
      <c r="BG70" s="53" t="str">
        <f t="shared" si="13"/>
        <v/>
      </c>
      <c r="BH70" s="53" t="s">
        <v>50</v>
      </c>
      <c r="BI70" s="53" t="s">
        <v>1888</v>
      </c>
      <c r="BJ70" s="53"/>
      <c r="BK70" s="53" t="s">
        <v>1889</v>
      </c>
      <c r="BL70" s="53">
        <v>16</v>
      </c>
      <c r="BM70" s="83">
        <v>46169</v>
      </c>
      <c r="BN70" s="53"/>
      <c r="BO70" s="53"/>
    </row>
    <row r="71" spans="3:67" ht="14.25" hidden="1" customHeight="1">
      <c r="C71" s="82" t="s">
        <v>14</v>
      </c>
      <c r="D71" s="82" t="s">
        <v>138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10"/>
        <v>8</v>
      </c>
      <c r="M71" s="26">
        <f t="shared" si="11"/>
        <v>0</v>
      </c>
      <c r="N71" s="26"/>
      <c r="O71" s="26"/>
      <c r="P71" s="26"/>
      <c r="Q71" s="26"/>
      <c r="R71" s="26"/>
      <c r="S71" s="26"/>
      <c r="T71" s="26"/>
      <c r="U71" s="26"/>
      <c r="V71" s="26">
        <v>8</v>
      </c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67">
        <f>SUMIFS([1]Up!$J:$J,[1]Up!$D:$D,D71)</f>
        <v>0</v>
      </c>
      <c r="BE71" s="82"/>
      <c r="BF71" s="82" t="str">
        <f t="shared" si="12"/>
        <v>PL12</v>
      </c>
      <c r="BG71" s="53" t="str">
        <f t="shared" si="13"/>
        <v/>
      </c>
      <c r="BH71" s="53" t="s">
        <v>50</v>
      </c>
      <c r="BI71" s="53" t="s">
        <v>1888</v>
      </c>
      <c r="BJ71" s="53"/>
      <c r="BK71" s="53" t="s">
        <v>1889</v>
      </c>
      <c r="BL71" s="53">
        <v>8</v>
      </c>
      <c r="BM71" s="83">
        <v>46169</v>
      </c>
      <c r="BN71" s="53"/>
      <c r="BO71" s="53"/>
    </row>
    <row r="72" spans="3:67" ht="14.25" hidden="1" customHeight="1">
      <c r="C72" s="82" t="s">
        <v>14</v>
      </c>
      <c r="D72" s="82" t="s">
        <v>140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10"/>
        <v>8</v>
      </c>
      <c r="M72" s="26">
        <f t="shared" si="11"/>
        <v>0</v>
      </c>
      <c r="N72" s="26"/>
      <c r="O72" s="26"/>
      <c r="P72" s="26"/>
      <c r="Q72" s="26"/>
      <c r="R72" s="26"/>
      <c r="S72" s="26"/>
      <c r="T72" s="26"/>
      <c r="U72" s="26"/>
      <c r="V72" s="26">
        <v>8</v>
      </c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67">
        <f>SUMIFS([1]Up!$J:$J,[1]Up!$D:$D,D72)</f>
        <v>0</v>
      </c>
      <c r="BE72" s="82"/>
      <c r="BF72" s="82" t="str">
        <f t="shared" si="12"/>
        <v>PL12</v>
      </c>
      <c r="BG72" s="53" t="str">
        <f t="shared" si="13"/>
        <v/>
      </c>
      <c r="BH72" s="53" t="s">
        <v>50</v>
      </c>
      <c r="BI72" s="53" t="s">
        <v>1888</v>
      </c>
      <c r="BJ72" s="53"/>
      <c r="BK72" s="53" t="s">
        <v>1889</v>
      </c>
      <c r="BL72" s="53">
        <v>8</v>
      </c>
      <c r="BM72" s="83">
        <v>46169</v>
      </c>
      <c r="BN72" s="53"/>
      <c r="BO72" s="53"/>
    </row>
    <row r="73" spans="3:67" ht="14.25" hidden="1" customHeight="1">
      <c r="C73" s="82" t="s">
        <v>14</v>
      </c>
      <c r="D73" s="82" t="s">
        <v>143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10"/>
        <v>8</v>
      </c>
      <c r="M73" s="26">
        <f t="shared" si="11"/>
        <v>0</v>
      </c>
      <c r="N73" s="26"/>
      <c r="O73" s="26"/>
      <c r="P73" s="26"/>
      <c r="Q73" s="26"/>
      <c r="R73" s="26"/>
      <c r="S73" s="26"/>
      <c r="T73" s="26"/>
      <c r="U73" s="26"/>
      <c r="V73" s="26">
        <v>8</v>
      </c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67">
        <f>SUMIFS([1]Up!$J:$J,[1]Up!$D:$D,D73)</f>
        <v>0</v>
      </c>
      <c r="BE73" s="82" t="s">
        <v>3740</v>
      </c>
      <c r="BF73" s="82" t="str">
        <f t="shared" si="12"/>
        <v>PL12</v>
      </c>
      <c r="BG73" s="53" t="str">
        <f t="shared" si="13"/>
        <v/>
      </c>
      <c r="BH73" s="53" t="s">
        <v>50</v>
      </c>
      <c r="BI73" s="53"/>
      <c r="BJ73" s="53"/>
      <c r="BK73" s="53"/>
      <c r="BL73" s="53"/>
      <c r="BM73" s="83"/>
      <c r="BN73" s="53"/>
      <c r="BO73" s="53"/>
    </row>
    <row r="74" spans="3:67" ht="14.25" hidden="1" customHeight="1">
      <c r="C74" s="82" t="s">
        <v>14</v>
      </c>
      <c r="D74" s="82" t="s">
        <v>145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10"/>
        <v>4</v>
      </c>
      <c r="M74" s="26">
        <f t="shared" si="11"/>
        <v>0</v>
      </c>
      <c r="N74" s="26"/>
      <c r="O74" s="26"/>
      <c r="P74" s="26"/>
      <c r="Q74" s="26"/>
      <c r="R74" s="26"/>
      <c r="S74" s="26"/>
      <c r="T74" s="26"/>
      <c r="U74" s="26"/>
      <c r="V74" s="26">
        <v>4</v>
      </c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67">
        <f>SUMIFS([1]Up!$J:$J,[1]Up!$D:$D,D74)</f>
        <v>0</v>
      </c>
      <c r="BE74" s="82" t="s">
        <v>3741</v>
      </c>
      <c r="BF74" s="82" t="str">
        <f t="shared" si="12"/>
        <v>PL12</v>
      </c>
      <c r="BG74" s="53" t="str">
        <f t="shared" si="13"/>
        <v/>
      </c>
      <c r="BH74" s="53" t="s">
        <v>50</v>
      </c>
      <c r="BI74" s="53"/>
      <c r="BJ74" s="53"/>
      <c r="BK74" s="53"/>
      <c r="BL74" s="53"/>
      <c r="BM74" s="83"/>
      <c r="BN74" s="53"/>
      <c r="BO74" s="53"/>
    </row>
    <row r="75" spans="3:67" ht="14.25" hidden="1" customHeight="1">
      <c r="C75" s="82" t="s">
        <v>14</v>
      </c>
      <c r="D75" s="82" t="s">
        <v>146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10"/>
        <v>16</v>
      </c>
      <c r="M75" s="26">
        <f t="shared" si="11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>
        <v>16</v>
      </c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67">
        <f>SUMIFS([1]Up!$J:$J,[1]Up!$D:$D,D75)</f>
        <v>0</v>
      </c>
      <c r="BE75" s="82"/>
      <c r="BF75" s="82" t="str">
        <f t="shared" si="12"/>
        <v>PL10</v>
      </c>
      <c r="BG75" s="53" t="str">
        <f t="shared" si="13"/>
        <v/>
      </c>
      <c r="BH75" s="53" t="s">
        <v>50</v>
      </c>
      <c r="BI75" s="84" t="s">
        <v>1787</v>
      </c>
      <c r="BJ75" s="53"/>
      <c r="BK75" s="53" t="s">
        <v>1788</v>
      </c>
      <c r="BL75" s="53">
        <v>16</v>
      </c>
      <c r="BM75" s="83">
        <v>46169</v>
      </c>
      <c r="BN75" s="53"/>
      <c r="BO75" s="53"/>
    </row>
    <row r="76" spans="3:67" ht="14.25" hidden="1" customHeight="1">
      <c r="C76" s="82" t="s">
        <v>14</v>
      </c>
      <c r="D76" s="82" t="s">
        <v>148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10"/>
        <v>8</v>
      </c>
      <c r="M76" s="26">
        <f t="shared" si="11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>
        <v>8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67">
        <f>SUMIFS([1]Up!$J:$J,[1]Up!$D:$D,D76)</f>
        <v>0</v>
      </c>
      <c r="BE76" s="82"/>
      <c r="BF76" s="82" t="str">
        <f t="shared" si="12"/>
        <v>PL19</v>
      </c>
      <c r="BG76" s="53" t="str">
        <f t="shared" si="13"/>
        <v/>
      </c>
      <c r="BH76" s="53" t="s">
        <v>50</v>
      </c>
      <c r="BI76" s="53" t="s">
        <v>1912</v>
      </c>
      <c r="BJ76" s="53"/>
      <c r="BK76" s="53" t="s">
        <v>1913</v>
      </c>
      <c r="BL76" s="53">
        <v>8</v>
      </c>
      <c r="BM76" s="83">
        <v>46169</v>
      </c>
      <c r="BN76" s="53"/>
      <c r="BO76" s="53"/>
    </row>
    <row r="77" spans="3:67" ht="14.25" hidden="1" customHeight="1">
      <c r="C77" s="82" t="s">
        <v>12</v>
      </c>
      <c r="D77" s="82" t="s">
        <v>150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10"/>
        <v>1</v>
      </c>
      <c r="M77" s="26">
        <f t="shared" si="11"/>
        <v>0</v>
      </c>
      <c r="N77" s="26"/>
      <c r="O77" s="26"/>
      <c r="P77" s="26"/>
      <c r="Q77" s="26"/>
      <c r="R77" s="26"/>
      <c r="S77" s="26">
        <v>1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67">
        <f>SUMIFS([1]Up!$J:$J,[1]Up!$D:$D,D77)</f>
        <v>0</v>
      </c>
      <c r="BE77" s="82"/>
      <c r="BF77" s="82" t="str">
        <f t="shared" si="12"/>
        <v/>
      </c>
      <c r="BG77" s="53" t="str">
        <f t="shared" si="13"/>
        <v/>
      </c>
      <c r="BH77" s="53" t="s">
        <v>50</v>
      </c>
      <c r="BI77" s="84" t="s">
        <v>1919</v>
      </c>
      <c r="BJ77" s="53"/>
      <c r="BK77" s="53" t="s">
        <v>1920</v>
      </c>
      <c r="BL77" s="53">
        <v>1</v>
      </c>
      <c r="BM77" s="83">
        <v>46169</v>
      </c>
      <c r="BN77" s="53"/>
      <c r="BO77" s="53"/>
    </row>
    <row r="78" spans="3:67" ht="14.25" hidden="1" customHeight="1">
      <c r="C78" s="82" t="s">
        <v>12</v>
      </c>
      <c r="D78" s="82" t="s">
        <v>151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10"/>
        <v>2</v>
      </c>
      <c r="M78" s="26">
        <f t="shared" si="11"/>
        <v>0</v>
      </c>
      <c r="N78" s="26"/>
      <c r="O78" s="26"/>
      <c r="P78" s="26"/>
      <c r="Q78" s="26"/>
      <c r="R78" s="26"/>
      <c r="S78" s="26"/>
      <c r="T78" s="26">
        <v>2</v>
      </c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67">
        <f>SUMIFS([1]Up!$J:$J,[1]Up!$D:$D,D78)</f>
        <v>0</v>
      </c>
      <c r="BE78" s="82"/>
      <c r="BF78" s="82" t="str">
        <f t="shared" si="12"/>
        <v/>
      </c>
      <c r="BG78" s="53" t="str">
        <f t="shared" si="13"/>
        <v/>
      </c>
      <c r="BH78" s="53" t="s">
        <v>50</v>
      </c>
      <c r="BI78" s="84" t="s">
        <v>1868</v>
      </c>
      <c r="BJ78" s="53"/>
      <c r="BK78" s="53" t="s">
        <v>1869</v>
      </c>
      <c r="BL78" s="53">
        <v>2</v>
      </c>
      <c r="BM78" s="83">
        <v>46169</v>
      </c>
      <c r="BN78" s="53"/>
      <c r="BO78" s="53"/>
    </row>
    <row r="79" spans="3:67" ht="14.25" hidden="1" customHeight="1">
      <c r="C79" s="82" t="s">
        <v>12</v>
      </c>
      <c r="D79" s="82" t="s">
        <v>152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10"/>
        <v>4</v>
      </c>
      <c r="M79" s="26">
        <f t="shared" si="11"/>
        <v>0</v>
      </c>
      <c r="N79" s="26"/>
      <c r="O79" s="26"/>
      <c r="P79" s="26"/>
      <c r="Q79" s="26"/>
      <c r="R79" s="26"/>
      <c r="S79" s="26"/>
      <c r="T79" s="26"/>
      <c r="U79" s="26"/>
      <c r="V79" s="26">
        <v>4</v>
      </c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67">
        <f>SUMIFS([1]Up!$J:$J,[1]Up!$D:$D,D79)</f>
        <v>0</v>
      </c>
      <c r="BE79" s="82"/>
      <c r="BF79" s="82" t="str">
        <f t="shared" si="12"/>
        <v/>
      </c>
      <c r="BG79" s="53" t="str">
        <f t="shared" si="13"/>
        <v/>
      </c>
      <c r="BH79" s="53" t="s">
        <v>50</v>
      </c>
      <c r="BI79" s="84" t="s">
        <v>1868</v>
      </c>
      <c r="BJ79" s="53"/>
      <c r="BK79" s="53" t="s">
        <v>1869</v>
      </c>
      <c r="BL79" s="53">
        <v>4</v>
      </c>
      <c r="BM79" s="83">
        <v>46169</v>
      </c>
      <c r="BN79" s="53"/>
      <c r="BO79" s="53"/>
    </row>
    <row r="80" spans="3:67" ht="14.25" hidden="1" customHeight="1">
      <c r="C80" s="82" t="s">
        <v>12</v>
      </c>
      <c r="D80" s="82" t="s">
        <v>153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10"/>
        <v>4</v>
      </c>
      <c r="M80" s="26">
        <f t="shared" si="11"/>
        <v>0</v>
      </c>
      <c r="N80" s="26"/>
      <c r="O80" s="26"/>
      <c r="P80" s="26"/>
      <c r="Q80" s="26"/>
      <c r="R80" s="26"/>
      <c r="S80" s="26"/>
      <c r="T80" s="26">
        <v>2</v>
      </c>
      <c r="U80" s="26"/>
      <c r="V80" s="26">
        <v>2</v>
      </c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67">
        <f>SUMIFS([1]Up!$J:$J,[1]Up!$D:$D,D80)</f>
        <v>0</v>
      </c>
      <c r="BE80" s="82"/>
      <c r="BF80" s="82" t="str">
        <f t="shared" si="12"/>
        <v/>
      </c>
      <c r="BG80" s="53" t="str">
        <f t="shared" si="13"/>
        <v/>
      </c>
      <c r="BH80" s="53" t="s">
        <v>50</v>
      </c>
      <c r="BI80" s="84" t="s">
        <v>1868</v>
      </c>
      <c r="BJ80" s="53"/>
      <c r="BK80" s="53" t="s">
        <v>1869</v>
      </c>
      <c r="BL80" s="53">
        <v>4</v>
      </c>
      <c r="BM80" s="83">
        <v>46169</v>
      </c>
      <c r="BN80" s="53"/>
      <c r="BO80" s="53"/>
    </row>
    <row r="81" spans="3:67" ht="14.25" hidden="1" customHeight="1">
      <c r="C81" s="82" t="s">
        <v>12</v>
      </c>
      <c r="D81" s="82" t="s">
        <v>154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10"/>
        <v>4</v>
      </c>
      <c r="M81" s="26">
        <f t="shared" si="11"/>
        <v>0</v>
      </c>
      <c r="N81" s="26"/>
      <c r="O81" s="26"/>
      <c r="P81" s="26"/>
      <c r="Q81" s="26"/>
      <c r="R81" s="26"/>
      <c r="S81" s="26"/>
      <c r="T81" s="26">
        <v>4</v>
      </c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67">
        <f>SUMIFS([1]Up!$J:$J,[1]Up!$D:$D,D81)</f>
        <v>0</v>
      </c>
      <c r="BE81" s="82"/>
      <c r="BF81" s="82" t="str">
        <f t="shared" si="12"/>
        <v/>
      </c>
      <c r="BG81" s="53" t="str">
        <f t="shared" si="13"/>
        <v/>
      </c>
      <c r="BH81" s="53" t="s">
        <v>50</v>
      </c>
      <c r="BI81" s="84" t="s">
        <v>1868</v>
      </c>
      <c r="BJ81" s="53"/>
      <c r="BK81" s="53" t="s">
        <v>1869</v>
      </c>
      <c r="BL81" s="53">
        <v>4</v>
      </c>
      <c r="BM81" s="83">
        <v>46169</v>
      </c>
      <c r="BN81" s="53"/>
      <c r="BO81" s="53"/>
    </row>
    <row r="82" spans="3:67" ht="14.25" hidden="1" customHeight="1">
      <c r="C82" s="82" t="s">
        <v>12</v>
      </c>
      <c r="D82" s="82" t="s">
        <v>155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10"/>
        <v>7</v>
      </c>
      <c r="M82" s="26">
        <f t="shared" si="11"/>
        <v>0</v>
      </c>
      <c r="N82" s="26"/>
      <c r="O82" s="26"/>
      <c r="P82" s="26"/>
      <c r="Q82" s="26"/>
      <c r="R82" s="26"/>
      <c r="S82" s="26"/>
      <c r="T82" s="26">
        <v>7</v>
      </c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67">
        <f>SUMIFS([1]Up!$J:$J,[1]Up!$D:$D,D82)</f>
        <v>0</v>
      </c>
      <c r="BE82" s="82"/>
      <c r="BF82" s="82" t="str">
        <f t="shared" si="12"/>
        <v/>
      </c>
      <c r="BG82" s="53" t="str">
        <f t="shared" si="13"/>
        <v/>
      </c>
      <c r="BH82" s="53" t="s">
        <v>50</v>
      </c>
      <c r="BI82" s="84" t="s">
        <v>1868</v>
      </c>
      <c r="BJ82" s="53"/>
      <c r="BK82" s="53" t="s">
        <v>1869</v>
      </c>
      <c r="BL82" s="53">
        <v>7</v>
      </c>
      <c r="BM82" s="83">
        <v>46169</v>
      </c>
      <c r="BN82" s="53"/>
      <c r="BO82" s="53"/>
    </row>
    <row r="83" spans="3:67" ht="14.25" hidden="1" customHeight="1">
      <c r="C83" s="82" t="s">
        <v>12</v>
      </c>
      <c r="D83" s="82" t="s">
        <v>156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10"/>
        <v>4</v>
      </c>
      <c r="M83" s="26">
        <f t="shared" si="11"/>
        <v>0</v>
      </c>
      <c r="N83" s="26"/>
      <c r="O83" s="26"/>
      <c r="P83" s="26"/>
      <c r="Q83" s="26"/>
      <c r="R83" s="26"/>
      <c r="S83" s="26"/>
      <c r="T83" s="26">
        <v>4</v>
      </c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67">
        <f>SUMIFS([1]Up!$J:$J,[1]Up!$D:$D,D83)</f>
        <v>0</v>
      </c>
      <c r="BE83" s="82"/>
      <c r="BF83" s="82" t="str">
        <f t="shared" si="12"/>
        <v/>
      </c>
      <c r="BG83" s="53" t="str">
        <f t="shared" si="13"/>
        <v/>
      </c>
      <c r="BH83" s="53" t="s">
        <v>50</v>
      </c>
      <c r="BI83" s="84" t="s">
        <v>1868</v>
      </c>
      <c r="BJ83" s="53"/>
      <c r="BK83" s="53" t="s">
        <v>1869</v>
      </c>
      <c r="BL83" s="53">
        <v>4</v>
      </c>
      <c r="BM83" s="83">
        <v>46169</v>
      </c>
      <c r="BN83" s="53"/>
      <c r="BO83" s="53"/>
    </row>
    <row r="84" spans="3:67" ht="14.25" hidden="1" customHeight="1">
      <c r="C84" s="82"/>
      <c r="D84" s="82" t="s">
        <v>157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10"/>
        <v>0</v>
      </c>
      <c r="M84" s="26">
        <f t="shared" si="11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67">
        <f>SUMIFS([1]Up!$J:$J,[1]Up!$D:$D,D84)</f>
        <v>0</v>
      </c>
      <c r="BE84" s="82"/>
      <c r="BF84" s="82" t="str">
        <f t="shared" si="12"/>
        <v/>
      </c>
      <c r="BG84" s="53" t="str">
        <f t="shared" si="13"/>
        <v>Thừa 1</v>
      </c>
      <c r="BH84" s="53"/>
      <c r="BI84" s="84"/>
      <c r="BJ84" s="53"/>
      <c r="BK84" s="53"/>
      <c r="BL84" s="53"/>
      <c r="BM84" s="83"/>
      <c r="BN84" s="53"/>
      <c r="BO84" s="53"/>
    </row>
    <row r="85" spans="3:67" ht="14.25" hidden="1" customHeight="1">
      <c r="C85" s="82" t="s">
        <v>12</v>
      </c>
      <c r="D85" s="82" t="s">
        <v>4056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10"/>
        <v>1</v>
      </c>
      <c r="M85" s="26">
        <f t="shared" si="1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>
        <v>1</v>
      </c>
      <c r="BD85" s="67">
        <f>SUMIFS([1]Up!$J:$J,[1]Up!$D:$D,D85)</f>
        <v>0</v>
      </c>
      <c r="BE85" s="82" t="s">
        <v>4068</v>
      </c>
      <c r="BF85" s="82" t="str">
        <f t="shared" si="12"/>
        <v/>
      </c>
      <c r="BG85" s="53" t="str">
        <f t="shared" si="13"/>
        <v/>
      </c>
      <c r="BH85" s="53" t="s">
        <v>50</v>
      </c>
      <c r="BI85" s="84" t="s">
        <v>1868</v>
      </c>
      <c r="BJ85" s="53"/>
      <c r="BK85" s="53" t="s">
        <v>1869</v>
      </c>
      <c r="BL85" s="53">
        <v>1</v>
      </c>
      <c r="BM85" s="83">
        <v>46169</v>
      </c>
      <c r="BN85" s="53"/>
      <c r="BO85" s="53"/>
    </row>
    <row r="86" spans="3:67" ht="14.25" hidden="1" customHeight="1">
      <c r="C86" s="82" t="s">
        <v>12</v>
      </c>
      <c r="D86" s="82" t="s">
        <v>158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10"/>
        <v>1</v>
      </c>
      <c r="M86" s="26">
        <f t="shared" si="11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>
        <v>1</v>
      </c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67">
        <f>SUMIFS([1]Up!$J:$J,[1]Up!$D:$D,D86)</f>
        <v>0</v>
      </c>
      <c r="BE86" s="82"/>
      <c r="BF86" s="82" t="str">
        <f t="shared" si="12"/>
        <v/>
      </c>
      <c r="BG86" s="53" t="str">
        <f t="shared" si="13"/>
        <v/>
      </c>
      <c r="BH86" s="53" t="s">
        <v>50</v>
      </c>
      <c r="BI86" s="53" t="s">
        <v>1930</v>
      </c>
      <c r="BJ86" s="53"/>
      <c r="BK86" s="53" t="s">
        <v>1931</v>
      </c>
      <c r="BL86" s="53">
        <v>1</v>
      </c>
      <c r="BM86" s="83">
        <v>46169</v>
      </c>
      <c r="BN86" s="53"/>
      <c r="BO86" s="53"/>
    </row>
    <row r="87" spans="3:67" ht="14.25" hidden="1" customHeight="1">
      <c r="C87" s="82" t="s">
        <v>14</v>
      </c>
      <c r="D87" s="82" t="s">
        <v>161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10"/>
        <v>1</v>
      </c>
      <c r="M87" s="26">
        <f t="shared" si="11"/>
        <v>0</v>
      </c>
      <c r="N87" s="26"/>
      <c r="O87" s="26"/>
      <c r="P87" s="26"/>
      <c r="Q87" s="26"/>
      <c r="R87" s="26"/>
      <c r="S87" s="26">
        <v>1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67">
        <f>SUMIFS([1]Up!$J:$J,[1]Up!$D:$D,D87)</f>
        <v>0</v>
      </c>
      <c r="BE87" s="82"/>
      <c r="BF87" s="82" t="str">
        <f t="shared" si="12"/>
        <v>PL6</v>
      </c>
      <c r="BG87" s="53" t="str">
        <f t="shared" si="13"/>
        <v/>
      </c>
      <c r="BH87" s="53" t="s">
        <v>50</v>
      </c>
      <c r="BI87" s="84" t="s">
        <v>1778</v>
      </c>
      <c r="BJ87" s="53"/>
      <c r="BK87" s="53" t="s">
        <v>1779</v>
      </c>
      <c r="BL87" s="53">
        <v>1</v>
      </c>
      <c r="BM87" s="83">
        <v>46169</v>
      </c>
      <c r="BN87" s="53"/>
      <c r="BO87" s="53"/>
    </row>
    <row r="88" spans="3:67" ht="14.25" hidden="1" customHeight="1">
      <c r="C88" s="82" t="s">
        <v>14</v>
      </c>
      <c r="D88" s="82" t="s">
        <v>163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10"/>
        <v>8</v>
      </c>
      <c r="M88" s="26">
        <f t="shared" si="11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>
        <v>8</v>
      </c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67">
        <f>SUMIFS([1]Up!$J:$J,[1]Up!$D:$D,D88)</f>
        <v>0</v>
      </c>
      <c r="BE88" s="82"/>
      <c r="BF88" s="82" t="str">
        <f t="shared" si="12"/>
        <v>PL10</v>
      </c>
      <c r="BG88" s="53" t="str">
        <f t="shared" si="13"/>
        <v/>
      </c>
      <c r="BH88" s="53" t="s">
        <v>61</v>
      </c>
      <c r="BI88" s="84" t="s">
        <v>1787</v>
      </c>
      <c r="BJ88" s="53"/>
      <c r="BK88" s="53" t="s">
        <v>1788</v>
      </c>
      <c r="BL88" s="53">
        <v>8</v>
      </c>
      <c r="BM88" s="83">
        <v>46169</v>
      </c>
      <c r="BN88" s="53"/>
      <c r="BO88" s="53"/>
    </row>
    <row r="89" spans="3:67" ht="14.25" hidden="1" customHeight="1">
      <c r="C89" s="82" t="s">
        <v>12</v>
      </c>
      <c r="D89" s="82" t="s">
        <v>164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10"/>
        <v>4</v>
      </c>
      <c r="M89" s="26">
        <f t="shared" si="11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>
        <v>4</v>
      </c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67">
        <f>SUMIFS([1]Up!$J:$J,[1]Up!$D:$D,D89)</f>
        <v>0</v>
      </c>
      <c r="BE89" s="82"/>
      <c r="BF89" s="82" t="str">
        <f t="shared" si="12"/>
        <v/>
      </c>
      <c r="BG89" s="53" t="str">
        <f t="shared" si="13"/>
        <v/>
      </c>
      <c r="BH89" s="53" t="s">
        <v>61</v>
      </c>
      <c r="BI89" s="53" t="s">
        <v>1842</v>
      </c>
      <c r="BJ89" s="53"/>
      <c r="BK89" s="53" t="s">
        <v>1843</v>
      </c>
      <c r="BL89" s="53">
        <v>4</v>
      </c>
      <c r="BM89" s="83">
        <v>46169</v>
      </c>
      <c r="BN89" s="53"/>
      <c r="BO89" s="53"/>
    </row>
    <row r="90" spans="3:67" ht="14.25" hidden="1" customHeight="1">
      <c r="C90" s="82" t="s">
        <v>15</v>
      </c>
      <c r="D90" s="82" t="s">
        <v>165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10"/>
        <v>308</v>
      </c>
      <c r="M90" s="26">
        <f t="shared" si="11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>
        <v>308</v>
      </c>
      <c r="BD90" s="67">
        <f>SUMIFS([1]Up!$J:$J,[1]Up!$D:$D,D90)</f>
        <v>0</v>
      </c>
      <c r="BE90" s="82"/>
      <c r="BF90" s="82" t="str">
        <f t="shared" si="12"/>
        <v/>
      </c>
      <c r="BG90" s="53" t="str">
        <f t="shared" si="13"/>
        <v/>
      </c>
      <c r="BH90" s="53" t="s">
        <v>75</v>
      </c>
      <c r="BI90" s="53" t="s">
        <v>1854</v>
      </c>
      <c r="BJ90" s="53"/>
      <c r="BK90" s="53"/>
      <c r="BL90" s="53"/>
      <c r="BM90" s="83"/>
      <c r="BN90" s="53"/>
      <c r="BO90" s="53"/>
    </row>
    <row r="91" spans="3:67" ht="14.25" hidden="1" customHeight="1">
      <c r="C91" s="82" t="s">
        <v>15</v>
      </c>
      <c r="D91" s="82" t="s">
        <v>166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10"/>
        <v>154</v>
      </c>
      <c r="M91" s="26">
        <f t="shared" si="11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>
        <v>154</v>
      </c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67">
        <f>SUMIFS([1]Up!$J:$J,[1]Up!$D:$D,D91)</f>
        <v>0</v>
      </c>
      <c r="BE91" s="82"/>
      <c r="BF91" s="82" t="str">
        <f t="shared" si="12"/>
        <v/>
      </c>
      <c r="BG91" s="53" t="str">
        <f t="shared" si="13"/>
        <v/>
      </c>
      <c r="BH91" s="53" t="s">
        <v>75</v>
      </c>
      <c r="BI91" s="53" t="s">
        <v>1856</v>
      </c>
      <c r="BJ91" s="53"/>
      <c r="BK91" s="53"/>
      <c r="BL91" s="53"/>
      <c r="BM91" s="83"/>
      <c r="BN91" s="53"/>
      <c r="BO91" s="53"/>
    </row>
    <row r="92" spans="3:67" ht="14.25" hidden="1" customHeight="1">
      <c r="C92" s="82" t="s">
        <v>14</v>
      </c>
      <c r="D92" s="82" t="s">
        <v>167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10"/>
        <v>1</v>
      </c>
      <c r="M92" s="26">
        <f t="shared" si="11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67">
        <f>SUMIFS([1]Up!$J:$J,[1]Up!$D:$D,D92)</f>
        <v>0</v>
      </c>
      <c r="BE92" s="82"/>
      <c r="BF92" s="82" t="str">
        <f t="shared" si="12"/>
        <v>PL6</v>
      </c>
      <c r="BG92" s="53" t="str">
        <f t="shared" si="13"/>
        <v/>
      </c>
      <c r="BH92" s="53" t="s">
        <v>50</v>
      </c>
      <c r="BI92" s="84" t="s">
        <v>1778</v>
      </c>
      <c r="BJ92" s="53"/>
      <c r="BK92" s="53" t="s">
        <v>1779</v>
      </c>
      <c r="BL92" s="53">
        <v>1</v>
      </c>
      <c r="BM92" s="83">
        <v>46169</v>
      </c>
      <c r="BN92" s="53"/>
      <c r="BO92" s="53"/>
    </row>
    <row r="93" spans="3:67" ht="14.25" hidden="1" customHeight="1">
      <c r="C93" s="82" t="s">
        <v>14</v>
      </c>
      <c r="D93" s="82" t="s">
        <v>169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10"/>
        <v>2</v>
      </c>
      <c r="M93" s="26">
        <f t="shared" si="11"/>
        <v>0</v>
      </c>
      <c r="N93" s="26"/>
      <c r="O93" s="26">
        <v>2</v>
      </c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67">
        <f>SUMIFS([1]Up!$J:$J,[1]Up!$D:$D,D93)</f>
        <v>0</v>
      </c>
      <c r="BE93" s="82"/>
      <c r="BF93" s="82" t="str">
        <f t="shared" si="12"/>
        <v>PL6</v>
      </c>
      <c r="BG93" s="53" t="str">
        <f t="shared" si="13"/>
        <v/>
      </c>
      <c r="BH93" s="53" t="s">
        <v>50</v>
      </c>
      <c r="BI93" s="84" t="s">
        <v>1778</v>
      </c>
      <c r="BJ93" s="53"/>
      <c r="BK93" s="53" t="s">
        <v>1779</v>
      </c>
      <c r="BL93" s="53">
        <v>2</v>
      </c>
      <c r="BM93" s="83">
        <v>46169</v>
      </c>
      <c r="BN93" s="53"/>
      <c r="BO93" s="53"/>
    </row>
    <row r="94" spans="3:67" ht="14.25" hidden="1" customHeight="1">
      <c r="C94" s="82" t="s">
        <v>14</v>
      </c>
      <c r="D94" s="82" t="s">
        <v>171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9" si="14">MIN(SUM(N94:BC94),I94)</f>
        <v>1</v>
      </c>
      <c r="M94" s="26">
        <f t="shared" si="11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>
        <v>1</v>
      </c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67">
        <f>SUMIFS([1]Up!$J:$J,[1]Up!$D:$D,D94)</f>
        <v>0</v>
      </c>
      <c r="BE94" s="82"/>
      <c r="BF94" s="82" t="str">
        <f t="shared" ref="BF94:BF159" si="15">IFERROR(IF(C94="Plate",LEFT(E94,FIND("*",E94,1)-1),""),IF(C94="Plate",LEFT(E94,FIND("x",E94,1)-1),""))</f>
        <v>PL1.2</v>
      </c>
      <c r="BG94" s="53" t="str">
        <f t="shared" ref="BG94:BG159" si="16">IF(ROUND(SUM(N94:BC94)-I94,0)&gt;0,"Thừa "&amp;SUM(N94:BC94)-I94,"")</f>
        <v/>
      </c>
      <c r="BH94" s="53" t="s">
        <v>50</v>
      </c>
      <c r="BI94" s="53" t="s">
        <v>1938</v>
      </c>
      <c r="BJ94" s="53"/>
      <c r="BK94" s="53" t="s">
        <v>1939</v>
      </c>
      <c r="BL94" s="53">
        <v>1</v>
      </c>
      <c r="BM94" s="83">
        <v>46169</v>
      </c>
      <c r="BN94" s="53"/>
      <c r="BO94" s="53"/>
    </row>
    <row r="95" spans="3:67" ht="14.25" hidden="1" customHeight="1">
      <c r="C95" s="82" t="s">
        <v>15</v>
      </c>
      <c r="D95" s="82" t="s">
        <v>175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14"/>
        <v>168</v>
      </c>
      <c r="M95" s="26">
        <f t="shared" si="11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>
        <v>168</v>
      </c>
      <c r="BD95" s="67">
        <f>SUMIFS([1]Up!$J:$J,[1]Up!$D:$D,D95)</f>
        <v>0</v>
      </c>
      <c r="BE95" s="82"/>
      <c r="BF95" s="82" t="str">
        <f t="shared" si="15"/>
        <v/>
      </c>
      <c r="BG95" s="53" t="str">
        <f t="shared" si="16"/>
        <v/>
      </c>
      <c r="BH95" s="53" t="s">
        <v>75</v>
      </c>
      <c r="BI95" s="53" t="s">
        <v>2383</v>
      </c>
      <c r="BJ95" s="53"/>
      <c r="BK95" s="53"/>
      <c r="BL95" s="53"/>
      <c r="BM95" s="83"/>
      <c r="BN95" s="53"/>
      <c r="BO95" s="53"/>
    </row>
    <row r="96" spans="3:67" ht="14.25" hidden="1" customHeight="1">
      <c r="C96" s="82" t="s">
        <v>15</v>
      </c>
      <c r="D96" s="82" t="s">
        <v>179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14"/>
        <v>336</v>
      </c>
      <c r="M96" s="26">
        <f t="shared" si="11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>
        <v>336</v>
      </c>
      <c r="BD96" s="67">
        <f>SUMIFS([1]Up!$J:$J,[1]Up!$D:$D,D96)</f>
        <v>0</v>
      </c>
      <c r="BE96" s="82"/>
      <c r="BF96" s="82" t="str">
        <f t="shared" si="15"/>
        <v/>
      </c>
      <c r="BG96" s="53" t="str">
        <f t="shared" si="16"/>
        <v/>
      </c>
      <c r="BH96" s="53" t="s">
        <v>75</v>
      </c>
      <c r="BI96" s="53" t="s">
        <v>2383</v>
      </c>
      <c r="BJ96" s="53"/>
      <c r="BK96" s="53"/>
      <c r="BL96" s="53"/>
      <c r="BM96" s="83"/>
      <c r="BN96" s="53"/>
      <c r="BO96" s="53"/>
    </row>
    <row r="97" spans="3:67" ht="14.25" hidden="1" customHeight="1">
      <c r="C97" s="82" t="s">
        <v>15</v>
      </c>
      <c r="D97" s="82" t="s">
        <v>183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14"/>
        <v>168</v>
      </c>
      <c r="M97" s="26">
        <f t="shared" si="11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>
        <v>168</v>
      </c>
      <c r="BD97" s="67">
        <f>SUMIFS([1]Up!$J:$J,[1]Up!$D:$D,D97)</f>
        <v>0</v>
      </c>
      <c r="BE97" s="82"/>
      <c r="BF97" s="82" t="str">
        <f t="shared" si="15"/>
        <v/>
      </c>
      <c r="BG97" s="53" t="str">
        <f t="shared" si="16"/>
        <v/>
      </c>
      <c r="BH97" s="53" t="s">
        <v>75</v>
      </c>
      <c r="BI97" s="53" t="s">
        <v>2383</v>
      </c>
      <c r="BJ97" s="53"/>
      <c r="BK97" s="53"/>
      <c r="BL97" s="53"/>
      <c r="BM97" s="83"/>
      <c r="BN97" s="53"/>
      <c r="BO97" s="53"/>
    </row>
    <row r="98" spans="3:67" ht="14.25" hidden="1" customHeight="1">
      <c r="C98" s="82" t="s">
        <v>15</v>
      </c>
      <c r="D98" s="82" t="s">
        <v>186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14"/>
        <v>168</v>
      </c>
      <c r="M98" s="26">
        <f t="shared" si="11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>
        <v>168</v>
      </c>
      <c r="BD98" s="67">
        <f>SUMIFS([1]Up!$J:$J,[1]Up!$D:$D,D98)</f>
        <v>0</v>
      </c>
      <c r="BE98" s="82"/>
      <c r="BF98" s="82" t="str">
        <f t="shared" si="15"/>
        <v/>
      </c>
      <c r="BG98" s="53" t="str">
        <f t="shared" si="16"/>
        <v/>
      </c>
      <c r="BH98" s="53" t="s">
        <v>75</v>
      </c>
      <c r="BI98" s="53" t="s">
        <v>2383</v>
      </c>
      <c r="BJ98" s="53"/>
      <c r="BK98" s="53"/>
      <c r="BL98" s="53"/>
      <c r="BM98" s="83"/>
      <c r="BN98" s="53"/>
      <c r="BO98" s="53"/>
    </row>
    <row r="99" spans="3:67" ht="14.25" hidden="1" customHeight="1">
      <c r="C99" s="82" t="s">
        <v>12</v>
      </c>
      <c r="D99" s="82" t="s">
        <v>188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14"/>
        <v>1</v>
      </c>
      <c r="M99" s="26">
        <f t="shared" si="1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>
        <v>1</v>
      </c>
      <c r="BB99" s="26"/>
      <c r="BC99" s="26"/>
      <c r="BD99" s="67">
        <f>SUMIFS([1]Up!$J:$J,[1]Up!$D:$D,D99)</f>
        <v>0</v>
      </c>
      <c r="BE99" s="82"/>
      <c r="BF99" s="82" t="str">
        <f t="shared" si="15"/>
        <v/>
      </c>
      <c r="BG99" s="53" t="str">
        <f t="shared" si="16"/>
        <v/>
      </c>
      <c r="BH99" s="53" t="s">
        <v>50</v>
      </c>
      <c r="BI99" s="53"/>
      <c r="BJ99" s="53"/>
      <c r="BK99" s="53" t="s">
        <v>1681</v>
      </c>
      <c r="BL99" s="53">
        <v>1</v>
      </c>
      <c r="BM99" s="83"/>
      <c r="BN99" s="53"/>
      <c r="BO99" s="53"/>
    </row>
    <row r="100" spans="3:67" ht="14.25" hidden="1" customHeight="1">
      <c r="C100" s="82" t="s">
        <v>14</v>
      </c>
      <c r="D100" s="82" t="s">
        <v>190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14"/>
        <v>3</v>
      </c>
      <c r="M100" s="26">
        <f t="shared" si="1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3</v>
      </c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67">
        <f>SUMIFS([1]Up!$J:$J,[1]Up!$D:$D,D100)</f>
        <v>0</v>
      </c>
      <c r="BE100" s="82"/>
      <c r="BF100" s="82" t="str">
        <f t="shared" si="15"/>
        <v>PL10</v>
      </c>
      <c r="BG100" s="53" t="str">
        <f t="shared" si="16"/>
        <v/>
      </c>
      <c r="BH100" s="53" t="s">
        <v>50</v>
      </c>
      <c r="BI100" s="84" t="s">
        <v>3897</v>
      </c>
      <c r="BJ100" s="53"/>
      <c r="BK100" s="53" t="s">
        <v>3898</v>
      </c>
      <c r="BL100" s="53">
        <v>3</v>
      </c>
      <c r="BM100" s="83">
        <v>46191</v>
      </c>
      <c r="BN100" s="53"/>
      <c r="BO100" s="53"/>
    </row>
    <row r="101" spans="3:67" ht="14.25" hidden="1" customHeight="1">
      <c r="C101" s="82" t="s">
        <v>14</v>
      </c>
      <c r="D101" s="82" t="s">
        <v>192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14"/>
        <v>26</v>
      </c>
      <c r="M101" s="26">
        <f t="shared" si="11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26</v>
      </c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67">
        <f>SUMIFS([1]Up!$J:$J,[1]Up!$D:$D,D101)</f>
        <v>0</v>
      </c>
      <c r="BE101" s="82"/>
      <c r="BF101" s="82" t="str">
        <f t="shared" si="15"/>
        <v>PL6</v>
      </c>
      <c r="BG101" s="53" t="str">
        <f t="shared" si="16"/>
        <v/>
      </c>
      <c r="BH101" s="53" t="s">
        <v>50</v>
      </c>
      <c r="BI101" s="84" t="s">
        <v>3914</v>
      </c>
      <c r="BJ101" s="53"/>
      <c r="BK101" s="53" t="s">
        <v>3915</v>
      </c>
      <c r="BL101" s="53">
        <v>26</v>
      </c>
      <c r="BM101" s="83">
        <v>46191</v>
      </c>
      <c r="BN101" s="53"/>
      <c r="BO101" s="53"/>
    </row>
    <row r="102" spans="3:67" ht="14.25" hidden="1" customHeight="1">
      <c r="C102" s="82" t="s">
        <v>14</v>
      </c>
      <c r="D102" s="82" t="s">
        <v>4057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14"/>
        <v>3</v>
      </c>
      <c r="M102" s="26">
        <f t="shared" si="1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>
        <v>3</v>
      </c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67">
        <f>SUMIFS([1]Up!$J:$J,[1]Up!$D:$D,D102)</f>
        <v>0</v>
      </c>
      <c r="BE102" s="82"/>
      <c r="BF102" s="82" t="str">
        <f t="shared" si="15"/>
        <v>PL10</v>
      </c>
      <c r="BG102" s="53" t="str">
        <f t="shared" si="16"/>
        <v/>
      </c>
      <c r="BH102" s="53" t="s">
        <v>50</v>
      </c>
      <c r="BI102" s="53"/>
      <c r="BJ102" s="53"/>
      <c r="BK102" s="53"/>
      <c r="BL102" s="53"/>
      <c r="BM102" s="83"/>
      <c r="BN102" s="53"/>
      <c r="BO102" s="53"/>
    </row>
    <row r="103" spans="3:67" ht="14.25" hidden="1" customHeight="1">
      <c r="C103" s="82" t="s">
        <v>12</v>
      </c>
      <c r="D103" s="82" t="s">
        <v>194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14"/>
        <v>1</v>
      </c>
      <c r="M103" s="26">
        <f t="shared" si="11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>
        <v>1</v>
      </c>
      <c r="AW103" s="26"/>
      <c r="AX103" s="26"/>
      <c r="AY103" s="26"/>
      <c r="AZ103" s="26"/>
      <c r="BA103" s="26"/>
      <c r="BB103" s="26"/>
      <c r="BC103" s="26"/>
      <c r="BD103" s="67">
        <f>SUMIFS([1]Up!$J:$J,[1]Up!$D:$D,D103)</f>
        <v>0</v>
      </c>
      <c r="BE103" s="82"/>
      <c r="BF103" s="82" t="str">
        <f t="shared" si="15"/>
        <v/>
      </c>
      <c r="BG103" s="53" t="str">
        <f t="shared" si="16"/>
        <v/>
      </c>
      <c r="BH103" s="53" t="s">
        <v>50</v>
      </c>
      <c r="BI103" s="53"/>
      <c r="BJ103" s="53"/>
      <c r="BK103" s="53" t="s">
        <v>1681</v>
      </c>
      <c r="BL103" s="53">
        <v>1</v>
      </c>
      <c r="BM103" s="83"/>
      <c r="BN103" s="53"/>
      <c r="BO103" s="53"/>
    </row>
    <row r="104" spans="3:67" ht="14.25" hidden="1" customHeight="1">
      <c r="C104" s="82" t="s">
        <v>14</v>
      </c>
      <c r="D104" s="82" t="s">
        <v>195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14"/>
        <v>4</v>
      </c>
      <c r="M104" s="26">
        <f t="shared" si="11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>
        <v>4</v>
      </c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67">
        <f>SUMIFS([1]Up!$J:$J,[1]Up!$D:$D,D104)</f>
        <v>0</v>
      </c>
      <c r="BE104" s="82"/>
      <c r="BF104" s="82" t="str">
        <f t="shared" si="15"/>
        <v>PL10</v>
      </c>
      <c r="BG104" s="53" t="str">
        <f t="shared" si="16"/>
        <v/>
      </c>
      <c r="BH104" s="53" t="s">
        <v>50</v>
      </c>
      <c r="BI104" s="84" t="s">
        <v>3897</v>
      </c>
      <c r="BJ104" s="53"/>
      <c r="BK104" s="53" t="s">
        <v>3898</v>
      </c>
      <c r="BL104" s="53">
        <v>4</v>
      </c>
      <c r="BM104" s="83">
        <v>46191</v>
      </c>
      <c r="BN104" s="53"/>
      <c r="BO104" s="53"/>
    </row>
    <row r="105" spans="3:67" ht="14.25" hidden="1" customHeight="1">
      <c r="C105" s="82" t="s">
        <v>14</v>
      </c>
      <c r="D105" s="82" t="s">
        <v>196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14"/>
        <v>1</v>
      </c>
      <c r="M105" s="26">
        <f t="shared" si="1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>
        <v>1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67">
        <f>SUMIFS([1]Up!$J:$J,[1]Up!$D:$D,D105)</f>
        <v>0</v>
      </c>
      <c r="BE105" s="82"/>
      <c r="BF105" s="82" t="str">
        <f t="shared" si="15"/>
        <v>PL12</v>
      </c>
      <c r="BG105" s="53" t="str">
        <f t="shared" si="16"/>
        <v/>
      </c>
      <c r="BH105" s="53" t="s">
        <v>50</v>
      </c>
      <c r="BI105" s="84" t="s">
        <v>3920</v>
      </c>
      <c r="BJ105" s="53"/>
      <c r="BK105" s="53" t="s">
        <v>3921</v>
      </c>
      <c r="BL105" s="53">
        <v>1</v>
      </c>
      <c r="BM105" s="83">
        <v>46191</v>
      </c>
      <c r="BN105" s="53"/>
      <c r="BO105" s="53"/>
    </row>
    <row r="106" spans="3:67" ht="14.25" hidden="1" customHeight="1">
      <c r="C106" s="82" t="s">
        <v>14</v>
      </c>
      <c r="D106" s="82" t="s">
        <v>198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14"/>
        <v>2</v>
      </c>
      <c r="M106" s="26">
        <f t="shared" si="11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>
        <v>2</v>
      </c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67">
        <f>SUMIFS([1]Up!$J:$J,[1]Up!$D:$D,D106)</f>
        <v>0</v>
      </c>
      <c r="BE106" s="82"/>
      <c r="BF106" s="82" t="str">
        <f t="shared" si="15"/>
        <v>PL12</v>
      </c>
      <c r="BG106" s="53" t="str">
        <f t="shared" si="16"/>
        <v/>
      </c>
      <c r="BH106" s="53" t="s">
        <v>50</v>
      </c>
      <c r="BI106" s="84" t="s">
        <v>3920</v>
      </c>
      <c r="BJ106" s="53"/>
      <c r="BK106" s="53" t="s">
        <v>3921</v>
      </c>
      <c r="BL106" s="53">
        <v>2</v>
      </c>
      <c r="BM106" s="83">
        <v>46191</v>
      </c>
      <c r="BN106" s="53"/>
      <c r="BO106" s="53"/>
    </row>
    <row r="107" spans="3:67" ht="14.25" hidden="1" customHeight="1">
      <c r="C107" s="82" t="s">
        <v>14</v>
      </c>
      <c r="D107" s="82" t="s">
        <v>200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14"/>
        <v>30</v>
      </c>
      <c r="M107" s="26">
        <f t="shared" si="1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>
        <v>30</v>
      </c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67">
        <f>SUMIFS([1]Up!$J:$J,[1]Up!$D:$D,D107)</f>
        <v>0</v>
      </c>
      <c r="BE107" s="82"/>
      <c r="BF107" s="82" t="str">
        <f t="shared" si="15"/>
        <v>PL6</v>
      </c>
      <c r="BG107" s="53" t="str">
        <f t="shared" si="16"/>
        <v/>
      </c>
      <c r="BH107" s="53" t="s">
        <v>50</v>
      </c>
      <c r="BI107" s="84" t="s">
        <v>3914</v>
      </c>
      <c r="BJ107" s="53"/>
      <c r="BK107" s="53" t="s">
        <v>3915</v>
      </c>
      <c r="BL107" s="53">
        <v>30</v>
      </c>
      <c r="BM107" s="83">
        <v>46191</v>
      </c>
      <c r="BN107" s="53"/>
      <c r="BO107" s="53"/>
    </row>
    <row r="108" spans="3:67" ht="14.25" hidden="1" customHeight="1">
      <c r="C108" s="82" t="s">
        <v>14</v>
      </c>
      <c r="D108" s="82" t="s">
        <v>4058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14"/>
        <v>4</v>
      </c>
      <c r="M108" s="26">
        <f t="shared" si="11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>
        <f>1+3</f>
        <v>4</v>
      </c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67">
        <f>SUMIFS([1]Up!$J:$J,[1]Up!$D:$D,D108)</f>
        <v>0</v>
      </c>
      <c r="BE108" s="82"/>
      <c r="BF108" s="82" t="str">
        <f t="shared" si="15"/>
        <v>PL10</v>
      </c>
      <c r="BG108" s="53" t="str">
        <f t="shared" si="16"/>
        <v/>
      </c>
      <c r="BH108" s="53" t="s">
        <v>50</v>
      </c>
      <c r="BI108" s="53"/>
      <c r="BJ108" s="53"/>
      <c r="BK108" s="53"/>
      <c r="BL108" s="53"/>
      <c r="BM108" s="83"/>
      <c r="BN108" s="53"/>
      <c r="BO108" s="53"/>
    </row>
    <row r="109" spans="3:67" ht="14.25" hidden="1" customHeight="1">
      <c r="C109" s="82" t="s">
        <v>12</v>
      </c>
      <c r="D109" s="82" t="s">
        <v>201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14"/>
        <v>3</v>
      </c>
      <c r="M109" s="26">
        <f t="shared" si="1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>
        <v>3</v>
      </c>
      <c r="AV109" s="26"/>
      <c r="AW109" s="26"/>
      <c r="AX109" s="26"/>
      <c r="AY109" s="26"/>
      <c r="AZ109" s="26"/>
      <c r="BA109" s="26"/>
      <c r="BB109" s="26"/>
      <c r="BC109" s="26"/>
      <c r="BD109" s="67">
        <f>SUMIFS([1]Up!$J:$J,[1]Up!$D:$D,D109)</f>
        <v>0</v>
      </c>
      <c r="BE109" s="82"/>
      <c r="BF109" s="82" t="str">
        <f t="shared" si="15"/>
        <v/>
      </c>
      <c r="BG109" s="53" t="str">
        <f t="shared" si="16"/>
        <v/>
      </c>
      <c r="BH109" s="53" t="s">
        <v>96</v>
      </c>
      <c r="BI109" s="53"/>
      <c r="BJ109" s="53"/>
      <c r="BK109" s="53" t="s">
        <v>1681</v>
      </c>
      <c r="BL109" s="53">
        <v>3</v>
      </c>
      <c r="BM109" s="83"/>
      <c r="BN109" s="53"/>
      <c r="BO109" s="53"/>
    </row>
    <row r="110" spans="3:67" ht="14.25" hidden="1" customHeight="1">
      <c r="C110" s="82" t="s">
        <v>12</v>
      </c>
      <c r="D110" s="82" t="s">
        <v>204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14"/>
        <v>2</v>
      </c>
      <c r="M110" s="26">
        <f t="shared" si="11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>
        <v>2</v>
      </c>
      <c r="AW110" s="26"/>
      <c r="AX110" s="26"/>
      <c r="AY110" s="26"/>
      <c r="AZ110" s="26"/>
      <c r="BA110" s="26"/>
      <c r="BB110" s="26"/>
      <c r="BC110" s="26"/>
      <c r="BD110" s="67">
        <f>SUMIFS([1]Up!$J:$J,[1]Up!$D:$D,D110)</f>
        <v>0</v>
      </c>
      <c r="BE110" s="82"/>
      <c r="BF110" s="82" t="str">
        <f t="shared" si="15"/>
        <v/>
      </c>
      <c r="BG110" s="53" t="str">
        <f t="shared" si="16"/>
        <v/>
      </c>
      <c r="BH110" s="53" t="s">
        <v>50</v>
      </c>
      <c r="BI110" s="53"/>
      <c r="BJ110" s="53"/>
      <c r="BK110" s="53" t="s">
        <v>1681</v>
      </c>
      <c r="BL110" s="53">
        <v>2</v>
      </c>
      <c r="BM110" s="83"/>
      <c r="BN110" s="53"/>
      <c r="BO110" s="53"/>
    </row>
    <row r="111" spans="3:67" ht="14.25" hidden="1" customHeight="1">
      <c r="C111" s="82" t="s">
        <v>14</v>
      </c>
      <c r="D111" s="82" t="s">
        <v>205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14"/>
        <v>12</v>
      </c>
      <c r="M111" s="26">
        <f t="shared" si="11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>
        <v>12</v>
      </c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67">
        <f>SUMIFS([1]Up!$J:$J,[1]Up!$D:$D,D111)</f>
        <v>0</v>
      </c>
      <c r="BE111" s="82"/>
      <c r="BF111" s="82" t="str">
        <f t="shared" si="15"/>
        <v>PL10</v>
      </c>
      <c r="BG111" s="53" t="str">
        <f t="shared" si="16"/>
        <v/>
      </c>
      <c r="BH111" s="53" t="s">
        <v>50</v>
      </c>
      <c r="BI111" s="84" t="s">
        <v>3897</v>
      </c>
      <c r="BJ111" s="53"/>
      <c r="BK111" s="53" t="s">
        <v>3898</v>
      </c>
      <c r="BL111" s="53">
        <v>12</v>
      </c>
      <c r="BM111" s="83">
        <v>46191</v>
      </c>
      <c r="BN111" s="53"/>
      <c r="BO111" s="53"/>
    </row>
    <row r="112" spans="3:67" ht="14.25" hidden="1" customHeight="1">
      <c r="C112" s="82" t="s">
        <v>14</v>
      </c>
      <c r="D112" s="82" t="s">
        <v>206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14"/>
        <v>104</v>
      </c>
      <c r="M112" s="26">
        <f t="shared" si="11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>
        <v>99</v>
      </c>
      <c r="AA112" s="26"/>
      <c r="AB112" s="26">
        <v>5</v>
      </c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67">
        <f>SUMIFS([1]Up!$J:$J,[1]Up!$D:$D,D112)</f>
        <v>0</v>
      </c>
      <c r="BE112" s="82"/>
      <c r="BF112" s="82" t="str">
        <f t="shared" si="15"/>
        <v>PL6</v>
      </c>
      <c r="BG112" s="53" t="str">
        <f t="shared" si="16"/>
        <v/>
      </c>
      <c r="BH112" s="53" t="s">
        <v>50</v>
      </c>
      <c r="BI112" s="84" t="s">
        <v>3914</v>
      </c>
      <c r="BJ112" s="53"/>
      <c r="BK112" s="53" t="s">
        <v>3915</v>
      </c>
      <c r="BL112" s="53">
        <v>104</v>
      </c>
      <c r="BM112" s="83">
        <v>46191</v>
      </c>
      <c r="BN112" s="53"/>
      <c r="BO112" s="53"/>
    </row>
    <row r="113" spans="3:67" ht="14.25" hidden="1" customHeight="1">
      <c r="C113" s="82"/>
      <c r="D113" s="82" t="s">
        <v>207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14"/>
        <v>0</v>
      </c>
      <c r="M113" s="26">
        <f t="shared" si="11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67">
        <f>SUMIFS([1]Up!$J:$J,[1]Up!$D:$D,D113)</f>
        <v>0</v>
      </c>
      <c r="BE113" s="82"/>
      <c r="BF113" s="82" t="str">
        <f t="shared" si="15"/>
        <v/>
      </c>
      <c r="BG113" s="53" t="str">
        <f t="shared" si="16"/>
        <v/>
      </c>
      <c r="BH113" s="53"/>
      <c r="BI113" s="53"/>
      <c r="BJ113" s="53"/>
      <c r="BK113" s="53"/>
      <c r="BL113" s="53"/>
      <c r="BM113" s="83"/>
      <c r="BN113" s="53"/>
      <c r="BO113" s="53"/>
    </row>
    <row r="114" spans="3:67" ht="14.25" hidden="1" customHeight="1">
      <c r="C114" s="82" t="s">
        <v>12</v>
      </c>
      <c r="D114" s="82" t="s">
        <v>4059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14"/>
        <v>1</v>
      </c>
      <c r="M114" s="26">
        <f t="shared" ref="M114" si="17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>
        <v>1</v>
      </c>
      <c r="AW114" s="26"/>
      <c r="AX114" s="26"/>
      <c r="AY114" s="26"/>
      <c r="AZ114" s="26"/>
      <c r="BA114" s="26"/>
      <c r="BB114" s="26"/>
      <c r="BC114" s="26"/>
      <c r="BD114" s="67">
        <f>SUMIFS([1]Up!$J:$J,[1]Up!$D:$D,D114)</f>
        <v>0</v>
      </c>
      <c r="BE114" s="82"/>
      <c r="BF114" s="82" t="str">
        <f t="shared" si="15"/>
        <v/>
      </c>
      <c r="BG114" s="53" t="str">
        <f t="shared" si="16"/>
        <v/>
      </c>
      <c r="BH114" s="53" t="s">
        <v>96</v>
      </c>
      <c r="BI114" s="53"/>
      <c r="BJ114" s="53"/>
      <c r="BK114" s="53" t="s">
        <v>1681</v>
      </c>
      <c r="BL114" s="53">
        <v>1</v>
      </c>
      <c r="BM114" s="83"/>
      <c r="BN114" s="53"/>
      <c r="BO114" s="53"/>
    </row>
    <row r="115" spans="3:67" ht="14.25" hidden="1" customHeight="1">
      <c r="C115" s="82" t="s">
        <v>14</v>
      </c>
      <c r="D115" s="82" t="s">
        <v>208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14"/>
        <v>8</v>
      </c>
      <c r="M115" s="26">
        <f t="shared" si="11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>
        <v>8</v>
      </c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67">
        <f>SUMIFS([1]Up!$J:$J,[1]Up!$D:$D,D115)</f>
        <v>0</v>
      </c>
      <c r="BE115" s="82"/>
      <c r="BF115" s="82" t="str">
        <f t="shared" si="15"/>
        <v>PL10</v>
      </c>
      <c r="BG115" s="53" t="str">
        <f t="shared" si="16"/>
        <v/>
      </c>
      <c r="BH115" s="53" t="s">
        <v>50</v>
      </c>
      <c r="BI115" s="84" t="s">
        <v>3897</v>
      </c>
      <c r="BJ115" s="53"/>
      <c r="BK115" s="53" t="s">
        <v>3898</v>
      </c>
      <c r="BL115" s="53">
        <v>8</v>
      </c>
      <c r="BM115" s="83">
        <v>46191</v>
      </c>
      <c r="BN115" s="53"/>
      <c r="BO115" s="53"/>
    </row>
    <row r="116" spans="3:67" ht="14.25" hidden="1" customHeight="1">
      <c r="C116" s="82" t="s">
        <v>14</v>
      </c>
      <c r="D116" s="82" t="s">
        <v>209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14"/>
        <v>2</v>
      </c>
      <c r="M116" s="26">
        <f t="shared" si="11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v>2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67">
        <f>SUMIFS([1]Up!$J:$J,[1]Up!$D:$D,D116)</f>
        <v>0</v>
      </c>
      <c r="BE116" s="82"/>
      <c r="BF116" s="82" t="str">
        <f t="shared" si="15"/>
        <v>PL12</v>
      </c>
      <c r="BG116" s="53" t="str">
        <f t="shared" si="16"/>
        <v/>
      </c>
      <c r="BH116" s="53" t="s">
        <v>50</v>
      </c>
      <c r="BI116" s="84" t="s">
        <v>3920</v>
      </c>
      <c r="BJ116" s="53"/>
      <c r="BK116" s="53" t="s">
        <v>3921</v>
      </c>
      <c r="BL116" s="53">
        <v>2</v>
      </c>
      <c r="BM116" s="83">
        <v>46191</v>
      </c>
      <c r="BN116" s="53"/>
      <c r="BO116" s="53"/>
    </row>
    <row r="117" spans="3:67" ht="14.25" hidden="1" customHeight="1">
      <c r="C117" s="82" t="s">
        <v>14</v>
      </c>
      <c r="D117" s="82" t="s">
        <v>210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14"/>
        <v>4</v>
      </c>
      <c r="M117" s="26">
        <f t="shared" si="11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>
        <v>4</v>
      </c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67">
        <f>SUMIFS([1]Up!$J:$J,[1]Up!$D:$D,D117)</f>
        <v>0</v>
      </c>
      <c r="BE117" s="82"/>
      <c r="BF117" s="82" t="str">
        <f t="shared" si="15"/>
        <v>PL12</v>
      </c>
      <c r="BG117" s="53" t="str">
        <f t="shared" si="16"/>
        <v/>
      </c>
      <c r="BH117" s="53" t="s">
        <v>50</v>
      </c>
      <c r="BI117" s="84" t="s">
        <v>3920</v>
      </c>
      <c r="BJ117" s="53"/>
      <c r="BK117" s="53" t="s">
        <v>3921</v>
      </c>
      <c r="BL117" s="53">
        <v>4</v>
      </c>
      <c r="BM117" s="83">
        <v>46191</v>
      </c>
      <c r="BN117" s="53"/>
      <c r="BO117" s="53"/>
    </row>
    <row r="118" spans="3:67" ht="14.25" hidden="1" customHeight="1">
      <c r="C118" s="82" t="s">
        <v>14</v>
      </c>
      <c r="D118" s="82" t="s">
        <v>211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14"/>
        <v>60</v>
      </c>
      <c r="M118" s="26">
        <f t="shared" si="11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>
        <v>60</v>
      </c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67">
        <f>SUMIFS([1]Up!$J:$J,[1]Up!$D:$D,D118)</f>
        <v>0</v>
      </c>
      <c r="BE118" s="82"/>
      <c r="BF118" s="82" t="str">
        <f t="shared" si="15"/>
        <v>PL6</v>
      </c>
      <c r="BG118" s="53" t="str">
        <f t="shared" si="16"/>
        <v/>
      </c>
      <c r="BH118" s="53" t="s">
        <v>50</v>
      </c>
      <c r="BI118" s="84" t="s">
        <v>3914</v>
      </c>
      <c r="BJ118" s="53"/>
      <c r="BK118" s="53" t="s">
        <v>3915</v>
      </c>
      <c r="BL118" s="53">
        <v>60</v>
      </c>
      <c r="BM118" s="83">
        <v>46191</v>
      </c>
      <c r="BN118" s="53"/>
      <c r="BO118" s="53"/>
    </row>
    <row r="119" spans="3:67" ht="14.25" hidden="1" customHeight="1">
      <c r="C119" s="82" t="s">
        <v>14</v>
      </c>
      <c r="D119" s="82" t="s">
        <v>212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14"/>
        <v>1</v>
      </c>
      <c r="M119" s="26">
        <f t="shared" si="11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>
        <v>1</v>
      </c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67">
        <f>SUMIFS([1]Up!$J:$J,[1]Up!$D:$D,D119)</f>
        <v>0</v>
      </c>
      <c r="BE119" s="82"/>
      <c r="BF119" s="82" t="str">
        <f t="shared" si="15"/>
        <v>PL6</v>
      </c>
      <c r="BG119" s="53" t="str">
        <f t="shared" si="16"/>
        <v/>
      </c>
      <c r="BH119" s="53" t="s">
        <v>61</v>
      </c>
      <c r="BI119" s="84" t="s">
        <v>3914</v>
      </c>
      <c r="BJ119" s="53"/>
      <c r="BK119" s="53" t="s">
        <v>3915</v>
      </c>
      <c r="BL119" s="53">
        <v>1</v>
      </c>
      <c r="BM119" s="83">
        <v>46191</v>
      </c>
      <c r="BN119" s="53"/>
      <c r="BO119" s="53"/>
    </row>
    <row r="120" spans="3:67" ht="14.25" hidden="1" customHeight="1">
      <c r="C120" s="82" t="s">
        <v>14</v>
      </c>
      <c r="D120" s="82" t="s">
        <v>215</v>
      </c>
      <c r="E120" s="82" t="s">
        <v>216</v>
      </c>
      <c r="F120" s="82" t="s">
        <v>214</v>
      </c>
      <c r="G120" s="82">
        <v>656</v>
      </c>
      <c r="H120" s="82" t="s">
        <v>85</v>
      </c>
      <c r="I120" s="82">
        <v>1</v>
      </c>
      <c r="J120" s="82">
        <v>104.4</v>
      </c>
      <c r="K120" s="82">
        <v>104.4</v>
      </c>
      <c r="L120" s="26">
        <f t="shared" si="14"/>
        <v>1</v>
      </c>
      <c r="M120" s="26">
        <f t="shared" si="11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>
        <v>1</v>
      </c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67">
        <f>SUMIFS([1]Up!$J:$J,[1]Up!$D:$D,D120)</f>
        <v>0</v>
      </c>
      <c r="BE120" s="82"/>
      <c r="BF120" s="82" t="str">
        <f t="shared" si="15"/>
        <v>PL6</v>
      </c>
      <c r="BG120" s="53" t="str">
        <f t="shared" si="16"/>
        <v/>
      </c>
      <c r="BH120" s="53" t="s">
        <v>61</v>
      </c>
      <c r="BI120" s="84" t="s">
        <v>3914</v>
      </c>
      <c r="BJ120" s="53"/>
      <c r="BK120" s="53" t="s">
        <v>3915</v>
      </c>
      <c r="BL120" s="53">
        <v>1</v>
      </c>
      <c r="BM120" s="83">
        <v>46191</v>
      </c>
      <c r="BN120" s="53"/>
      <c r="BO120" s="53"/>
    </row>
    <row r="121" spans="3:67" ht="14.25" hidden="1" customHeight="1">
      <c r="C121" s="82"/>
      <c r="D121" s="82" t="s">
        <v>4085</v>
      </c>
      <c r="E121" s="82"/>
      <c r="F121" s="82"/>
      <c r="G121" s="82"/>
      <c r="H121" s="82"/>
      <c r="I121" s="82"/>
      <c r="J121" s="82"/>
      <c r="K121" s="82"/>
      <c r="L121" s="26">
        <f t="shared" ref="L121" si="18">MIN(SUM(N121:BC121),I121)</f>
        <v>0</v>
      </c>
      <c r="M121" s="26">
        <f t="shared" ref="M121" si="19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67">
        <f>SUMIFS([1]Up!$J:$J,[1]Up!$D:$D,D121)</f>
        <v>0</v>
      </c>
      <c r="BE121" s="82"/>
      <c r="BF121" s="82" t="str">
        <f t="shared" ref="BF121" si="20">IFERROR(IF(C121="Plate",LEFT(E121,FIND("*",E121,1)-1),""),IF(C121="Plate",LEFT(E121,FIND("x",E121,1)-1),""))</f>
        <v/>
      </c>
      <c r="BG121" s="53" t="str">
        <f t="shared" ref="BG121" si="21">IF(ROUND(SUM(N121:BC121)-I121,0)&gt;0,"Thừa "&amp;SUM(N121:BC121)-I121,"")</f>
        <v/>
      </c>
      <c r="BH121" s="53"/>
      <c r="BI121" s="84"/>
      <c r="BJ121" s="53"/>
      <c r="BK121" s="53"/>
      <c r="BL121" s="53"/>
      <c r="BM121" s="83"/>
      <c r="BN121" s="53"/>
      <c r="BO121" s="53"/>
    </row>
    <row r="122" spans="3:67" ht="14.25" hidden="1" customHeight="1">
      <c r="C122" s="82" t="s">
        <v>14</v>
      </c>
      <c r="D122" s="82" t="s">
        <v>217</v>
      </c>
      <c r="E122" s="82" t="s">
        <v>216</v>
      </c>
      <c r="F122" s="82" t="s">
        <v>214</v>
      </c>
      <c r="G122" s="82">
        <v>656</v>
      </c>
      <c r="H122" s="82" t="s">
        <v>85</v>
      </c>
      <c r="I122" s="82">
        <v>1</v>
      </c>
      <c r="J122" s="82">
        <v>104.4</v>
      </c>
      <c r="K122" s="82">
        <v>104.4</v>
      </c>
      <c r="L122" s="26">
        <f t="shared" ref="L122:L123" si="22">MIN(SUM(N122:BC122),I122)</f>
        <v>1</v>
      </c>
      <c r="M122" s="26">
        <f t="shared" ref="M122:M123" si="23">MAX(0,I122-L122)</f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>
        <v>1</v>
      </c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67">
        <f>SUMIFS([1]Up!$J:$J,[1]Up!$D:$D,D122)</f>
        <v>0</v>
      </c>
      <c r="BE122" s="82"/>
      <c r="BF122" s="82" t="str">
        <f t="shared" ref="BF122:BF123" si="24">IFERROR(IF(C122="Plate",LEFT(E122,FIND("*",E122,1)-1),""),IF(C122="Plate",LEFT(E122,FIND("x",E122,1)-1),""))</f>
        <v>PL6</v>
      </c>
      <c r="BG122" s="53" t="str">
        <f t="shared" ref="BG122:BG123" si="25">IF(ROUND(SUM(N122:BC122)-I122,0)&gt;0,"Thừa "&amp;SUM(N122:BC122)-I122,"")</f>
        <v/>
      </c>
      <c r="BH122" s="53" t="s">
        <v>61</v>
      </c>
      <c r="BI122" s="84" t="s">
        <v>3914</v>
      </c>
      <c r="BJ122" s="53"/>
      <c r="BK122" s="53" t="s">
        <v>3915</v>
      </c>
      <c r="BL122" s="53">
        <v>1</v>
      </c>
      <c r="BM122" s="83">
        <v>46191</v>
      </c>
      <c r="BN122" s="53"/>
      <c r="BO122" s="53"/>
    </row>
    <row r="123" spans="3:67" ht="14.25" hidden="1" customHeight="1">
      <c r="C123" s="82"/>
      <c r="D123" s="82" t="s">
        <v>4086</v>
      </c>
      <c r="E123" s="82"/>
      <c r="F123" s="82"/>
      <c r="G123" s="82"/>
      <c r="H123" s="82"/>
      <c r="I123" s="82"/>
      <c r="J123" s="82"/>
      <c r="K123" s="82"/>
      <c r="L123" s="26">
        <f t="shared" si="22"/>
        <v>0</v>
      </c>
      <c r="M123" s="26">
        <f t="shared" si="23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67">
        <f>SUMIFS([1]Up!$J:$J,[1]Up!$D:$D,D123)</f>
        <v>0</v>
      </c>
      <c r="BE123" s="82"/>
      <c r="BF123" s="82" t="str">
        <f t="shared" si="24"/>
        <v/>
      </c>
      <c r="BG123" s="53" t="str">
        <f t="shared" si="25"/>
        <v/>
      </c>
      <c r="BH123" s="53"/>
      <c r="BI123" s="84"/>
      <c r="BJ123" s="53"/>
      <c r="BK123" s="53"/>
      <c r="BL123" s="53"/>
      <c r="BM123" s="83"/>
      <c r="BN123" s="53"/>
      <c r="BO123" s="53"/>
    </row>
    <row r="124" spans="3:67" ht="14.25" hidden="1" customHeight="1">
      <c r="C124" s="82" t="s">
        <v>12</v>
      </c>
      <c r="D124" s="82" t="s">
        <v>218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14"/>
        <v>1</v>
      </c>
      <c r="M124" s="26">
        <f t="shared" si="11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>
        <v>1</v>
      </c>
      <c r="BB124" s="26"/>
      <c r="BC124" s="26"/>
      <c r="BD124" s="67">
        <f>SUMIFS([1]Up!$J:$J,[1]Up!$D:$D,D124)</f>
        <v>0</v>
      </c>
      <c r="BE124" s="82"/>
      <c r="BF124" s="82" t="str">
        <f t="shared" si="15"/>
        <v/>
      </c>
      <c r="BG124" s="53" t="str">
        <f t="shared" si="16"/>
        <v/>
      </c>
      <c r="BH124" s="53" t="s">
        <v>50</v>
      </c>
      <c r="BI124" s="53"/>
      <c r="BJ124" s="53"/>
      <c r="BK124" s="53" t="s">
        <v>1681</v>
      </c>
      <c r="BL124" s="53">
        <v>1</v>
      </c>
      <c r="BM124" s="83"/>
      <c r="BN124" s="53"/>
      <c r="BO124" s="53"/>
    </row>
    <row r="125" spans="3:67" ht="14.25" hidden="1" customHeight="1">
      <c r="C125" s="82" t="s">
        <v>14</v>
      </c>
      <c r="D125" s="82" t="s">
        <v>219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14"/>
        <v>3</v>
      </c>
      <c r="M125" s="26">
        <f t="shared" si="11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>
        <v>3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67">
        <f>SUMIFS([1]Up!$J:$J,[1]Up!$D:$D,D125)</f>
        <v>0</v>
      </c>
      <c r="BE125" s="82"/>
      <c r="BF125" s="82" t="str">
        <f t="shared" si="15"/>
        <v>PL10</v>
      </c>
      <c r="BG125" s="53" t="str">
        <f t="shared" si="16"/>
        <v/>
      </c>
      <c r="BH125" s="53" t="s">
        <v>50</v>
      </c>
      <c r="BI125" s="84" t="s">
        <v>3897</v>
      </c>
      <c r="BJ125" s="53"/>
      <c r="BK125" s="53" t="s">
        <v>3898</v>
      </c>
      <c r="BL125" s="53">
        <v>3</v>
      </c>
      <c r="BM125" s="83">
        <v>46191</v>
      </c>
      <c r="BN125" s="53"/>
      <c r="BO125" s="53"/>
    </row>
    <row r="126" spans="3:67" ht="14.25" hidden="1" customHeight="1">
      <c r="C126" s="82" t="s">
        <v>14</v>
      </c>
      <c r="D126" s="82" t="s">
        <v>220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14"/>
        <v>26</v>
      </c>
      <c r="M126" s="26">
        <f t="shared" si="11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>
        <v>26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67">
        <f>SUMIFS([1]Up!$J:$J,[1]Up!$D:$D,D126)</f>
        <v>0</v>
      </c>
      <c r="BE126" s="82"/>
      <c r="BF126" s="82" t="str">
        <f t="shared" si="15"/>
        <v>PL6</v>
      </c>
      <c r="BG126" s="53" t="str">
        <f t="shared" si="16"/>
        <v/>
      </c>
      <c r="BH126" s="53" t="s">
        <v>50</v>
      </c>
      <c r="BI126" s="84" t="s">
        <v>3914</v>
      </c>
      <c r="BJ126" s="53"/>
      <c r="BK126" s="53" t="s">
        <v>3915</v>
      </c>
      <c r="BL126" s="53">
        <v>26</v>
      </c>
      <c r="BM126" s="83">
        <v>46191</v>
      </c>
      <c r="BN126" s="53"/>
      <c r="BO126" s="53"/>
    </row>
    <row r="127" spans="3:67" ht="14.25" hidden="1" customHeight="1">
      <c r="C127" s="82" t="s">
        <v>14</v>
      </c>
      <c r="D127" s="82" t="s">
        <v>4060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14"/>
        <v>3</v>
      </c>
      <c r="M127" s="26">
        <f t="shared" ref="M127" si="26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>
        <v>3</v>
      </c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67">
        <f>SUMIFS([1]Up!$J:$J,[1]Up!$D:$D,D127)</f>
        <v>0</v>
      </c>
      <c r="BE127" s="82"/>
      <c r="BF127" s="82" t="str">
        <f t="shared" si="15"/>
        <v>PL10</v>
      </c>
      <c r="BG127" s="53" t="str">
        <f t="shared" si="16"/>
        <v/>
      </c>
      <c r="BH127" s="53" t="s">
        <v>50</v>
      </c>
      <c r="BI127" s="53"/>
      <c r="BJ127" s="53"/>
      <c r="BK127" s="53"/>
      <c r="BL127" s="53"/>
      <c r="BM127" s="83"/>
      <c r="BN127" s="53"/>
      <c r="BO127" s="53"/>
    </row>
    <row r="128" spans="3:67" ht="14.25" hidden="1" customHeight="1">
      <c r="C128" s="82" t="s">
        <v>12</v>
      </c>
      <c r="D128" s="82" t="s">
        <v>221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14"/>
        <v>2</v>
      </c>
      <c r="M128" s="26">
        <f t="shared" si="11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>
        <v>2</v>
      </c>
      <c r="AW128" s="26"/>
      <c r="AX128" s="26"/>
      <c r="AY128" s="26"/>
      <c r="AZ128" s="26"/>
      <c r="BA128" s="26"/>
      <c r="BB128" s="26"/>
      <c r="BC128" s="26"/>
      <c r="BD128" s="67">
        <f>SUMIFS([1]Up!$J:$J,[1]Up!$D:$D,D128)</f>
        <v>0</v>
      </c>
      <c r="BE128" s="82"/>
      <c r="BF128" s="82" t="str">
        <f t="shared" si="15"/>
        <v/>
      </c>
      <c r="BG128" s="53" t="str">
        <f t="shared" si="16"/>
        <v/>
      </c>
      <c r="BH128" s="53" t="s">
        <v>96</v>
      </c>
      <c r="BI128" s="53"/>
      <c r="BJ128" s="53"/>
      <c r="BK128" s="53" t="s">
        <v>1681</v>
      </c>
      <c r="BL128" s="53">
        <v>2</v>
      </c>
      <c r="BM128" s="83"/>
      <c r="BN128" s="53"/>
      <c r="BO128" s="53"/>
    </row>
    <row r="129" spans="3:67" ht="14.25" hidden="1" customHeight="1">
      <c r="C129" s="82" t="s">
        <v>12</v>
      </c>
      <c r="D129" s="82" t="s">
        <v>223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14"/>
        <v>1</v>
      </c>
      <c r="M129" s="26">
        <f t="shared" si="11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>
        <v>1</v>
      </c>
      <c r="AW129" s="26"/>
      <c r="AX129" s="26"/>
      <c r="AY129" s="26"/>
      <c r="AZ129" s="26"/>
      <c r="BA129" s="26"/>
      <c r="BB129" s="26"/>
      <c r="BC129" s="26"/>
      <c r="BD129" s="67">
        <f>SUMIFS([1]Up!$J:$J,[1]Up!$D:$D,D129)</f>
        <v>0</v>
      </c>
      <c r="BE129" s="82"/>
      <c r="BF129" s="82" t="str">
        <f t="shared" si="15"/>
        <v/>
      </c>
      <c r="BG129" s="53" t="str">
        <f t="shared" si="16"/>
        <v/>
      </c>
      <c r="BH129" s="53" t="s">
        <v>50</v>
      </c>
      <c r="BI129" s="53"/>
      <c r="BJ129" s="53"/>
      <c r="BK129" s="53" t="s">
        <v>1681</v>
      </c>
      <c r="BL129" s="53">
        <v>1</v>
      </c>
      <c r="BM129" s="83"/>
      <c r="BN129" s="53"/>
      <c r="BO129" s="53"/>
    </row>
    <row r="130" spans="3:67" ht="14.25" hidden="1" customHeight="1">
      <c r="C130" s="82" t="s">
        <v>14</v>
      </c>
      <c r="D130" s="82" t="s">
        <v>224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14"/>
        <v>4</v>
      </c>
      <c r="M130" s="26">
        <f t="shared" si="11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>
        <v>4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67">
        <f>SUMIFS([1]Up!$J:$J,[1]Up!$D:$D,D130)</f>
        <v>0</v>
      </c>
      <c r="BE130" s="82"/>
      <c r="BF130" s="82" t="str">
        <f t="shared" si="15"/>
        <v>PL10</v>
      </c>
      <c r="BG130" s="53" t="str">
        <f t="shared" si="16"/>
        <v/>
      </c>
      <c r="BH130" s="53" t="s">
        <v>50</v>
      </c>
      <c r="BI130" s="84" t="s">
        <v>3897</v>
      </c>
      <c r="BJ130" s="53"/>
      <c r="BK130" s="53" t="s">
        <v>3898</v>
      </c>
      <c r="BL130" s="53">
        <v>4</v>
      </c>
      <c r="BM130" s="83">
        <v>46191</v>
      </c>
      <c r="BN130" s="53"/>
      <c r="BO130" s="53"/>
    </row>
    <row r="131" spans="3:67" ht="14.25" hidden="1" customHeight="1">
      <c r="C131" s="82" t="s">
        <v>14</v>
      </c>
      <c r="D131" s="82" t="s">
        <v>225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14"/>
        <v>1</v>
      </c>
      <c r="M131" s="26">
        <f t="shared" si="11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>
        <v>1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67">
        <f>SUMIFS([1]Up!$J:$J,[1]Up!$D:$D,D131)</f>
        <v>0</v>
      </c>
      <c r="BE131" s="82"/>
      <c r="BF131" s="82" t="str">
        <f t="shared" si="15"/>
        <v>PL12</v>
      </c>
      <c r="BG131" s="53" t="str">
        <f t="shared" si="16"/>
        <v/>
      </c>
      <c r="BH131" s="53" t="s">
        <v>50</v>
      </c>
      <c r="BI131" s="84" t="s">
        <v>3920</v>
      </c>
      <c r="BJ131" s="53"/>
      <c r="BK131" s="53" t="s">
        <v>3921</v>
      </c>
      <c r="BL131" s="53">
        <v>1</v>
      </c>
      <c r="BM131" s="83">
        <v>46191</v>
      </c>
      <c r="BN131" s="53"/>
      <c r="BO131" s="53"/>
    </row>
    <row r="132" spans="3:67" ht="14.25" hidden="1" customHeight="1">
      <c r="C132" s="82" t="s">
        <v>14</v>
      </c>
      <c r="D132" s="82" t="s">
        <v>226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14"/>
        <v>2</v>
      </c>
      <c r="M132" s="26">
        <f t="shared" si="11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>
        <v>2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67">
        <f>SUMIFS([1]Up!$J:$J,[1]Up!$D:$D,D132)</f>
        <v>0</v>
      </c>
      <c r="BE132" s="82"/>
      <c r="BF132" s="82" t="str">
        <f t="shared" si="15"/>
        <v>PL12</v>
      </c>
      <c r="BG132" s="53" t="str">
        <f t="shared" si="16"/>
        <v/>
      </c>
      <c r="BH132" s="53" t="s">
        <v>50</v>
      </c>
      <c r="BI132" s="84" t="s">
        <v>3920</v>
      </c>
      <c r="BJ132" s="53"/>
      <c r="BK132" s="53" t="s">
        <v>3921</v>
      </c>
      <c r="BL132" s="53">
        <v>2</v>
      </c>
      <c r="BM132" s="83">
        <v>46191</v>
      </c>
      <c r="BN132" s="53"/>
      <c r="BO132" s="53"/>
    </row>
    <row r="133" spans="3:67" ht="14.25" hidden="1" customHeight="1">
      <c r="C133" s="82" t="s">
        <v>14</v>
      </c>
      <c r="D133" s="82" t="s">
        <v>227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14"/>
        <v>30</v>
      </c>
      <c r="M133" s="26">
        <f t="shared" si="11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>
        <v>30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67">
        <f>SUMIFS([1]Up!$J:$J,[1]Up!$D:$D,D133)</f>
        <v>0</v>
      </c>
      <c r="BE133" s="82"/>
      <c r="BF133" s="82" t="str">
        <f t="shared" si="15"/>
        <v>PL6</v>
      </c>
      <c r="BG133" s="53" t="str">
        <f t="shared" si="16"/>
        <v/>
      </c>
      <c r="BH133" s="53" t="s">
        <v>50</v>
      </c>
      <c r="BI133" s="84" t="s">
        <v>3914</v>
      </c>
      <c r="BJ133" s="53"/>
      <c r="BK133" s="53" t="s">
        <v>3915</v>
      </c>
      <c r="BL133" s="53">
        <v>30</v>
      </c>
      <c r="BM133" s="83">
        <v>46191</v>
      </c>
      <c r="BN133" s="53"/>
      <c r="BO133" s="53"/>
    </row>
    <row r="134" spans="3:67" ht="14.25" hidden="1" customHeight="1">
      <c r="C134" s="82" t="s">
        <v>14</v>
      </c>
      <c r="D134" s="82" t="s">
        <v>4061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14"/>
        <v>4</v>
      </c>
      <c r="M134" s="26">
        <f t="shared" ref="M134" si="27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>
        <v>4</v>
      </c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67">
        <f>SUMIFS([1]Up!$J:$J,[1]Up!$D:$D,D134)</f>
        <v>0</v>
      </c>
      <c r="BE134" s="82"/>
      <c r="BF134" s="82" t="str">
        <f t="shared" si="15"/>
        <v>PL10</v>
      </c>
      <c r="BG134" s="53" t="str">
        <f t="shared" si="16"/>
        <v/>
      </c>
      <c r="BH134" s="53" t="s">
        <v>50</v>
      </c>
      <c r="BI134" s="53"/>
      <c r="BJ134" s="53"/>
      <c r="BK134" s="53"/>
      <c r="BL134" s="53"/>
      <c r="BM134" s="83"/>
      <c r="BN134" s="53"/>
      <c r="BO134" s="53"/>
    </row>
    <row r="135" spans="3:67" ht="14.25" hidden="1" customHeight="1">
      <c r="C135" s="82" t="s">
        <v>12</v>
      </c>
      <c r="D135" s="82" t="s">
        <v>228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14"/>
        <v>7</v>
      </c>
      <c r="M135" s="26">
        <f t="shared" si="1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>
        <v>7</v>
      </c>
      <c r="AV135" s="26"/>
      <c r="AW135" s="26"/>
      <c r="AX135" s="26"/>
      <c r="AY135" s="26"/>
      <c r="AZ135" s="26"/>
      <c r="BA135" s="26"/>
      <c r="BB135" s="26"/>
      <c r="BC135" s="26"/>
      <c r="BD135" s="67">
        <f>SUMIFS([1]Up!$J:$J,[1]Up!$D:$D,D135)</f>
        <v>0</v>
      </c>
      <c r="BE135" s="82"/>
      <c r="BF135" s="82" t="str">
        <f t="shared" si="15"/>
        <v/>
      </c>
      <c r="BG135" s="53" t="str">
        <f t="shared" si="16"/>
        <v/>
      </c>
      <c r="BH135" s="53" t="s">
        <v>50</v>
      </c>
      <c r="BI135" s="53"/>
      <c r="BJ135" s="53"/>
      <c r="BK135" s="53" t="s">
        <v>1681</v>
      </c>
      <c r="BL135" s="53">
        <v>7</v>
      </c>
      <c r="BM135" s="83"/>
      <c r="BN135" s="53"/>
      <c r="BO135" s="53"/>
    </row>
    <row r="136" spans="3:67" ht="14.25" hidden="1" customHeight="1">
      <c r="C136" s="82" t="s">
        <v>14</v>
      </c>
      <c r="D136" s="82" t="s">
        <v>229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14"/>
        <v>56</v>
      </c>
      <c r="M136" s="26">
        <f t="shared" si="11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>
        <v>56</v>
      </c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67">
        <f>SUMIFS([1]Up!$J:$J,[1]Up!$D:$D,D136)</f>
        <v>0</v>
      </c>
      <c r="BE136" s="82"/>
      <c r="BF136" s="82" t="str">
        <f t="shared" si="15"/>
        <v>PL6</v>
      </c>
      <c r="BG136" s="53" t="str">
        <f t="shared" si="16"/>
        <v/>
      </c>
      <c r="BH136" s="53" t="s">
        <v>50</v>
      </c>
      <c r="BI136" s="84" t="s">
        <v>3914</v>
      </c>
      <c r="BJ136" s="53"/>
      <c r="BK136" s="53" t="s">
        <v>3915</v>
      </c>
      <c r="BL136" s="53">
        <v>56</v>
      </c>
      <c r="BM136" s="83">
        <v>46191</v>
      </c>
      <c r="BN136" s="53"/>
      <c r="BO136" s="53"/>
    </row>
    <row r="137" spans="3:67" ht="14.25" hidden="1" customHeight="1">
      <c r="C137" s="82" t="s">
        <v>14</v>
      </c>
      <c r="D137" s="82" t="s">
        <v>231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14"/>
        <v>1</v>
      </c>
      <c r="M137" s="26">
        <f t="shared" si="1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>
        <v>1</v>
      </c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67">
        <f>SUMIFS([1]Up!$J:$J,[1]Up!$D:$D,D137)</f>
        <v>0</v>
      </c>
      <c r="BE137" s="82"/>
      <c r="BF137" s="82" t="str">
        <f t="shared" si="15"/>
        <v>PL2</v>
      </c>
      <c r="BG137" s="53" t="str">
        <f t="shared" si="16"/>
        <v/>
      </c>
      <c r="BH137" s="53" t="s">
        <v>50</v>
      </c>
      <c r="BI137" s="53" t="s">
        <v>3969</v>
      </c>
      <c r="BJ137" s="53"/>
      <c r="BK137" s="53" t="s">
        <v>3970</v>
      </c>
      <c r="BL137" s="53">
        <v>1</v>
      </c>
      <c r="BM137" s="83">
        <v>46191</v>
      </c>
      <c r="BN137" s="53"/>
      <c r="BO137" s="53"/>
    </row>
    <row r="138" spans="3:67" ht="14.25" hidden="1" customHeight="1">
      <c r="C138" s="82" t="s">
        <v>14</v>
      </c>
      <c r="D138" s="82" t="s">
        <v>234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14"/>
        <v>1</v>
      </c>
      <c r="M138" s="26">
        <f t="shared" si="11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>
        <v>1</v>
      </c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67">
        <f>SUMIFS([1]Up!$J:$J,[1]Up!$D:$D,D138)</f>
        <v>0</v>
      </c>
      <c r="BE138" s="82"/>
      <c r="BF138" s="82" t="str">
        <f t="shared" si="15"/>
        <v>PL2</v>
      </c>
      <c r="BG138" s="53" t="str">
        <f t="shared" si="16"/>
        <v/>
      </c>
      <c r="BH138" s="53" t="s">
        <v>61</v>
      </c>
      <c r="BI138" s="53" t="s">
        <v>3969</v>
      </c>
      <c r="BJ138" s="53"/>
      <c r="BK138" s="53" t="s">
        <v>3970</v>
      </c>
      <c r="BL138" s="53">
        <v>1</v>
      </c>
      <c r="BM138" s="83">
        <v>46191</v>
      </c>
      <c r="BN138" s="53"/>
      <c r="BO138" s="53"/>
    </row>
    <row r="139" spans="3:67" ht="14.25" hidden="1" customHeight="1">
      <c r="C139" s="82" t="s">
        <v>14</v>
      </c>
      <c r="D139" s="82" t="s">
        <v>236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14"/>
        <v>18</v>
      </c>
      <c r="M139" s="26">
        <f t="shared" si="11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>
        <v>18</v>
      </c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67">
        <f>SUMIFS([1]Up!$J:$J,[1]Up!$D:$D,D139)</f>
        <v>0</v>
      </c>
      <c r="BE139" s="82"/>
      <c r="BF139" s="82" t="str">
        <f t="shared" si="15"/>
        <v>PL2</v>
      </c>
      <c r="BG139" s="53" t="str">
        <f t="shared" si="16"/>
        <v/>
      </c>
      <c r="BH139" s="53" t="s">
        <v>50</v>
      </c>
      <c r="BI139" s="53" t="s">
        <v>3969</v>
      </c>
      <c r="BJ139" s="53"/>
      <c r="BK139" s="53" t="s">
        <v>3970</v>
      </c>
      <c r="BL139" s="53">
        <v>18</v>
      </c>
      <c r="BM139" s="83">
        <v>46191</v>
      </c>
      <c r="BN139" s="53"/>
      <c r="BO139" s="53"/>
    </row>
    <row r="140" spans="3:67" ht="14.25" hidden="1" customHeight="1">
      <c r="C140" s="82" t="s">
        <v>14</v>
      </c>
      <c r="D140" s="82" t="s">
        <v>237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14"/>
        <v>9</v>
      </c>
      <c r="M140" s="26">
        <f t="shared" si="11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>
        <v>9</v>
      </c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67">
        <f>SUMIFS([1]Up!$J:$J,[1]Up!$D:$D,D140)</f>
        <v>0</v>
      </c>
      <c r="BE140" s="82"/>
      <c r="BF140" s="82" t="str">
        <f t="shared" si="15"/>
        <v>PL2</v>
      </c>
      <c r="BG140" s="53" t="str">
        <f t="shared" si="16"/>
        <v/>
      </c>
      <c r="BH140" s="53" t="s">
        <v>61</v>
      </c>
      <c r="BI140" s="53" t="s">
        <v>3969</v>
      </c>
      <c r="BJ140" s="53"/>
      <c r="BK140" s="53" t="s">
        <v>3970</v>
      </c>
      <c r="BL140" s="53">
        <v>9</v>
      </c>
      <c r="BM140" s="83">
        <v>46191</v>
      </c>
      <c r="BN140" s="53"/>
      <c r="BO140" s="53"/>
    </row>
    <row r="141" spans="3:67" ht="14.25" hidden="1" customHeight="1">
      <c r="C141" s="82" t="s">
        <v>14</v>
      </c>
      <c r="D141" s="82" t="s">
        <v>239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14"/>
        <v>150</v>
      </c>
      <c r="M141" s="26">
        <f t="shared" si="11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>
        <v>106</v>
      </c>
      <c r="AA141" s="26"/>
      <c r="AB141" s="26">
        <v>44</v>
      </c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67">
        <f>SUMIFS([1]Up!$J:$J,[1]Up!$D:$D,D141)</f>
        <v>0</v>
      </c>
      <c r="BE141" s="82"/>
      <c r="BF141" s="82" t="str">
        <f t="shared" si="15"/>
        <v>PL6</v>
      </c>
      <c r="BG141" s="53" t="str">
        <f t="shared" si="16"/>
        <v/>
      </c>
      <c r="BH141" s="53" t="s">
        <v>50</v>
      </c>
      <c r="BI141" s="84" t="s">
        <v>3914</v>
      </c>
      <c r="BJ141" s="53"/>
      <c r="BK141" s="53" t="s">
        <v>3915</v>
      </c>
      <c r="BL141" s="53">
        <v>150</v>
      </c>
      <c r="BM141" s="83">
        <v>46191</v>
      </c>
      <c r="BN141" s="53"/>
      <c r="BO141" s="53"/>
    </row>
    <row r="142" spans="3:67" ht="14.25" hidden="1" customHeight="1">
      <c r="C142" s="82" t="s">
        <v>14</v>
      </c>
      <c r="D142" s="82" t="s">
        <v>241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14"/>
        <v>15</v>
      </c>
      <c r="M142" s="26">
        <f t="shared" si="1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>
        <v>15</v>
      </c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67">
        <f>SUMIFS([1]Up!$J:$J,[1]Up!$D:$D,D142)</f>
        <v>0</v>
      </c>
      <c r="BE142" s="82" t="s">
        <v>82</v>
      </c>
      <c r="BF142" s="82" t="str">
        <f t="shared" si="15"/>
        <v>PL10</v>
      </c>
      <c r="BG142" s="53" t="str">
        <f t="shared" si="16"/>
        <v/>
      </c>
      <c r="BH142" s="53" t="s">
        <v>61</v>
      </c>
      <c r="BI142" s="53"/>
      <c r="BJ142" s="53"/>
      <c r="BK142" s="53" t="s">
        <v>1681</v>
      </c>
      <c r="BL142" s="53">
        <v>15</v>
      </c>
      <c r="BM142" s="83"/>
      <c r="BN142" s="53"/>
      <c r="BO142" s="53"/>
    </row>
    <row r="143" spans="3:67" ht="14.25" hidden="1" customHeight="1">
      <c r="C143" s="82" t="s">
        <v>14</v>
      </c>
      <c r="D143" s="82" t="s">
        <v>243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14"/>
        <v>1</v>
      </c>
      <c r="M143" s="26">
        <f t="shared" si="11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>
        <v>2</v>
      </c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67">
        <f>SUMIFS([1]Up!$J:$J,[1]Up!$D:$D,D143)</f>
        <v>0</v>
      </c>
      <c r="BE143" s="82" t="s">
        <v>82</v>
      </c>
      <c r="BF143" s="82" t="str">
        <f t="shared" si="15"/>
        <v>PL3</v>
      </c>
      <c r="BG143" s="53" t="str">
        <f t="shared" si="16"/>
        <v>Thừa 1</v>
      </c>
      <c r="BH143" s="53" t="s">
        <v>50</v>
      </c>
      <c r="BI143" s="53"/>
      <c r="BJ143" s="53"/>
      <c r="BK143" s="53" t="s">
        <v>1681</v>
      </c>
      <c r="BL143" s="53">
        <v>1</v>
      </c>
      <c r="BM143" s="83"/>
      <c r="BN143" s="53"/>
      <c r="BO143" s="53"/>
    </row>
    <row r="144" spans="3:67" ht="14.25" hidden="1" customHeight="1">
      <c r="C144" s="82" t="s">
        <v>12</v>
      </c>
      <c r="D144" s="82" t="s">
        <v>247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14"/>
        <v>1</v>
      </c>
      <c r="M144" s="26">
        <f t="shared" si="11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>
        <v>1</v>
      </c>
      <c r="AW144" s="26"/>
      <c r="AX144" s="26"/>
      <c r="AY144" s="26"/>
      <c r="AZ144" s="26"/>
      <c r="BA144" s="26"/>
      <c r="BB144" s="26"/>
      <c r="BC144" s="26"/>
      <c r="BD144" s="67">
        <f>SUMIFS([1]Up!$J:$J,[1]Up!$D:$D,D144)</f>
        <v>0</v>
      </c>
      <c r="BE144" s="82"/>
      <c r="BF144" s="82" t="str">
        <f t="shared" si="15"/>
        <v/>
      </c>
      <c r="BG144" s="53" t="str">
        <f t="shared" si="16"/>
        <v/>
      </c>
      <c r="BH144" s="53" t="s">
        <v>50</v>
      </c>
      <c r="BI144" s="53"/>
      <c r="BJ144" s="53"/>
      <c r="BK144" s="53" t="s">
        <v>1681</v>
      </c>
      <c r="BL144" s="53">
        <v>1</v>
      </c>
      <c r="BM144" s="83"/>
      <c r="BN144" s="53"/>
      <c r="BO144" s="53"/>
    </row>
    <row r="145" spans="3:67" ht="14.25" hidden="1" customHeight="1">
      <c r="C145" s="82" t="s">
        <v>14</v>
      </c>
      <c r="D145" s="82" t="s">
        <v>248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14"/>
        <v>8</v>
      </c>
      <c r="M145" s="26">
        <f t="shared" si="1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>
        <v>8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67">
        <f>SUMIFS([1]Up!$J:$J,[1]Up!$D:$D,D145)</f>
        <v>0</v>
      </c>
      <c r="BE145" s="82"/>
      <c r="BF145" s="82" t="str">
        <f t="shared" si="15"/>
        <v>PL10</v>
      </c>
      <c r="BG145" s="53" t="str">
        <f t="shared" si="16"/>
        <v/>
      </c>
      <c r="BH145" s="53" t="s">
        <v>50</v>
      </c>
      <c r="BI145" s="84" t="s">
        <v>3897</v>
      </c>
      <c r="BJ145" s="53"/>
      <c r="BK145" s="53" t="s">
        <v>3898</v>
      </c>
      <c r="BL145" s="53">
        <v>8</v>
      </c>
      <c r="BM145" s="83">
        <v>46191</v>
      </c>
      <c r="BN145" s="53"/>
      <c r="BO145" s="53"/>
    </row>
    <row r="146" spans="3:67" ht="14.25" hidden="1" customHeight="1">
      <c r="C146" s="82" t="s">
        <v>14</v>
      </c>
      <c r="D146" s="82" t="s">
        <v>249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14"/>
        <v>2</v>
      </c>
      <c r="M146" s="26">
        <f t="shared" si="1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>
        <v>2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67">
        <f>SUMIFS([1]Up!$J:$J,[1]Up!$D:$D,D146)</f>
        <v>0</v>
      </c>
      <c r="BE146" s="82"/>
      <c r="BF146" s="82" t="str">
        <f t="shared" si="15"/>
        <v>PL12</v>
      </c>
      <c r="BG146" s="53" t="str">
        <f t="shared" si="16"/>
        <v/>
      </c>
      <c r="BH146" s="53" t="s">
        <v>50</v>
      </c>
      <c r="BI146" s="84" t="s">
        <v>3920</v>
      </c>
      <c r="BJ146" s="53"/>
      <c r="BK146" s="53" t="s">
        <v>3921</v>
      </c>
      <c r="BL146" s="53">
        <v>2</v>
      </c>
      <c r="BM146" s="83">
        <v>46191</v>
      </c>
      <c r="BN146" s="53"/>
      <c r="BO146" s="53"/>
    </row>
    <row r="147" spans="3:67" ht="14.25" hidden="1" customHeight="1">
      <c r="C147" s="82" t="s">
        <v>14</v>
      </c>
      <c r="D147" s="82" t="s">
        <v>250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14"/>
        <v>4</v>
      </c>
      <c r="M147" s="26">
        <f t="shared" si="11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>
        <v>4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67">
        <f>SUMIFS([1]Up!$J:$J,[1]Up!$D:$D,D147)</f>
        <v>0</v>
      </c>
      <c r="BE147" s="82"/>
      <c r="BF147" s="82" t="str">
        <f t="shared" si="15"/>
        <v>PL12</v>
      </c>
      <c r="BG147" s="53" t="str">
        <f t="shared" si="16"/>
        <v/>
      </c>
      <c r="BH147" s="53" t="s">
        <v>50</v>
      </c>
      <c r="BI147" s="84" t="s">
        <v>3920</v>
      </c>
      <c r="BJ147" s="53"/>
      <c r="BK147" s="53" t="s">
        <v>3921</v>
      </c>
      <c r="BL147" s="53">
        <v>4</v>
      </c>
      <c r="BM147" s="83">
        <v>46191</v>
      </c>
      <c r="BN147" s="53"/>
      <c r="BO147" s="53"/>
    </row>
    <row r="148" spans="3:67" ht="14.25" hidden="1" customHeight="1">
      <c r="C148" s="82" t="s">
        <v>14</v>
      </c>
      <c r="D148" s="82" t="s">
        <v>251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14"/>
        <v>60</v>
      </c>
      <c r="M148" s="26">
        <f t="shared" si="11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>
        <v>60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67">
        <f>SUMIFS([1]Up!$J:$J,[1]Up!$D:$D,D148)</f>
        <v>0</v>
      </c>
      <c r="BE148" s="82"/>
      <c r="BF148" s="82" t="str">
        <f t="shared" si="15"/>
        <v>PL6</v>
      </c>
      <c r="BG148" s="53" t="str">
        <f t="shared" si="16"/>
        <v/>
      </c>
      <c r="BH148" s="53" t="s">
        <v>50</v>
      </c>
      <c r="BI148" s="84" t="s">
        <v>3914</v>
      </c>
      <c r="BJ148" s="53"/>
      <c r="BK148" s="53" t="s">
        <v>3915</v>
      </c>
      <c r="BL148" s="53">
        <v>60</v>
      </c>
      <c r="BM148" s="83">
        <v>46191</v>
      </c>
      <c r="BN148" s="53"/>
      <c r="BO148" s="53"/>
    </row>
    <row r="149" spans="3:67" ht="14.25" hidden="1" customHeight="1">
      <c r="C149" s="82" t="s">
        <v>14</v>
      </c>
      <c r="D149" s="82" t="s">
        <v>252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14"/>
        <v>9</v>
      </c>
      <c r="M149" s="26">
        <f t="shared" si="11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>
        <v>9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67">
        <f>SUMIFS([1]Up!$J:$J,[1]Up!$D:$D,D149)</f>
        <v>0</v>
      </c>
      <c r="BE149" s="82"/>
      <c r="BF149" s="82" t="str">
        <f t="shared" si="15"/>
        <v>PL6</v>
      </c>
      <c r="BG149" s="53" t="str">
        <f t="shared" si="16"/>
        <v/>
      </c>
      <c r="BH149" s="53" t="s">
        <v>50</v>
      </c>
      <c r="BI149" s="84" t="s">
        <v>3914</v>
      </c>
      <c r="BJ149" s="53"/>
      <c r="BK149" s="53" t="s">
        <v>3915</v>
      </c>
      <c r="BL149" s="53">
        <v>9</v>
      </c>
      <c r="BM149" s="83">
        <v>46191</v>
      </c>
      <c r="BN149" s="53"/>
      <c r="BO149" s="53"/>
    </row>
    <row r="150" spans="3:67" ht="14.25" hidden="1" customHeight="1">
      <c r="C150" s="82" t="s">
        <v>14</v>
      </c>
      <c r="D150" s="82" t="s">
        <v>4062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14"/>
        <v>1</v>
      </c>
      <c r="M150" s="26">
        <f t="shared" ref="M150" si="28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>
        <v>1</v>
      </c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67">
        <f>SUMIFS([1]Up!$J:$J,[1]Up!$D:$D,D150)</f>
        <v>0</v>
      </c>
      <c r="BE150" s="82"/>
      <c r="BF150" s="82" t="str">
        <f t="shared" si="15"/>
        <v>PL6</v>
      </c>
      <c r="BG150" s="53" t="str">
        <f t="shared" si="16"/>
        <v/>
      </c>
      <c r="BH150" s="53" t="s">
        <v>50</v>
      </c>
      <c r="BI150" s="53"/>
      <c r="BJ150" s="53"/>
      <c r="BK150" s="53"/>
      <c r="BL150" s="53"/>
      <c r="BM150" s="83"/>
      <c r="BN150" s="53"/>
      <c r="BO150" s="53"/>
    </row>
    <row r="151" spans="3:67" ht="14.25" hidden="1" customHeight="1">
      <c r="C151" s="82" t="s">
        <v>14</v>
      </c>
      <c r="D151" s="82" t="s">
        <v>253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14"/>
        <v>1</v>
      </c>
      <c r="M151" s="26">
        <f t="shared" si="11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>
        <v>1</v>
      </c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67">
        <f>SUMIFS([1]Up!$J:$J,[1]Up!$D:$D,D151)</f>
        <v>0</v>
      </c>
      <c r="BE151" s="82" t="s">
        <v>82</v>
      </c>
      <c r="BF151" s="82" t="str">
        <f t="shared" si="15"/>
        <v>PL10</v>
      </c>
      <c r="BG151" s="53" t="str">
        <f t="shared" si="16"/>
        <v/>
      </c>
      <c r="BH151" s="53" t="s">
        <v>61</v>
      </c>
      <c r="BI151" s="53"/>
      <c r="BJ151" s="53"/>
      <c r="BK151" s="53" t="s">
        <v>1681</v>
      </c>
      <c r="BL151" s="53">
        <v>1</v>
      </c>
      <c r="BM151" s="83"/>
      <c r="BN151" s="53"/>
      <c r="BO151" s="53"/>
    </row>
    <row r="152" spans="3:67" ht="14.25" hidden="1" customHeight="1">
      <c r="C152" s="82" t="s">
        <v>14</v>
      </c>
      <c r="D152" s="82" t="s">
        <v>254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14"/>
        <v>1</v>
      </c>
      <c r="M152" s="26">
        <f t="shared" si="11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>
        <v>2</v>
      </c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67">
        <f>SUMIFS([1]Up!$J:$J,[1]Up!$D:$D,D152)</f>
        <v>0</v>
      </c>
      <c r="BE152" s="82" t="s">
        <v>82</v>
      </c>
      <c r="BF152" s="82" t="str">
        <f t="shared" si="15"/>
        <v>PL3</v>
      </c>
      <c r="BG152" s="53" t="str">
        <f t="shared" si="16"/>
        <v>Thừa 1</v>
      </c>
      <c r="BH152" s="53" t="s">
        <v>50</v>
      </c>
      <c r="BI152" s="53"/>
      <c r="BJ152" s="53"/>
      <c r="BK152" s="53" t="s">
        <v>1681</v>
      </c>
      <c r="BL152" s="53">
        <v>1</v>
      </c>
      <c r="BM152" s="83"/>
      <c r="BN152" s="53"/>
      <c r="BO152" s="53"/>
    </row>
    <row r="153" spans="3:67" ht="14.25" hidden="1" customHeight="1">
      <c r="C153" s="82" t="s">
        <v>14</v>
      </c>
      <c r="D153" s="82" t="s">
        <v>255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14"/>
        <v>1</v>
      </c>
      <c r="M153" s="26">
        <f t="shared" si="11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>
        <v>2</v>
      </c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67">
        <f>SUMIFS([1]Up!$J:$J,[1]Up!$D:$D,D153)</f>
        <v>0</v>
      </c>
      <c r="BE153" s="82" t="s">
        <v>82</v>
      </c>
      <c r="BF153" s="82" t="str">
        <f t="shared" si="15"/>
        <v>PL3</v>
      </c>
      <c r="BG153" s="53" t="str">
        <f t="shared" si="16"/>
        <v>Thừa 1</v>
      </c>
      <c r="BH153" s="53" t="s">
        <v>50</v>
      </c>
      <c r="BI153" s="53"/>
      <c r="BJ153" s="53"/>
      <c r="BK153" s="53" t="s">
        <v>1681</v>
      </c>
      <c r="BL153" s="53">
        <v>1</v>
      </c>
      <c r="BM153" s="83"/>
      <c r="BN153" s="53"/>
      <c r="BO153" s="53"/>
    </row>
    <row r="154" spans="3:67" ht="14.25" hidden="1" customHeight="1">
      <c r="C154" s="82" t="s">
        <v>14</v>
      </c>
      <c r="D154" s="82" t="s">
        <v>256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14"/>
        <v>1</v>
      </c>
      <c r="M154" s="26">
        <f t="shared" si="11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67">
        <f>SUMIFS([1]Up!$J:$J,[1]Up!$D:$D,D154)</f>
        <v>0</v>
      </c>
      <c r="BE154" s="82"/>
      <c r="BF154" s="82" t="str">
        <f t="shared" si="15"/>
        <v>PL1.5</v>
      </c>
      <c r="BG154" s="53" t="str">
        <f t="shared" si="16"/>
        <v/>
      </c>
      <c r="BH154" s="53" t="s">
        <v>61</v>
      </c>
      <c r="BI154" s="84" t="s">
        <v>3881</v>
      </c>
      <c r="BJ154" s="53"/>
      <c r="BK154" s="53" t="s">
        <v>3882</v>
      </c>
      <c r="BL154" s="53">
        <v>1</v>
      </c>
      <c r="BM154" s="83">
        <v>46191</v>
      </c>
      <c r="BN154" s="53"/>
      <c r="BO154" s="53"/>
    </row>
    <row r="155" spans="3:67" ht="14.25" hidden="1" customHeight="1">
      <c r="C155" s="82" t="s">
        <v>14</v>
      </c>
      <c r="D155" s="82" t="s">
        <v>259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14"/>
        <v>21</v>
      </c>
      <c r="M155" s="26">
        <f t="shared" si="1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>
        <v>21</v>
      </c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67">
        <f>SUMIFS([1]Up!$J:$J,[1]Up!$D:$D,D155)</f>
        <v>0</v>
      </c>
      <c r="BE155" s="82"/>
      <c r="BF155" s="82" t="str">
        <f t="shared" si="15"/>
        <v>PL1.5</v>
      </c>
      <c r="BG155" s="53" t="str">
        <f t="shared" si="16"/>
        <v/>
      </c>
      <c r="BH155" s="53" t="s">
        <v>61</v>
      </c>
      <c r="BI155" s="84" t="s">
        <v>3881</v>
      </c>
      <c r="BJ155" s="53"/>
      <c r="BK155" s="53" t="s">
        <v>3882</v>
      </c>
      <c r="BL155" s="53">
        <v>21</v>
      </c>
      <c r="BM155" s="83">
        <v>46191</v>
      </c>
      <c r="BN155" s="53"/>
      <c r="BO155" s="53"/>
    </row>
    <row r="156" spans="3:67" ht="14.25" hidden="1" customHeight="1">
      <c r="C156" s="82" t="s">
        <v>14</v>
      </c>
      <c r="D156" s="82" t="s">
        <v>261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14"/>
        <v>1</v>
      </c>
      <c r="M156" s="26">
        <f t="shared" si="1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67">
        <f>SUMIFS([1]Up!$J:$J,[1]Up!$D:$D,D156)</f>
        <v>0</v>
      </c>
      <c r="BE156" s="82"/>
      <c r="BF156" s="82" t="str">
        <f t="shared" si="15"/>
        <v>PL1.5</v>
      </c>
      <c r="BG156" s="53" t="str">
        <f t="shared" si="16"/>
        <v/>
      </c>
      <c r="BH156" s="53" t="s">
        <v>61</v>
      </c>
      <c r="BI156" s="84" t="s">
        <v>3881</v>
      </c>
      <c r="BJ156" s="53"/>
      <c r="BK156" s="53" t="s">
        <v>3882</v>
      </c>
      <c r="BL156" s="53">
        <v>1</v>
      </c>
      <c r="BM156" s="83">
        <v>46191</v>
      </c>
      <c r="BN156" s="53"/>
      <c r="BO156" s="53"/>
    </row>
    <row r="157" spans="3:67" ht="14.25" hidden="1" customHeight="1">
      <c r="C157" s="82" t="s">
        <v>14</v>
      </c>
      <c r="D157" s="82" t="s">
        <v>263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14"/>
        <v>1</v>
      </c>
      <c r="M157" s="26">
        <f t="shared" si="1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>
        <v>1</v>
      </c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67">
        <f>SUMIFS([1]Up!$J:$J,[1]Up!$D:$D,D157)</f>
        <v>0</v>
      </c>
      <c r="BE157" s="82"/>
      <c r="BF157" s="82" t="str">
        <f t="shared" si="15"/>
        <v>PL1.5</v>
      </c>
      <c r="BG157" s="53" t="str">
        <f t="shared" si="16"/>
        <v/>
      </c>
      <c r="BH157" s="53" t="s">
        <v>61</v>
      </c>
      <c r="BI157" s="84" t="s">
        <v>3881</v>
      </c>
      <c r="BJ157" s="53"/>
      <c r="BK157" s="53" t="s">
        <v>3882</v>
      </c>
      <c r="BL157" s="53">
        <v>1</v>
      </c>
      <c r="BM157" s="83">
        <v>46191</v>
      </c>
      <c r="BN157" s="53"/>
      <c r="BO157" s="53"/>
    </row>
    <row r="158" spans="3:67" ht="14.25" hidden="1" customHeight="1">
      <c r="C158" s="82" t="s">
        <v>14</v>
      </c>
      <c r="D158" s="82" t="s">
        <v>265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si="14"/>
        <v>21</v>
      </c>
      <c r="M158" s="26">
        <f t="shared" si="11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>
        <v>2</v>
      </c>
      <c r="AL158" s="26"/>
      <c r="AM158" s="26"/>
      <c r="AN158" s="26">
        <v>1</v>
      </c>
      <c r="AO158" s="26"/>
      <c r="AP158" s="26"/>
      <c r="AQ158" s="26">
        <v>17</v>
      </c>
      <c r="AR158" s="26"/>
      <c r="AS158" s="26">
        <v>1</v>
      </c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67">
        <f>SUMIFS([1]Up!$J:$J,[1]Up!$D:$D,D158)</f>
        <v>0</v>
      </c>
      <c r="BE158" s="82"/>
      <c r="BF158" s="82" t="str">
        <f t="shared" si="15"/>
        <v>PL1.5</v>
      </c>
      <c r="BG158" s="53" t="str">
        <f t="shared" si="16"/>
        <v/>
      </c>
      <c r="BH158" s="53" t="s">
        <v>61</v>
      </c>
      <c r="BI158" s="84" t="s">
        <v>3881</v>
      </c>
      <c r="BJ158" s="53"/>
      <c r="BK158" s="53" t="s">
        <v>3882</v>
      </c>
      <c r="BL158" s="53">
        <v>21</v>
      </c>
      <c r="BM158" s="83">
        <v>46191</v>
      </c>
      <c r="BN158" s="53"/>
      <c r="BO158" s="53"/>
    </row>
    <row r="159" spans="3:67" ht="14.25" hidden="1" customHeight="1">
      <c r="C159" s="82" t="s">
        <v>14</v>
      </c>
      <c r="D159" s="82" t="s">
        <v>266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14"/>
        <v>1</v>
      </c>
      <c r="M159" s="26">
        <f t="shared" si="11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>
        <v>1</v>
      </c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67">
        <f>SUMIFS([1]Up!$J:$J,[1]Up!$D:$D,D159)</f>
        <v>0</v>
      </c>
      <c r="BE159" s="82"/>
      <c r="BF159" s="82" t="str">
        <f t="shared" si="15"/>
        <v>PL1.5</v>
      </c>
      <c r="BG159" s="53" t="str">
        <f t="shared" si="16"/>
        <v/>
      </c>
      <c r="BH159" s="53" t="s">
        <v>61</v>
      </c>
      <c r="BI159" s="84" t="s">
        <v>3881</v>
      </c>
      <c r="BJ159" s="53"/>
      <c r="BK159" s="53" t="s">
        <v>3882</v>
      </c>
      <c r="BL159" s="53">
        <v>1</v>
      </c>
      <c r="BM159" s="83">
        <v>46191</v>
      </c>
      <c r="BN159" s="53"/>
      <c r="BO159" s="53"/>
    </row>
    <row r="160" spans="3:67" ht="14.25" hidden="1" customHeight="1">
      <c r="C160" s="82" t="s">
        <v>14</v>
      </c>
      <c r="D160" s="82" t="s">
        <v>267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ref="L160:L223" si="29">MIN(SUM(N160:BC160),I160)</f>
        <v>2</v>
      </c>
      <c r="M160" s="26">
        <f t="shared" si="1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>
        <v>2</v>
      </c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67">
        <f>SUMIFS([1]Up!$J:$J,[1]Up!$D:$D,D160)</f>
        <v>0</v>
      </c>
      <c r="BE160" s="82"/>
      <c r="BF160" s="82" t="str">
        <f t="shared" ref="BF160:BF223" si="30">IFERROR(IF(C160="Plate",LEFT(E160,FIND("*",E160,1)-1),""),IF(C160="Plate",LEFT(E160,FIND("x",E160,1)-1),""))</f>
        <v>PL1.5</v>
      </c>
      <c r="BG160" s="53" t="str">
        <f t="shared" ref="BG160:BG223" si="31">IF(ROUND(SUM(N160:BC160)-I160,0)&gt;0,"Thừa "&amp;SUM(N160:BC160)-I160,"")</f>
        <v/>
      </c>
      <c r="BH160" s="53" t="s">
        <v>50</v>
      </c>
      <c r="BI160" s="84" t="s">
        <v>3881</v>
      </c>
      <c r="BJ160" s="53"/>
      <c r="BK160" s="53" t="s">
        <v>3882</v>
      </c>
      <c r="BL160" s="53">
        <v>2</v>
      </c>
      <c r="BM160" s="83">
        <v>46191</v>
      </c>
      <c r="BN160" s="53"/>
      <c r="BO160" s="53"/>
    </row>
    <row r="161" spans="3:67" ht="14.25" hidden="1" customHeight="1">
      <c r="C161" s="82" t="s">
        <v>14</v>
      </c>
      <c r="D161" s="82" t="s">
        <v>271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29"/>
        <v>1</v>
      </c>
      <c r="M161" s="26">
        <f t="shared" si="1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>
        <v>1</v>
      </c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67">
        <f>SUMIFS([1]Up!$J:$J,[1]Up!$D:$D,D161)</f>
        <v>0</v>
      </c>
      <c r="BE161" s="82"/>
      <c r="BF161" s="82" t="str">
        <f t="shared" si="30"/>
        <v>PL1.5</v>
      </c>
      <c r="BG161" s="53" t="str">
        <f t="shared" si="31"/>
        <v/>
      </c>
      <c r="BH161" s="53" t="s">
        <v>50</v>
      </c>
      <c r="BI161" s="84" t="s">
        <v>3881</v>
      </c>
      <c r="BJ161" s="53"/>
      <c r="BK161" s="53" t="s">
        <v>3882</v>
      </c>
      <c r="BL161" s="53">
        <v>1</v>
      </c>
      <c r="BM161" s="83">
        <v>46191</v>
      </c>
      <c r="BN161" s="53"/>
      <c r="BO161" s="53"/>
    </row>
    <row r="162" spans="3:67" ht="14.25" hidden="1" customHeight="1">
      <c r="C162" s="82" t="s">
        <v>14</v>
      </c>
      <c r="D162" s="82" t="s">
        <v>272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29"/>
        <v>2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>
        <v>2</v>
      </c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67">
        <f>SUMIFS([1]Up!$J:$J,[1]Up!$D:$D,D162)</f>
        <v>0</v>
      </c>
      <c r="BE162" s="82"/>
      <c r="BF162" s="82" t="str">
        <f t="shared" si="30"/>
        <v>PL1.5</v>
      </c>
      <c r="BG162" s="53" t="str">
        <f t="shared" si="31"/>
        <v/>
      </c>
      <c r="BH162" s="53" t="s">
        <v>50</v>
      </c>
      <c r="BI162" s="84" t="s">
        <v>3881</v>
      </c>
      <c r="BJ162" s="53"/>
      <c r="BK162" s="53" t="s">
        <v>3882</v>
      </c>
      <c r="BL162" s="53">
        <v>2</v>
      </c>
      <c r="BM162" s="83">
        <v>46191</v>
      </c>
      <c r="BN162" s="53"/>
      <c r="BO162" s="53"/>
    </row>
    <row r="163" spans="3:67" ht="14.25" hidden="1" customHeight="1">
      <c r="C163" s="82" t="s">
        <v>14</v>
      </c>
      <c r="D163" s="82" t="s">
        <v>273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29"/>
        <v>1</v>
      </c>
      <c r="M163" s="26">
        <f t="shared" si="1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>
        <v>1</v>
      </c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67">
        <f>SUMIFS([1]Up!$J:$J,[1]Up!$D:$D,D163)</f>
        <v>0</v>
      </c>
      <c r="BE163" s="82"/>
      <c r="BF163" s="82" t="str">
        <f t="shared" si="30"/>
        <v>PL1.5</v>
      </c>
      <c r="BG163" s="53" t="str">
        <f t="shared" si="31"/>
        <v/>
      </c>
      <c r="BH163" s="53" t="s">
        <v>50</v>
      </c>
      <c r="BI163" s="84" t="s">
        <v>3881</v>
      </c>
      <c r="BJ163" s="53"/>
      <c r="BK163" s="53" t="s">
        <v>3882</v>
      </c>
      <c r="BL163" s="53">
        <v>1</v>
      </c>
      <c r="BM163" s="83">
        <v>46191</v>
      </c>
      <c r="BN163" s="53"/>
      <c r="BO163" s="53"/>
    </row>
    <row r="164" spans="3:67" ht="14.25" hidden="1" customHeight="1">
      <c r="C164" s="82" t="s">
        <v>14</v>
      </c>
      <c r="D164" s="82" t="s">
        <v>274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29"/>
        <v>2</v>
      </c>
      <c r="M164" s="26">
        <f t="shared" si="1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>
        <v>2</v>
      </c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67">
        <f>SUMIFS([1]Up!$J:$J,[1]Up!$D:$D,D164)</f>
        <v>0</v>
      </c>
      <c r="BE164" s="82"/>
      <c r="BF164" s="82" t="str">
        <f t="shared" si="30"/>
        <v>PL1.5</v>
      </c>
      <c r="BG164" s="53" t="str">
        <f t="shared" si="31"/>
        <v/>
      </c>
      <c r="BH164" s="53" t="s">
        <v>50</v>
      </c>
      <c r="BI164" s="84" t="s">
        <v>3881</v>
      </c>
      <c r="BJ164" s="53"/>
      <c r="BK164" s="53" t="s">
        <v>3882</v>
      </c>
      <c r="BL164" s="53">
        <v>2</v>
      </c>
      <c r="BM164" s="83">
        <v>46191</v>
      </c>
      <c r="BN164" s="53"/>
      <c r="BO164" s="53"/>
    </row>
    <row r="165" spans="3:67" ht="14.25" hidden="1" customHeight="1">
      <c r="C165" s="82" t="s">
        <v>14</v>
      </c>
      <c r="D165" s="82" t="s">
        <v>275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29"/>
        <v>1</v>
      </c>
      <c r="M165" s="26">
        <f t="shared" si="1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>
        <v>1</v>
      </c>
      <c r="BA165" s="26"/>
      <c r="BB165" s="26"/>
      <c r="BC165" s="26"/>
      <c r="BD165" s="67">
        <f>SUMIFS([1]Up!$J:$J,[1]Up!$D:$D,D165)</f>
        <v>0</v>
      </c>
      <c r="BE165" s="82"/>
      <c r="BF165" s="82" t="str">
        <f t="shared" si="30"/>
        <v>PL1.5</v>
      </c>
      <c r="BG165" s="53" t="str">
        <f t="shared" si="31"/>
        <v/>
      </c>
      <c r="BH165" s="53" t="s">
        <v>50</v>
      </c>
      <c r="BI165" s="84" t="s">
        <v>3881</v>
      </c>
      <c r="BJ165" s="53"/>
      <c r="BK165" s="53" t="s">
        <v>3882</v>
      </c>
      <c r="BL165" s="53">
        <v>1</v>
      </c>
      <c r="BM165" s="83">
        <v>46191</v>
      </c>
      <c r="BN165" s="53"/>
      <c r="BO165" s="53"/>
    </row>
    <row r="166" spans="3:67" ht="14.25" hidden="1" customHeight="1">
      <c r="C166" s="82" t="s">
        <v>14</v>
      </c>
      <c r="D166" s="82" t="s">
        <v>276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29"/>
        <v>1</v>
      </c>
      <c r="M166" s="26">
        <f t="shared" si="1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>
        <v>1</v>
      </c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67">
        <f>SUMIFS([1]Up!$J:$J,[1]Up!$D:$D,D166)</f>
        <v>0</v>
      </c>
      <c r="BE166" s="82"/>
      <c r="BF166" s="82" t="str">
        <f t="shared" si="30"/>
        <v>PL2.6</v>
      </c>
      <c r="BG166" s="53" t="str">
        <f t="shared" si="31"/>
        <v/>
      </c>
      <c r="BH166" s="53" t="s">
        <v>50</v>
      </c>
      <c r="BI166" s="53" t="s">
        <v>3875</v>
      </c>
      <c r="BJ166" s="53"/>
      <c r="BK166" s="53" t="s">
        <v>3876</v>
      </c>
      <c r="BL166" s="53">
        <v>1</v>
      </c>
      <c r="BM166" s="83">
        <v>46191</v>
      </c>
      <c r="BN166" s="53"/>
      <c r="BO166" s="53"/>
    </row>
    <row r="167" spans="3:67" ht="14.25" hidden="1" customHeight="1">
      <c r="C167" s="82" t="s">
        <v>14</v>
      </c>
      <c r="D167" s="82" t="s">
        <v>278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29"/>
        <v>1</v>
      </c>
      <c r="M167" s="26">
        <f t="shared" si="1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>
        <v>1</v>
      </c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67">
        <f>SUMIFS([1]Up!$J:$J,[1]Up!$D:$D,D167)</f>
        <v>0</v>
      </c>
      <c r="BE167" s="82"/>
      <c r="BF167" s="82" t="str">
        <f t="shared" si="30"/>
        <v>PL2.6</v>
      </c>
      <c r="BG167" s="53" t="str">
        <f t="shared" si="31"/>
        <v/>
      </c>
      <c r="BH167" s="53" t="s">
        <v>50</v>
      </c>
      <c r="BI167" s="53" t="s">
        <v>3875</v>
      </c>
      <c r="BJ167" s="53"/>
      <c r="BK167" s="53" t="s">
        <v>3876</v>
      </c>
      <c r="BL167" s="53">
        <v>1</v>
      </c>
      <c r="BM167" s="83">
        <v>46191</v>
      </c>
      <c r="BN167" s="53"/>
      <c r="BO167" s="53"/>
    </row>
    <row r="168" spans="3:67" ht="14.25" hidden="1" customHeight="1">
      <c r="C168" s="82" t="s">
        <v>14</v>
      </c>
      <c r="D168" s="82" t="s">
        <v>279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29"/>
        <v>1</v>
      </c>
      <c r="M168" s="26">
        <f t="shared" si="1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>
        <v>1</v>
      </c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67">
        <f>SUMIFS([1]Up!$J:$J,[1]Up!$D:$D,D168)</f>
        <v>0</v>
      </c>
      <c r="BE168" s="82"/>
      <c r="BF168" s="82" t="str">
        <f t="shared" si="30"/>
        <v>PL2.6</v>
      </c>
      <c r="BG168" s="53" t="str">
        <f t="shared" si="31"/>
        <v/>
      </c>
      <c r="BH168" s="53" t="s">
        <v>50</v>
      </c>
      <c r="BI168" s="53" t="s">
        <v>3875</v>
      </c>
      <c r="BJ168" s="53"/>
      <c r="BK168" s="53" t="s">
        <v>3876</v>
      </c>
      <c r="BL168" s="53">
        <v>1</v>
      </c>
      <c r="BM168" s="83">
        <v>46191</v>
      </c>
      <c r="BN168" s="53"/>
      <c r="BO168" s="53"/>
    </row>
    <row r="169" spans="3:67" ht="14.25" hidden="1" customHeight="1">
      <c r="C169" s="82" t="s">
        <v>14</v>
      </c>
      <c r="D169" s="82" t="s">
        <v>280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29"/>
        <v>6</v>
      </c>
      <c r="M169" s="26">
        <f t="shared" si="1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>
        <v>6</v>
      </c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67">
        <f>SUMIFS([1]Up!$J:$J,[1]Up!$D:$D,D169)</f>
        <v>0</v>
      </c>
      <c r="BE169" s="82"/>
      <c r="BF169" s="82" t="str">
        <f t="shared" si="30"/>
        <v>PL2.6</v>
      </c>
      <c r="BG169" s="53" t="str">
        <f t="shared" si="31"/>
        <v/>
      </c>
      <c r="BH169" s="53" t="s">
        <v>50</v>
      </c>
      <c r="BI169" s="53" t="s">
        <v>3875</v>
      </c>
      <c r="BJ169" s="53"/>
      <c r="BK169" s="53" t="s">
        <v>3876</v>
      </c>
      <c r="BL169" s="53">
        <v>6</v>
      </c>
      <c r="BM169" s="83">
        <v>46191</v>
      </c>
      <c r="BN169" s="53"/>
      <c r="BO169" s="53"/>
    </row>
    <row r="170" spans="3:67" ht="14.25" hidden="1" customHeight="1">
      <c r="C170" s="82" t="s">
        <v>14</v>
      </c>
      <c r="D170" s="82" t="s">
        <v>281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29"/>
        <v>2</v>
      </c>
      <c r="M170" s="26">
        <f t="shared" si="1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>
        <v>2</v>
      </c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67">
        <f>SUMIFS([1]Up!$J:$J,[1]Up!$D:$D,D170)</f>
        <v>0</v>
      </c>
      <c r="BE170" s="82"/>
      <c r="BF170" s="82" t="str">
        <f t="shared" si="30"/>
        <v>PL1.5</v>
      </c>
      <c r="BG170" s="53" t="str">
        <f t="shared" si="31"/>
        <v/>
      </c>
      <c r="BH170" s="53" t="s">
        <v>50</v>
      </c>
      <c r="BI170" s="84" t="s">
        <v>3881</v>
      </c>
      <c r="BJ170" s="53"/>
      <c r="BK170" s="53" t="s">
        <v>3882</v>
      </c>
      <c r="BL170" s="53">
        <v>2</v>
      </c>
      <c r="BM170" s="83">
        <v>46191</v>
      </c>
      <c r="BN170" s="53"/>
      <c r="BO170" s="53"/>
    </row>
    <row r="171" spans="3:67" ht="14.25" hidden="1" customHeight="1">
      <c r="C171" s="82" t="s">
        <v>14</v>
      </c>
      <c r="D171" s="82" t="s">
        <v>282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29"/>
        <v>1</v>
      </c>
      <c r="M171" s="26">
        <f t="shared" si="11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>
        <v>1</v>
      </c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67">
        <f>SUMIFS([1]Up!$J:$J,[1]Up!$D:$D,D171)</f>
        <v>0</v>
      </c>
      <c r="BE171" s="82"/>
      <c r="BF171" s="82" t="str">
        <f t="shared" si="30"/>
        <v>PL2.6</v>
      </c>
      <c r="BG171" s="53" t="str">
        <f t="shared" si="31"/>
        <v/>
      </c>
      <c r="BH171" s="53" t="s">
        <v>50</v>
      </c>
      <c r="BI171" s="53" t="s">
        <v>3875</v>
      </c>
      <c r="BJ171" s="53"/>
      <c r="BK171" s="53" t="s">
        <v>3876</v>
      </c>
      <c r="BL171" s="53">
        <v>1</v>
      </c>
      <c r="BM171" s="83">
        <v>46191</v>
      </c>
      <c r="BN171" s="53"/>
      <c r="BO171" s="53"/>
    </row>
    <row r="172" spans="3:67" ht="14.25" hidden="1" customHeight="1">
      <c r="C172" s="82" t="s">
        <v>14</v>
      </c>
      <c r="D172" s="82" t="s">
        <v>283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29"/>
        <v>1</v>
      </c>
      <c r="M172" s="26">
        <f t="shared" si="11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>
        <v>1</v>
      </c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67">
        <f>SUMIFS([1]Up!$J:$J,[1]Up!$D:$D,D172)</f>
        <v>0</v>
      </c>
      <c r="BE172" s="82"/>
      <c r="BF172" s="82" t="str">
        <f t="shared" si="30"/>
        <v>PL2.6</v>
      </c>
      <c r="BG172" s="53" t="str">
        <f t="shared" si="31"/>
        <v/>
      </c>
      <c r="BH172" s="53" t="s">
        <v>50</v>
      </c>
      <c r="BI172" s="53" t="s">
        <v>3875</v>
      </c>
      <c r="BJ172" s="53"/>
      <c r="BK172" s="53" t="s">
        <v>3876</v>
      </c>
      <c r="BL172" s="53">
        <v>1</v>
      </c>
      <c r="BM172" s="83">
        <v>46191</v>
      </c>
      <c r="BN172" s="53"/>
      <c r="BO172" s="53"/>
    </row>
    <row r="173" spans="3:67" ht="14.25" hidden="1" customHeight="1">
      <c r="C173" s="82" t="s">
        <v>14</v>
      </c>
      <c r="D173" s="82" t="s">
        <v>284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29"/>
        <v>1</v>
      </c>
      <c r="M173" s="26">
        <f t="shared" si="11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>
        <v>1</v>
      </c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67">
        <f>SUMIFS([1]Up!$J:$J,[1]Up!$D:$D,D173)</f>
        <v>0</v>
      </c>
      <c r="BE173" s="82"/>
      <c r="BF173" s="82" t="str">
        <f t="shared" si="30"/>
        <v>PL2.6</v>
      </c>
      <c r="BG173" s="53" t="str">
        <f t="shared" si="31"/>
        <v/>
      </c>
      <c r="BH173" s="53" t="s">
        <v>50</v>
      </c>
      <c r="BI173" s="53" t="s">
        <v>3875</v>
      </c>
      <c r="BJ173" s="53"/>
      <c r="BK173" s="53" t="s">
        <v>3876</v>
      </c>
      <c r="BL173" s="53">
        <v>1</v>
      </c>
      <c r="BM173" s="83">
        <v>46191</v>
      </c>
      <c r="BN173" s="53"/>
      <c r="BO173" s="53"/>
    </row>
    <row r="174" spans="3:67" ht="14.25" hidden="1" customHeight="1">
      <c r="C174" s="82" t="s">
        <v>14</v>
      </c>
      <c r="D174" s="82" t="s">
        <v>285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29"/>
        <v>1</v>
      </c>
      <c r="M174" s="26">
        <f t="shared" si="1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>
        <v>1</v>
      </c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67">
        <f>SUMIFS([1]Up!$J:$J,[1]Up!$D:$D,D174)</f>
        <v>0</v>
      </c>
      <c r="BE174" s="82"/>
      <c r="BF174" s="82" t="str">
        <f t="shared" si="30"/>
        <v>PL2.6</v>
      </c>
      <c r="BG174" s="53" t="str">
        <f t="shared" si="31"/>
        <v/>
      </c>
      <c r="BH174" s="53" t="s">
        <v>50</v>
      </c>
      <c r="BI174" s="53" t="s">
        <v>3875</v>
      </c>
      <c r="BJ174" s="53"/>
      <c r="BK174" s="53" t="s">
        <v>3876</v>
      </c>
      <c r="BL174" s="53">
        <v>1</v>
      </c>
      <c r="BM174" s="83">
        <v>46191</v>
      </c>
      <c r="BN174" s="53"/>
      <c r="BO174" s="53"/>
    </row>
    <row r="175" spans="3:67" ht="14.25" hidden="1" customHeight="1">
      <c r="C175" s="82" t="s">
        <v>14</v>
      </c>
      <c r="D175" s="82" t="s">
        <v>286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29"/>
        <v>1</v>
      </c>
      <c r="M175" s="26">
        <f t="shared" si="1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>
        <v>1</v>
      </c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67">
        <f>SUMIFS([1]Up!$J:$J,[1]Up!$D:$D,D175)</f>
        <v>0</v>
      </c>
      <c r="BE175" s="82"/>
      <c r="BF175" s="82" t="str">
        <f t="shared" si="30"/>
        <v>PL2.6</v>
      </c>
      <c r="BG175" s="53" t="str">
        <f t="shared" si="31"/>
        <v/>
      </c>
      <c r="BH175" s="53" t="s">
        <v>50</v>
      </c>
      <c r="BI175" s="53" t="s">
        <v>3875</v>
      </c>
      <c r="BJ175" s="53"/>
      <c r="BK175" s="53" t="s">
        <v>3876</v>
      </c>
      <c r="BL175" s="53">
        <v>1</v>
      </c>
      <c r="BM175" s="83">
        <v>46191</v>
      </c>
      <c r="BN175" s="53"/>
      <c r="BO175" s="53"/>
    </row>
    <row r="176" spans="3:67" ht="14.25" hidden="1" customHeight="1">
      <c r="C176" s="82" t="s">
        <v>14</v>
      </c>
      <c r="D176" s="82" t="s">
        <v>287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29"/>
        <v>1</v>
      </c>
      <c r="M176" s="26">
        <f t="shared" si="1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>
        <v>1</v>
      </c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67">
        <f>SUMIFS([1]Up!$J:$J,[1]Up!$D:$D,D176)</f>
        <v>0</v>
      </c>
      <c r="BE176" s="82"/>
      <c r="BF176" s="82" t="str">
        <f t="shared" si="30"/>
        <v>PL2.6</v>
      </c>
      <c r="BG176" s="53" t="str">
        <f t="shared" si="31"/>
        <v/>
      </c>
      <c r="BH176" s="53" t="s">
        <v>50</v>
      </c>
      <c r="BI176" s="53" t="s">
        <v>3875</v>
      </c>
      <c r="BJ176" s="53"/>
      <c r="BK176" s="53" t="s">
        <v>3876</v>
      </c>
      <c r="BL176" s="53">
        <v>1</v>
      </c>
      <c r="BM176" s="83">
        <v>46191</v>
      </c>
      <c r="BN176" s="53"/>
      <c r="BO176" s="53"/>
    </row>
    <row r="177" spans="3:67" ht="14.25" hidden="1" customHeight="1">
      <c r="C177" s="82" t="s">
        <v>14</v>
      </c>
      <c r="D177" s="82" t="s">
        <v>288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29"/>
        <v>1</v>
      </c>
      <c r="M177" s="26">
        <f t="shared" si="1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1</v>
      </c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67">
        <f>SUMIFS([1]Up!$J:$J,[1]Up!$D:$D,D177)</f>
        <v>0</v>
      </c>
      <c r="BE177" s="82"/>
      <c r="BF177" s="82" t="str">
        <f t="shared" si="30"/>
        <v>PL2.6</v>
      </c>
      <c r="BG177" s="53" t="str">
        <f t="shared" si="31"/>
        <v/>
      </c>
      <c r="BH177" s="53" t="s">
        <v>50</v>
      </c>
      <c r="BI177" s="53" t="s">
        <v>3875</v>
      </c>
      <c r="BJ177" s="53"/>
      <c r="BK177" s="53" t="s">
        <v>3876</v>
      </c>
      <c r="BL177" s="53">
        <v>1</v>
      </c>
      <c r="BM177" s="83">
        <v>46191</v>
      </c>
      <c r="BN177" s="53"/>
      <c r="BO177" s="53"/>
    </row>
    <row r="178" spans="3:67" ht="14.25" hidden="1" customHeight="1">
      <c r="C178" s="82" t="s">
        <v>14</v>
      </c>
      <c r="D178" s="82" t="s">
        <v>289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29"/>
        <v>1</v>
      </c>
      <c r="M178" s="26">
        <f t="shared" si="1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1</v>
      </c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67">
        <f>SUMIFS([1]Up!$J:$J,[1]Up!$D:$D,D178)</f>
        <v>0</v>
      </c>
      <c r="BE178" s="82"/>
      <c r="BF178" s="82" t="str">
        <f t="shared" si="30"/>
        <v>PL2.6</v>
      </c>
      <c r="BG178" s="53" t="str">
        <f t="shared" si="31"/>
        <v/>
      </c>
      <c r="BH178" s="53" t="s">
        <v>50</v>
      </c>
      <c r="BI178" s="53" t="s">
        <v>3875</v>
      </c>
      <c r="BJ178" s="53"/>
      <c r="BK178" s="53" t="s">
        <v>3876</v>
      </c>
      <c r="BL178" s="53">
        <v>1</v>
      </c>
      <c r="BM178" s="83">
        <v>46191</v>
      </c>
      <c r="BN178" s="53"/>
      <c r="BO178" s="53"/>
    </row>
    <row r="179" spans="3:67" ht="14.25" hidden="1" customHeight="1">
      <c r="C179" s="82" t="s">
        <v>14</v>
      </c>
      <c r="D179" s="82" t="s">
        <v>290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29"/>
        <v>1</v>
      </c>
      <c r="M179" s="26">
        <f t="shared" si="11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67">
        <f>SUMIFS([1]Up!$J:$J,[1]Up!$D:$D,D179)</f>
        <v>0</v>
      </c>
      <c r="BE179" s="82"/>
      <c r="BF179" s="82" t="str">
        <f t="shared" si="30"/>
        <v>PL2.6</v>
      </c>
      <c r="BG179" s="53" t="str">
        <f t="shared" si="31"/>
        <v/>
      </c>
      <c r="BH179" s="53" t="s">
        <v>50</v>
      </c>
      <c r="BI179" s="53" t="s">
        <v>3875</v>
      </c>
      <c r="BJ179" s="53"/>
      <c r="BK179" s="53" t="s">
        <v>3876</v>
      </c>
      <c r="BL179" s="53">
        <v>1</v>
      </c>
      <c r="BM179" s="83">
        <v>46191</v>
      </c>
      <c r="BN179" s="53"/>
      <c r="BO179" s="53"/>
    </row>
    <row r="180" spans="3:67" ht="14.25" hidden="1" customHeight="1">
      <c r="C180" s="82" t="s">
        <v>14</v>
      </c>
      <c r="D180" s="82" t="s">
        <v>291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29"/>
        <v>1</v>
      </c>
      <c r="M180" s="26">
        <f t="shared" si="1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>
        <v>1</v>
      </c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67">
        <f>SUMIFS([1]Up!$J:$J,[1]Up!$D:$D,D180)</f>
        <v>0</v>
      </c>
      <c r="BE180" s="82"/>
      <c r="BF180" s="82" t="str">
        <f t="shared" si="30"/>
        <v>PL2.6</v>
      </c>
      <c r="BG180" s="53" t="str">
        <f t="shared" si="31"/>
        <v/>
      </c>
      <c r="BH180" s="53" t="s">
        <v>50</v>
      </c>
      <c r="BI180" s="53" t="s">
        <v>3875</v>
      </c>
      <c r="BJ180" s="53"/>
      <c r="BK180" s="53" t="s">
        <v>3876</v>
      </c>
      <c r="BL180" s="53">
        <v>1</v>
      </c>
      <c r="BM180" s="83">
        <v>46191</v>
      </c>
      <c r="BN180" s="53"/>
      <c r="BO180" s="53"/>
    </row>
    <row r="181" spans="3:67" ht="14.25" hidden="1" customHeight="1">
      <c r="C181" s="82" t="s">
        <v>14</v>
      </c>
      <c r="D181" s="82" t="s">
        <v>292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29"/>
        <v>2</v>
      </c>
      <c r="M181" s="26">
        <f t="shared" si="1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67">
        <f>SUMIFS([1]Up!$J:$J,[1]Up!$D:$D,D181)</f>
        <v>0</v>
      </c>
      <c r="BE181" s="82"/>
      <c r="BF181" s="82" t="str">
        <f t="shared" si="30"/>
        <v>PL1.5</v>
      </c>
      <c r="BG181" s="53" t="str">
        <f t="shared" si="31"/>
        <v/>
      </c>
      <c r="BH181" s="53" t="s">
        <v>50</v>
      </c>
      <c r="BI181" s="84" t="s">
        <v>3881</v>
      </c>
      <c r="BJ181" s="53"/>
      <c r="BK181" s="53" t="s">
        <v>3882</v>
      </c>
      <c r="BL181" s="53">
        <v>2</v>
      </c>
      <c r="BM181" s="83">
        <v>46191</v>
      </c>
      <c r="BN181" s="53"/>
      <c r="BO181" s="53"/>
    </row>
    <row r="182" spans="3:67" ht="14.25" hidden="1" customHeight="1">
      <c r="C182" s="82" t="s">
        <v>14</v>
      </c>
      <c r="D182" s="82" t="s">
        <v>293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29"/>
        <v>1</v>
      </c>
      <c r="M182" s="26">
        <f t="shared" si="1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>
        <v>1</v>
      </c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67">
        <f>SUMIFS([1]Up!$J:$J,[1]Up!$D:$D,D182)</f>
        <v>0</v>
      </c>
      <c r="BE182" s="82"/>
      <c r="BF182" s="82" t="str">
        <f t="shared" si="30"/>
        <v>PL2.6</v>
      </c>
      <c r="BG182" s="53" t="str">
        <f t="shared" si="31"/>
        <v/>
      </c>
      <c r="BH182" s="53" t="s">
        <v>50</v>
      </c>
      <c r="BI182" s="53" t="s">
        <v>3875</v>
      </c>
      <c r="BJ182" s="53"/>
      <c r="BK182" s="53" t="s">
        <v>3876</v>
      </c>
      <c r="BL182" s="53">
        <v>1</v>
      </c>
      <c r="BM182" s="83">
        <v>46191</v>
      </c>
      <c r="BN182" s="53"/>
      <c r="BO182" s="53"/>
    </row>
    <row r="183" spans="3:67" ht="14.25" hidden="1" customHeight="1">
      <c r="C183" s="82" t="s">
        <v>14</v>
      </c>
      <c r="D183" s="82" t="s">
        <v>294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29"/>
        <v>1</v>
      </c>
      <c r="M183" s="26">
        <f t="shared" si="1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>
        <v>1</v>
      </c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67">
        <f>SUMIFS([1]Up!$J:$J,[1]Up!$D:$D,D183)</f>
        <v>0</v>
      </c>
      <c r="BE183" s="82"/>
      <c r="BF183" s="82" t="str">
        <f t="shared" si="30"/>
        <v>PL1.5</v>
      </c>
      <c r="BG183" s="53" t="str">
        <f t="shared" si="31"/>
        <v/>
      </c>
      <c r="BH183" s="53" t="s">
        <v>61</v>
      </c>
      <c r="BI183" s="84" t="s">
        <v>3881</v>
      </c>
      <c r="BJ183" s="53"/>
      <c r="BK183" s="53" t="s">
        <v>3882</v>
      </c>
      <c r="BL183" s="53">
        <v>1</v>
      </c>
      <c r="BM183" s="83">
        <v>46191</v>
      </c>
      <c r="BN183" s="53"/>
      <c r="BO183" s="53"/>
    </row>
    <row r="184" spans="3:67" ht="14.25" hidden="1" customHeight="1">
      <c r="C184" s="82" t="s">
        <v>14</v>
      </c>
      <c r="D184" s="82" t="s">
        <v>296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29"/>
        <v>2</v>
      </c>
      <c r="M184" s="26">
        <f t="shared" si="1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>
        <v>2</v>
      </c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67">
        <f>SUMIFS([1]Up!$J:$J,[1]Up!$D:$D,D184)</f>
        <v>0</v>
      </c>
      <c r="BE184" s="82"/>
      <c r="BF184" s="82" t="str">
        <f t="shared" si="30"/>
        <v>PL1.5</v>
      </c>
      <c r="BG184" s="53" t="str">
        <f t="shared" si="31"/>
        <v/>
      </c>
      <c r="BH184" s="53" t="s">
        <v>61</v>
      </c>
      <c r="BI184" s="84" t="s">
        <v>3881</v>
      </c>
      <c r="BJ184" s="53"/>
      <c r="BK184" s="53" t="s">
        <v>3882</v>
      </c>
      <c r="BL184" s="53">
        <v>2</v>
      </c>
      <c r="BM184" s="83">
        <v>46191</v>
      </c>
      <c r="BN184" s="53"/>
      <c r="BO184" s="53"/>
    </row>
    <row r="185" spans="3:67" ht="14.25" hidden="1" customHeight="1">
      <c r="C185" s="82" t="s">
        <v>14</v>
      </c>
      <c r="D185" s="82" t="s">
        <v>298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29"/>
        <v>1</v>
      </c>
      <c r="M185" s="26">
        <f t="shared" si="1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>
        <v>1</v>
      </c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67">
        <f>SUMIFS([1]Up!$J:$J,[1]Up!$D:$D,D185)</f>
        <v>0</v>
      </c>
      <c r="BE185" s="82"/>
      <c r="BF185" s="82" t="str">
        <f t="shared" si="30"/>
        <v>PL1.5</v>
      </c>
      <c r="BG185" s="53" t="str">
        <f t="shared" si="31"/>
        <v/>
      </c>
      <c r="BH185" s="53" t="s">
        <v>61</v>
      </c>
      <c r="BI185" s="84" t="s">
        <v>3881</v>
      </c>
      <c r="BJ185" s="53"/>
      <c r="BK185" s="53" t="s">
        <v>3882</v>
      </c>
      <c r="BL185" s="53">
        <v>1</v>
      </c>
      <c r="BM185" s="83">
        <v>46191</v>
      </c>
      <c r="BN185" s="53"/>
      <c r="BO185" s="53"/>
    </row>
    <row r="186" spans="3:67" ht="14.25" hidden="1" customHeight="1">
      <c r="C186" s="82" t="s">
        <v>14</v>
      </c>
      <c r="D186" s="82" t="s">
        <v>300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29"/>
        <v>1</v>
      </c>
      <c r="M186" s="26">
        <f t="shared" si="1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1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67">
        <f>SUMIFS([1]Up!$J:$J,[1]Up!$D:$D,D186)</f>
        <v>0</v>
      </c>
      <c r="BE186" s="82"/>
      <c r="BF186" s="82" t="str">
        <f t="shared" si="30"/>
        <v>PL1.5</v>
      </c>
      <c r="BG186" s="53" t="str">
        <f t="shared" si="31"/>
        <v/>
      </c>
      <c r="BH186" s="53" t="s">
        <v>61</v>
      </c>
      <c r="BI186" s="84" t="s">
        <v>3881</v>
      </c>
      <c r="BJ186" s="53"/>
      <c r="BK186" s="53" t="s">
        <v>3882</v>
      </c>
      <c r="BL186" s="53">
        <v>1</v>
      </c>
      <c r="BM186" s="83">
        <v>46191</v>
      </c>
      <c r="BN186" s="53"/>
      <c r="BO186" s="53"/>
    </row>
    <row r="187" spans="3:67" ht="14.25" hidden="1" customHeight="1">
      <c r="C187" s="82" t="s">
        <v>14</v>
      </c>
      <c r="D187" s="82" t="s">
        <v>302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29"/>
        <v>2</v>
      </c>
      <c r="M187" s="26">
        <f t="shared" si="1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>
        <v>2</v>
      </c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67">
        <f>SUMIFS([1]Up!$J:$J,[1]Up!$D:$D,D187)</f>
        <v>0</v>
      </c>
      <c r="BE187" s="82"/>
      <c r="BF187" s="82" t="str">
        <f t="shared" si="30"/>
        <v>PL1.5</v>
      </c>
      <c r="BG187" s="53" t="str">
        <f t="shared" si="31"/>
        <v/>
      </c>
      <c r="BH187" s="53" t="s">
        <v>50</v>
      </c>
      <c r="BI187" s="84" t="s">
        <v>3881</v>
      </c>
      <c r="BJ187" s="53"/>
      <c r="BK187" s="53" t="s">
        <v>3882</v>
      </c>
      <c r="BL187" s="53">
        <v>2</v>
      </c>
      <c r="BM187" s="83">
        <v>46191</v>
      </c>
      <c r="BN187" s="53"/>
      <c r="BO187" s="53"/>
    </row>
    <row r="188" spans="3:67" ht="14.25" hidden="1" customHeight="1">
      <c r="C188" s="82" t="s">
        <v>14</v>
      </c>
      <c r="D188" s="82" t="s">
        <v>303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29"/>
        <v>16</v>
      </c>
      <c r="M188" s="26">
        <f t="shared" si="1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>
        <v>16</v>
      </c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67">
        <f>SUMIFS([1]Up!$J:$J,[1]Up!$D:$D,D188)</f>
        <v>0</v>
      </c>
      <c r="BE188" s="82"/>
      <c r="BF188" s="82" t="str">
        <f t="shared" si="30"/>
        <v>PL1.5</v>
      </c>
      <c r="BG188" s="53" t="str">
        <f t="shared" si="31"/>
        <v/>
      </c>
      <c r="BH188" s="53" t="s">
        <v>50</v>
      </c>
      <c r="BI188" s="84" t="s">
        <v>3881</v>
      </c>
      <c r="BJ188" s="53"/>
      <c r="BK188" s="53" t="s">
        <v>3882</v>
      </c>
      <c r="BL188" s="53">
        <v>16</v>
      </c>
      <c r="BM188" s="83">
        <v>46191</v>
      </c>
      <c r="BN188" s="53"/>
      <c r="BO188" s="53"/>
    </row>
    <row r="189" spans="3:67" ht="14.25" hidden="1" customHeight="1">
      <c r="C189" s="82" t="s">
        <v>14</v>
      </c>
      <c r="D189" s="82" t="s">
        <v>304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29"/>
        <v>2</v>
      </c>
      <c r="M189" s="26">
        <f t="shared" si="11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>
        <v>1</v>
      </c>
      <c r="AD189" s="26"/>
      <c r="AE189" s="26"/>
      <c r="AF189" s="26"/>
      <c r="AG189" s="26"/>
      <c r="AH189" s="26"/>
      <c r="AI189" s="26"/>
      <c r="AJ189" s="26">
        <v>1</v>
      </c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67">
        <f>SUMIFS([1]Up!$J:$J,[1]Up!$D:$D,D189)</f>
        <v>0</v>
      </c>
      <c r="BE189" s="82"/>
      <c r="BF189" s="82" t="str">
        <f t="shared" si="30"/>
        <v>PL1.5</v>
      </c>
      <c r="BG189" s="53" t="str">
        <f t="shared" si="31"/>
        <v/>
      </c>
      <c r="BH189" s="53" t="s">
        <v>50</v>
      </c>
      <c r="BI189" s="84" t="s">
        <v>3881</v>
      </c>
      <c r="BJ189" s="53"/>
      <c r="BK189" s="53" t="s">
        <v>3882</v>
      </c>
      <c r="BL189" s="53">
        <v>2</v>
      </c>
      <c r="BM189" s="83">
        <v>46191</v>
      </c>
      <c r="BN189" s="53"/>
      <c r="BO189" s="53"/>
    </row>
    <row r="190" spans="3:67" ht="14.25" hidden="1" customHeight="1">
      <c r="C190" s="82" t="s">
        <v>14</v>
      </c>
      <c r="D190" s="82" t="s">
        <v>305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29"/>
        <v>2</v>
      </c>
      <c r="M190" s="26">
        <f t="shared" si="1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67">
        <f>SUMIFS([1]Up!$J:$J,[1]Up!$D:$D,D190)</f>
        <v>0</v>
      </c>
      <c r="BE190" s="82"/>
      <c r="BF190" s="82" t="str">
        <f t="shared" si="30"/>
        <v>PL1.5</v>
      </c>
      <c r="BG190" s="53" t="str">
        <f t="shared" si="31"/>
        <v/>
      </c>
      <c r="BH190" s="53" t="s">
        <v>61</v>
      </c>
      <c r="BI190" s="84" t="s">
        <v>3881</v>
      </c>
      <c r="BJ190" s="53"/>
      <c r="BK190" s="53" t="s">
        <v>3882</v>
      </c>
      <c r="BL190" s="53">
        <v>2</v>
      </c>
      <c r="BM190" s="83">
        <v>46191</v>
      </c>
      <c r="BN190" s="53"/>
      <c r="BO190" s="53"/>
    </row>
    <row r="191" spans="3:67" ht="14.25" hidden="1" customHeight="1">
      <c r="C191" s="82" t="s">
        <v>14</v>
      </c>
      <c r="D191" s="82" t="s">
        <v>307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29"/>
        <v>4</v>
      </c>
      <c r="M191" s="26">
        <f t="shared" si="1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4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67">
        <f>SUMIFS([1]Up!$J:$J,[1]Up!$D:$D,D191)</f>
        <v>0</v>
      </c>
      <c r="BE191" s="82"/>
      <c r="BF191" s="82" t="str">
        <f t="shared" si="30"/>
        <v>PL1.5</v>
      </c>
      <c r="BG191" s="53" t="str">
        <f t="shared" si="31"/>
        <v/>
      </c>
      <c r="BH191" s="53" t="s">
        <v>61</v>
      </c>
      <c r="BI191" s="84" t="s">
        <v>3881</v>
      </c>
      <c r="BJ191" s="53"/>
      <c r="BK191" s="53" t="s">
        <v>3882</v>
      </c>
      <c r="BL191" s="53">
        <v>4</v>
      </c>
      <c r="BM191" s="83">
        <v>46191</v>
      </c>
      <c r="BN191" s="53"/>
      <c r="BO191" s="53"/>
    </row>
    <row r="192" spans="3:67" ht="14.25" hidden="1" customHeight="1">
      <c r="C192" s="82" t="s">
        <v>14</v>
      </c>
      <c r="D192" s="82" t="s">
        <v>309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29"/>
        <v>2</v>
      </c>
      <c r="M192" s="26">
        <f t="shared" si="11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>
        <v>1</v>
      </c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67">
        <f>SUMIFS([1]Up!$J:$J,[1]Up!$D:$D,D192)</f>
        <v>0</v>
      </c>
      <c r="BE192" s="82"/>
      <c r="BF192" s="82" t="str">
        <f t="shared" si="30"/>
        <v>PL1.5</v>
      </c>
      <c r="BG192" s="53" t="str">
        <f t="shared" si="31"/>
        <v/>
      </c>
      <c r="BH192" s="53" t="s">
        <v>50</v>
      </c>
      <c r="BI192" s="84" t="s">
        <v>3881</v>
      </c>
      <c r="BJ192" s="53"/>
      <c r="BK192" s="53" t="s">
        <v>3882</v>
      </c>
      <c r="BL192" s="53">
        <v>2</v>
      </c>
      <c r="BM192" s="83">
        <v>46191</v>
      </c>
      <c r="BN192" s="53"/>
      <c r="BO192" s="53"/>
    </row>
    <row r="193" spans="3:67" ht="14.25" hidden="1" customHeight="1">
      <c r="C193" s="82" t="s">
        <v>14</v>
      </c>
      <c r="D193" s="82" t="s">
        <v>310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29"/>
        <v>1</v>
      </c>
      <c r="M193" s="26">
        <f t="shared" si="1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>
        <v>1</v>
      </c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67">
        <f>SUMIFS([1]Up!$J:$J,[1]Up!$D:$D,D193)</f>
        <v>0</v>
      </c>
      <c r="BE193" s="82"/>
      <c r="BF193" s="82" t="str">
        <f t="shared" si="30"/>
        <v>PL1.5</v>
      </c>
      <c r="BG193" s="53" t="str">
        <f t="shared" si="31"/>
        <v/>
      </c>
      <c r="BH193" s="53" t="s">
        <v>61</v>
      </c>
      <c r="BI193" s="84" t="s">
        <v>3881</v>
      </c>
      <c r="BJ193" s="53"/>
      <c r="BK193" s="53" t="s">
        <v>3882</v>
      </c>
      <c r="BL193" s="53">
        <v>1</v>
      </c>
      <c r="BM193" s="83">
        <v>46191</v>
      </c>
      <c r="BN193" s="53"/>
      <c r="BO193" s="53"/>
    </row>
    <row r="194" spans="3:67" ht="14.25" hidden="1" customHeight="1">
      <c r="C194" s="82" t="s">
        <v>14</v>
      </c>
      <c r="D194" s="82" t="s">
        <v>312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29"/>
        <v>1</v>
      </c>
      <c r="M194" s="26">
        <f t="shared" si="1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>
        <v>1</v>
      </c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67">
        <f>SUMIFS([1]Up!$J:$J,[1]Up!$D:$D,D194)</f>
        <v>0</v>
      </c>
      <c r="BE194" s="82"/>
      <c r="BF194" s="82" t="str">
        <f t="shared" si="30"/>
        <v>PL2.6</v>
      </c>
      <c r="BG194" s="53" t="str">
        <f t="shared" si="31"/>
        <v/>
      </c>
      <c r="BH194" s="53" t="s">
        <v>61</v>
      </c>
      <c r="BI194" s="53" t="s">
        <v>3875</v>
      </c>
      <c r="BJ194" s="53"/>
      <c r="BK194" s="53" t="s">
        <v>3876</v>
      </c>
      <c r="BL194" s="53">
        <v>1</v>
      </c>
      <c r="BM194" s="83">
        <v>46191</v>
      </c>
      <c r="BN194" s="53"/>
      <c r="BO194" s="53"/>
    </row>
    <row r="195" spans="3:67" ht="14.25" hidden="1" customHeight="1">
      <c r="C195" s="82" t="s">
        <v>14</v>
      </c>
      <c r="D195" s="82" t="s">
        <v>314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29"/>
        <v>1</v>
      </c>
      <c r="M195" s="26">
        <f t="shared" si="11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>
        <v>1</v>
      </c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67">
        <f>SUMIFS([1]Up!$J:$J,[1]Up!$D:$D,D195)</f>
        <v>0</v>
      </c>
      <c r="BE195" s="82"/>
      <c r="BF195" s="82" t="str">
        <f t="shared" si="30"/>
        <v>PL1.5</v>
      </c>
      <c r="BG195" s="53" t="str">
        <f t="shared" si="31"/>
        <v/>
      </c>
      <c r="BH195" s="53" t="s">
        <v>61</v>
      </c>
      <c r="BI195" s="84" t="s">
        <v>3881</v>
      </c>
      <c r="BJ195" s="53"/>
      <c r="BK195" s="53" t="s">
        <v>3882</v>
      </c>
      <c r="BL195" s="53">
        <v>1</v>
      </c>
      <c r="BM195" s="83">
        <v>46191</v>
      </c>
      <c r="BN195" s="53"/>
      <c r="BO195" s="53"/>
    </row>
    <row r="196" spans="3:67" ht="14.25" hidden="1" customHeight="1">
      <c r="C196" s="82" t="s">
        <v>14</v>
      </c>
      <c r="D196" s="82" t="s">
        <v>315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29"/>
        <v>1</v>
      </c>
      <c r="M196" s="26">
        <f t="shared" si="11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>
        <v>1</v>
      </c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67">
        <f>SUMIFS([1]Up!$J:$J,[1]Up!$D:$D,D196)</f>
        <v>0</v>
      </c>
      <c r="BE196" s="82"/>
      <c r="BF196" s="82" t="str">
        <f t="shared" si="30"/>
        <v>PL2.6</v>
      </c>
      <c r="BG196" s="53" t="str">
        <f t="shared" si="31"/>
        <v/>
      </c>
      <c r="BH196" s="53" t="s">
        <v>61</v>
      </c>
      <c r="BI196" s="53" t="s">
        <v>3875</v>
      </c>
      <c r="BJ196" s="53"/>
      <c r="BK196" s="53" t="s">
        <v>3876</v>
      </c>
      <c r="BL196" s="53">
        <v>1</v>
      </c>
      <c r="BM196" s="83">
        <v>46191</v>
      </c>
      <c r="BN196" s="53"/>
      <c r="BO196" s="53"/>
    </row>
    <row r="197" spans="3:67" ht="14.25" hidden="1" customHeight="1">
      <c r="C197" s="82" t="s">
        <v>14</v>
      </c>
      <c r="D197" s="82" t="s">
        <v>316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29"/>
        <v>2</v>
      </c>
      <c r="M197" s="26">
        <f t="shared" si="11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>
        <v>2</v>
      </c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67">
        <f>SUMIFS([1]Up!$J:$J,[1]Up!$D:$D,D197)</f>
        <v>0</v>
      </c>
      <c r="BE197" s="82"/>
      <c r="BF197" s="82" t="str">
        <f t="shared" si="30"/>
        <v>PL2.6</v>
      </c>
      <c r="BG197" s="53" t="str">
        <f t="shared" si="31"/>
        <v/>
      </c>
      <c r="BH197" s="53" t="s">
        <v>61</v>
      </c>
      <c r="BI197" s="53" t="s">
        <v>3875</v>
      </c>
      <c r="BJ197" s="53"/>
      <c r="BK197" s="53" t="s">
        <v>3876</v>
      </c>
      <c r="BL197" s="53">
        <v>2</v>
      </c>
      <c r="BM197" s="83">
        <v>46191</v>
      </c>
      <c r="BN197" s="53"/>
      <c r="BO197" s="53"/>
    </row>
    <row r="198" spans="3:67" ht="14.25" hidden="1" customHeight="1">
      <c r="C198" s="82" t="s">
        <v>14</v>
      </c>
      <c r="D198" s="82" t="s">
        <v>318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29"/>
        <v>1</v>
      </c>
      <c r="M198" s="26">
        <f t="shared" si="11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>
        <v>1</v>
      </c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67">
        <f>SUMIFS([1]Up!$J:$J,[1]Up!$D:$D,D198)</f>
        <v>0</v>
      </c>
      <c r="BE198" s="82"/>
      <c r="BF198" s="82" t="str">
        <f t="shared" si="30"/>
        <v>PL2.6</v>
      </c>
      <c r="BG198" s="53" t="str">
        <f t="shared" si="31"/>
        <v/>
      </c>
      <c r="BH198" s="53" t="s">
        <v>61</v>
      </c>
      <c r="BI198" s="53" t="s">
        <v>3875</v>
      </c>
      <c r="BJ198" s="53"/>
      <c r="BK198" s="53" t="s">
        <v>3876</v>
      </c>
      <c r="BL198" s="53">
        <v>1</v>
      </c>
      <c r="BM198" s="83">
        <v>46191</v>
      </c>
      <c r="BN198" s="53"/>
      <c r="BO198" s="53"/>
    </row>
    <row r="199" spans="3:67" ht="14.25" hidden="1" customHeight="1">
      <c r="C199" s="82" t="s">
        <v>14</v>
      </c>
      <c r="D199" s="82" t="s">
        <v>320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29"/>
        <v>1</v>
      </c>
      <c r="M199" s="26">
        <f t="shared" si="1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>
        <v>1</v>
      </c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67">
        <f>SUMIFS([1]Up!$J:$J,[1]Up!$D:$D,D199)</f>
        <v>0</v>
      </c>
      <c r="BE199" s="82"/>
      <c r="BF199" s="82" t="str">
        <f t="shared" si="30"/>
        <v>PL1.5</v>
      </c>
      <c r="BG199" s="53" t="str">
        <f t="shared" si="31"/>
        <v/>
      </c>
      <c r="BH199" s="53" t="s">
        <v>61</v>
      </c>
      <c r="BI199" s="84" t="s">
        <v>3881</v>
      </c>
      <c r="BJ199" s="53"/>
      <c r="BK199" s="53" t="s">
        <v>3882</v>
      </c>
      <c r="BL199" s="53">
        <v>1</v>
      </c>
      <c r="BM199" s="83">
        <v>46191</v>
      </c>
      <c r="BN199" s="53"/>
      <c r="BO199" s="53"/>
    </row>
    <row r="200" spans="3:67" ht="14.25" hidden="1" customHeight="1">
      <c r="C200" s="82" t="s">
        <v>14</v>
      </c>
      <c r="D200" s="82" t="s">
        <v>321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29"/>
        <v>1</v>
      </c>
      <c r="M200" s="26">
        <f t="shared" si="1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>
        <v>1</v>
      </c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67">
        <f>SUMIFS([1]Up!$J:$J,[1]Up!$D:$D,D200)</f>
        <v>0</v>
      </c>
      <c r="BE200" s="82"/>
      <c r="BF200" s="82" t="str">
        <f t="shared" si="30"/>
        <v>PL2.6</v>
      </c>
      <c r="BG200" s="53" t="str">
        <f t="shared" si="31"/>
        <v/>
      </c>
      <c r="BH200" s="53" t="s">
        <v>61</v>
      </c>
      <c r="BI200" s="53" t="s">
        <v>3875</v>
      </c>
      <c r="BJ200" s="53"/>
      <c r="BK200" s="53" t="s">
        <v>3876</v>
      </c>
      <c r="BL200" s="53">
        <v>1</v>
      </c>
      <c r="BM200" s="83">
        <v>46191</v>
      </c>
      <c r="BN200" s="53"/>
      <c r="BO200" s="53"/>
    </row>
    <row r="201" spans="3:67" ht="14.25" hidden="1" customHeight="1">
      <c r="C201" s="82" t="s">
        <v>14</v>
      </c>
      <c r="D201" s="82" t="s">
        <v>322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29"/>
        <v>1</v>
      </c>
      <c r="M201" s="26">
        <f t="shared" si="1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>
        <v>1</v>
      </c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67">
        <f>SUMIFS([1]Up!$J:$J,[1]Up!$D:$D,D201)</f>
        <v>0</v>
      </c>
      <c r="BE201" s="82"/>
      <c r="BF201" s="82" t="str">
        <f t="shared" si="30"/>
        <v>PL2.6</v>
      </c>
      <c r="BG201" s="53" t="str">
        <f t="shared" si="31"/>
        <v/>
      </c>
      <c r="BH201" s="53" t="s">
        <v>61</v>
      </c>
      <c r="BI201" s="53" t="s">
        <v>3875</v>
      </c>
      <c r="BJ201" s="53"/>
      <c r="BK201" s="53" t="s">
        <v>3876</v>
      </c>
      <c r="BL201" s="53">
        <v>1</v>
      </c>
      <c r="BM201" s="83">
        <v>46191</v>
      </c>
      <c r="BN201" s="53"/>
      <c r="BO201" s="53"/>
    </row>
    <row r="202" spans="3:67" ht="14.25" hidden="1" customHeight="1">
      <c r="C202" s="82" t="s">
        <v>14</v>
      </c>
      <c r="D202" s="82" t="s">
        <v>324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29"/>
        <v>1</v>
      </c>
      <c r="M202" s="26">
        <f t="shared" si="1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>
        <v>1</v>
      </c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67">
        <f>SUMIFS([1]Up!$J:$J,[1]Up!$D:$D,D202)</f>
        <v>0</v>
      </c>
      <c r="BE202" s="82"/>
      <c r="BF202" s="82" t="str">
        <f t="shared" si="30"/>
        <v>PL1.5</v>
      </c>
      <c r="BG202" s="53" t="str">
        <f t="shared" si="31"/>
        <v/>
      </c>
      <c r="BH202" s="53" t="s">
        <v>61</v>
      </c>
      <c r="BI202" s="84" t="s">
        <v>3881</v>
      </c>
      <c r="BJ202" s="53"/>
      <c r="BK202" s="53" t="s">
        <v>3882</v>
      </c>
      <c r="BL202" s="53">
        <v>1</v>
      </c>
      <c r="BM202" s="83">
        <v>46191</v>
      </c>
      <c r="BN202" s="53"/>
      <c r="BO202" s="53"/>
    </row>
    <row r="203" spans="3:67" ht="14.25" hidden="1" customHeight="1">
      <c r="C203" s="82" t="s">
        <v>14</v>
      </c>
      <c r="D203" s="82" t="s">
        <v>325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29"/>
        <v>3</v>
      </c>
      <c r="M203" s="26">
        <f t="shared" si="1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>
        <v>3</v>
      </c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67">
        <f>SUMIFS([1]Up!$J:$J,[1]Up!$D:$D,D203)</f>
        <v>0</v>
      </c>
      <c r="BE203" s="82"/>
      <c r="BF203" s="82" t="str">
        <f t="shared" si="30"/>
        <v>PL1.5</v>
      </c>
      <c r="BG203" s="53" t="str">
        <f t="shared" si="31"/>
        <v/>
      </c>
      <c r="BH203" s="53" t="s">
        <v>50</v>
      </c>
      <c r="BI203" s="84" t="s">
        <v>3881</v>
      </c>
      <c r="BJ203" s="53"/>
      <c r="BK203" s="53" t="s">
        <v>3882</v>
      </c>
      <c r="BL203" s="53">
        <v>3</v>
      </c>
      <c r="BM203" s="83">
        <v>46191</v>
      </c>
      <c r="BN203" s="53"/>
      <c r="BO203" s="53"/>
    </row>
    <row r="204" spans="3:67" ht="14.25" hidden="1" customHeight="1">
      <c r="C204" s="82" t="s">
        <v>14</v>
      </c>
      <c r="D204" s="82" t="s">
        <v>326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29"/>
        <v>1</v>
      </c>
      <c r="M204" s="26">
        <f t="shared" si="1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>
        <v>1</v>
      </c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67">
        <f>SUMIFS([1]Up!$J:$J,[1]Up!$D:$D,D204)</f>
        <v>0</v>
      </c>
      <c r="BE204" s="82"/>
      <c r="BF204" s="82" t="str">
        <f t="shared" si="30"/>
        <v>PL2.6</v>
      </c>
      <c r="BG204" s="53" t="str">
        <f t="shared" si="31"/>
        <v/>
      </c>
      <c r="BH204" s="53" t="s">
        <v>61</v>
      </c>
      <c r="BI204" s="53" t="s">
        <v>3875</v>
      </c>
      <c r="BJ204" s="53"/>
      <c r="BK204" s="53" t="s">
        <v>3876</v>
      </c>
      <c r="BL204" s="53">
        <v>1</v>
      </c>
      <c r="BM204" s="83">
        <v>46191</v>
      </c>
      <c r="BN204" s="53"/>
      <c r="BO204" s="53"/>
    </row>
    <row r="205" spans="3:67" ht="14.25" hidden="1" customHeight="1">
      <c r="C205" s="82" t="s">
        <v>14</v>
      </c>
      <c r="D205" s="82" t="s">
        <v>327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29"/>
        <v>2</v>
      </c>
      <c r="M205" s="26">
        <f t="shared" si="1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>
        <v>2</v>
      </c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67">
        <f>SUMIFS([1]Up!$J:$J,[1]Up!$D:$D,D205)</f>
        <v>0</v>
      </c>
      <c r="BE205" s="82"/>
      <c r="BF205" s="82" t="str">
        <f t="shared" si="30"/>
        <v>PL2.6</v>
      </c>
      <c r="BG205" s="53" t="str">
        <f t="shared" si="31"/>
        <v/>
      </c>
      <c r="BH205" s="53" t="s">
        <v>61</v>
      </c>
      <c r="BI205" s="53" t="s">
        <v>3875</v>
      </c>
      <c r="BJ205" s="53"/>
      <c r="BK205" s="53" t="s">
        <v>3876</v>
      </c>
      <c r="BL205" s="53">
        <v>2</v>
      </c>
      <c r="BM205" s="83">
        <v>46191</v>
      </c>
      <c r="BN205" s="53"/>
      <c r="BO205" s="53"/>
    </row>
    <row r="206" spans="3:67" ht="14.25" hidden="1" customHeight="1">
      <c r="C206" s="82" t="s">
        <v>14</v>
      </c>
      <c r="D206" s="82" t="s">
        <v>329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29"/>
        <v>1</v>
      </c>
      <c r="M206" s="26">
        <f t="shared" si="1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>
        <v>1</v>
      </c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67">
        <f>SUMIFS([1]Up!$J:$J,[1]Up!$D:$D,D206)</f>
        <v>0</v>
      </c>
      <c r="BE206" s="82"/>
      <c r="BF206" s="82" t="str">
        <f t="shared" si="30"/>
        <v>PL2.6</v>
      </c>
      <c r="BG206" s="53" t="str">
        <f t="shared" si="31"/>
        <v/>
      </c>
      <c r="BH206" s="53" t="s">
        <v>61</v>
      </c>
      <c r="BI206" s="53" t="s">
        <v>3875</v>
      </c>
      <c r="BJ206" s="53"/>
      <c r="BK206" s="53" t="s">
        <v>3876</v>
      </c>
      <c r="BL206" s="53">
        <v>1</v>
      </c>
      <c r="BM206" s="83">
        <v>46191</v>
      </c>
      <c r="BN206" s="53"/>
      <c r="BO206" s="53"/>
    </row>
    <row r="207" spans="3:67" ht="14.25" hidden="1" customHeight="1">
      <c r="C207" s="82" t="s">
        <v>14</v>
      </c>
      <c r="D207" s="82" t="s">
        <v>331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29"/>
        <v>1</v>
      </c>
      <c r="M207" s="26">
        <f t="shared" si="1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>
        <v>1</v>
      </c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67">
        <f>SUMIFS([1]Up!$J:$J,[1]Up!$D:$D,D207)</f>
        <v>0</v>
      </c>
      <c r="BE207" s="82"/>
      <c r="BF207" s="82" t="str">
        <f t="shared" si="30"/>
        <v>PL2.6</v>
      </c>
      <c r="BG207" s="53" t="str">
        <f t="shared" si="31"/>
        <v/>
      </c>
      <c r="BH207" s="53" t="s">
        <v>61</v>
      </c>
      <c r="BI207" s="53" t="s">
        <v>3875</v>
      </c>
      <c r="BJ207" s="53"/>
      <c r="BK207" s="53" t="s">
        <v>3876</v>
      </c>
      <c r="BL207" s="53">
        <v>1</v>
      </c>
      <c r="BM207" s="83">
        <v>46191</v>
      </c>
      <c r="BN207" s="53"/>
      <c r="BO207" s="53"/>
    </row>
    <row r="208" spans="3:67" ht="14.25" hidden="1" customHeight="1">
      <c r="C208" s="82" t="s">
        <v>14</v>
      </c>
      <c r="D208" s="82" t="s">
        <v>332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29"/>
        <v>1</v>
      </c>
      <c r="M208" s="26">
        <f t="shared" si="1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>
        <v>1</v>
      </c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67">
        <f>SUMIFS([1]Up!$J:$J,[1]Up!$D:$D,D208)</f>
        <v>0</v>
      </c>
      <c r="BE208" s="82"/>
      <c r="BF208" s="82" t="str">
        <f t="shared" si="30"/>
        <v>PL2.6</v>
      </c>
      <c r="BG208" s="53" t="str">
        <f t="shared" si="31"/>
        <v/>
      </c>
      <c r="BH208" s="53" t="s">
        <v>61</v>
      </c>
      <c r="BI208" s="53" t="s">
        <v>3875</v>
      </c>
      <c r="BJ208" s="53"/>
      <c r="BK208" s="53" t="s">
        <v>3876</v>
      </c>
      <c r="BL208" s="53">
        <v>1</v>
      </c>
      <c r="BM208" s="83">
        <v>46191</v>
      </c>
      <c r="BN208" s="53"/>
      <c r="BO208" s="53"/>
    </row>
    <row r="209" spans="3:67" ht="14.25" hidden="1" customHeight="1">
      <c r="C209" s="82" t="s">
        <v>14</v>
      </c>
      <c r="D209" s="82" t="s">
        <v>333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29"/>
        <v>1</v>
      </c>
      <c r="M209" s="26">
        <f t="shared" si="11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>
        <v>1</v>
      </c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67">
        <f>SUMIFS([1]Up!$J:$J,[1]Up!$D:$D,D209)</f>
        <v>0</v>
      </c>
      <c r="BE209" s="82"/>
      <c r="BF209" s="82" t="str">
        <f t="shared" si="30"/>
        <v>PL2.6</v>
      </c>
      <c r="BG209" s="53" t="str">
        <f t="shared" si="31"/>
        <v/>
      </c>
      <c r="BH209" s="53" t="s">
        <v>61</v>
      </c>
      <c r="BI209" s="53" t="s">
        <v>3875</v>
      </c>
      <c r="BJ209" s="53"/>
      <c r="BK209" s="53" t="s">
        <v>3876</v>
      </c>
      <c r="BL209" s="53">
        <v>1</v>
      </c>
      <c r="BM209" s="83">
        <v>46191</v>
      </c>
      <c r="BN209" s="53"/>
      <c r="BO209" s="53"/>
    </row>
    <row r="210" spans="3:67" ht="14.25" hidden="1" customHeight="1">
      <c r="C210" s="82" t="s">
        <v>14</v>
      </c>
      <c r="D210" s="82" t="s">
        <v>334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29"/>
        <v>1</v>
      </c>
      <c r="M210" s="26">
        <f t="shared" si="11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>
        <v>1</v>
      </c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67">
        <f>SUMIFS([1]Up!$J:$J,[1]Up!$D:$D,D210)</f>
        <v>0</v>
      </c>
      <c r="BE210" s="82"/>
      <c r="BF210" s="82" t="str">
        <f t="shared" si="30"/>
        <v>PL2.6</v>
      </c>
      <c r="BG210" s="53" t="str">
        <f t="shared" si="31"/>
        <v/>
      </c>
      <c r="BH210" s="53" t="s">
        <v>61</v>
      </c>
      <c r="BI210" s="53" t="s">
        <v>3875</v>
      </c>
      <c r="BJ210" s="53"/>
      <c r="BK210" s="53" t="s">
        <v>3876</v>
      </c>
      <c r="BL210" s="53">
        <v>1</v>
      </c>
      <c r="BM210" s="83">
        <v>46191</v>
      </c>
      <c r="BN210" s="53"/>
      <c r="BO210" s="53"/>
    </row>
    <row r="211" spans="3:67" ht="14.25" hidden="1" customHeight="1">
      <c r="C211" s="82" t="s">
        <v>14</v>
      </c>
      <c r="D211" s="82" t="s">
        <v>336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29"/>
        <v>1</v>
      </c>
      <c r="M211" s="26">
        <f t="shared" si="11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>
        <v>1</v>
      </c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67">
        <f>SUMIFS([1]Up!$J:$J,[1]Up!$D:$D,D211)</f>
        <v>0</v>
      </c>
      <c r="BE211" s="82"/>
      <c r="BF211" s="82" t="str">
        <f t="shared" si="30"/>
        <v>PL1.5</v>
      </c>
      <c r="BG211" s="53" t="str">
        <f t="shared" si="31"/>
        <v/>
      </c>
      <c r="BH211" s="53" t="s">
        <v>61</v>
      </c>
      <c r="BI211" s="84" t="s">
        <v>3881</v>
      </c>
      <c r="BJ211" s="53"/>
      <c r="BK211" s="53" t="s">
        <v>3882</v>
      </c>
      <c r="BL211" s="53">
        <v>1</v>
      </c>
      <c r="BM211" s="83">
        <v>46191</v>
      </c>
      <c r="BN211" s="53"/>
      <c r="BO211" s="53"/>
    </row>
    <row r="212" spans="3:67" ht="14.25" hidden="1" customHeight="1">
      <c r="C212" s="82" t="s">
        <v>14</v>
      </c>
      <c r="D212" s="82" t="s">
        <v>337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29"/>
        <v>1</v>
      </c>
      <c r="M212" s="26">
        <f t="shared" si="1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>
        <v>1</v>
      </c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67">
        <f>SUMIFS([1]Up!$J:$J,[1]Up!$D:$D,D212)</f>
        <v>0</v>
      </c>
      <c r="BE212" s="82"/>
      <c r="BF212" s="82" t="str">
        <f t="shared" si="30"/>
        <v>PL2.6</v>
      </c>
      <c r="BG212" s="53" t="str">
        <f t="shared" si="31"/>
        <v/>
      </c>
      <c r="BH212" s="53" t="s">
        <v>61</v>
      </c>
      <c r="BI212" s="53" t="s">
        <v>3875</v>
      </c>
      <c r="BJ212" s="53"/>
      <c r="BK212" s="53" t="s">
        <v>3876</v>
      </c>
      <c r="BL212" s="53">
        <v>1</v>
      </c>
      <c r="BM212" s="83">
        <v>46191</v>
      </c>
      <c r="BN212" s="53"/>
      <c r="BO212" s="53"/>
    </row>
    <row r="213" spans="3:67" ht="14.25" hidden="1" customHeight="1">
      <c r="C213" s="82" t="s">
        <v>14</v>
      </c>
      <c r="D213" s="82" t="s">
        <v>338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29"/>
        <v>1</v>
      </c>
      <c r="M213" s="26">
        <f t="shared" si="1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67">
        <f>SUMIFS([1]Up!$J:$J,[1]Up!$D:$D,D213)</f>
        <v>0</v>
      </c>
      <c r="BE213" s="82"/>
      <c r="BF213" s="82" t="str">
        <f t="shared" si="30"/>
        <v>PL1.5</v>
      </c>
      <c r="BG213" s="53" t="str">
        <f t="shared" si="31"/>
        <v/>
      </c>
      <c r="BH213" s="53" t="s">
        <v>50</v>
      </c>
      <c r="BI213" s="84" t="s">
        <v>3881</v>
      </c>
      <c r="BJ213" s="53"/>
      <c r="BK213" s="53" t="s">
        <v>3882</v>
      </c>
      <c r="BL213" s="53">
        <v>1</v>
      </c>
      <c r="BM213" s="83">
        <v>46191</v>
      </c>
      <c r="BN213" s="53"/>
      <c r="BO213" s="53"/>
    </row>
    <row r="214" spans="3:67" ht="14.25" hidden="1" customHeight="1">
      <c r="C214" s="82" t="s">
        <v>14</v>
      </c>
      <c r="D214" s="82" t="s">
        <v>339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29"/>
        <v>56</v>
      </c>
      <c r="M214" s="26">
        <f t="shared" si="11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>
        <v>14</v>
      </c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>
        <f>2+8+8+8+8+8</f>
        <v>42</v>
      </c>
      <c r="BA214" s="26"/>
      <c r="BB214" s="26"/>
      <c r="BC214" s="26"/>
      <c r="BD214" s="67">
        <f>SUMIFS([1]Up!$J:$J,[1]Up!$D:$D,D214)</f>
        <v>0</v>
      </c>
      <c r="BE214" s="82"/>
      <c r="BF214" s="82" t="str">
        <f t="shared" si="30"/>
        <v>PL1.5</v>
      </c>
      <c r="BG214" s="53" t="str">
        <f t="shared" si="31"/>
        <v/>
      </c>
      <c r="BH214" s="53" t="s">
        <v>50</v>
      </c>
      <c r="BI214" s="84" t="s">
        <v>3881</v>
      </c>
      <c r="BJ214" s="53"/>
      <c r="BK214" s="53" t="s">
        <v>3882</v>
      </c>
      <c r="BL214" s="53">
        <v>56</v>
      </c>
      <c r="BM214" s="83">
        <v>46191</v>
      </c>
      <c r="BN214" s="53"/>
      <c r="BO214" s="53"/>
    </row>
    <row r="215" spans="3:67" ht="14.25" hidden="1" customHeight="1">
      <c r="C215" s="82" t="s">
        <v>14</v>
      </c>
      <c r="D215" s="82" t="s">
        <v>340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29"/>
        <v>1</v>
      </c>
      <c r="M215" s="26">
        <f t="shared" si="11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>
        <v>1</v>
      </c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67">
        <f>SUMIFS([1]Up!$J:$J,[1]Up!$D:$D,D215)</f>
        <v>0</v>
      </c>
      <c r="BE215" s="82"/>
      <c r="BF215" s="82" t="str">
        <f t="shared" si="30"/>
        <v>PL1.5</v>
      </c>
      <c r="BG215" s="53" t="str">
        <f t="shared" si="31"/>
        <v/>
      </c>
      <c r="BH215" s="53" t="s">
        <v>50</v>
      </c>
      <c r="BI215" s="84" t="s">
        <v>3881</v>
      </c>
      <c r="BJ215" s="53"/>
      <c r="BK215" s="53" t="s">
        <v>3882</v>
      </c>
      <c r="BL215" s="53">
        <v>1</v>
      </c>
      <c r="BM215" s="83">
        <v>46191</v>
      </c>
      <c r="BN215" s="53"/>
      <c r="BO215" s="53"/>
    </row>
    <row r="216" spans="3:67" ht="14.25" hidden="1" customHeight="1">
      <c r="C216" s="82" t="s">
        <v>14</v>
      </c>
      <c r="D216" s="82" t="s">
        <v>341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29"/>
        <v>1</v>
      </c>
      <c r="M216" s="26">
        <f t="shared" si="11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>
        <v>1</v>
      </c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67">
        <f>SUMIFS([1]Up!$J:$J,[1]Up!$D:$D,D216)</f>
        <v>0</v>
      </c>
      <c r="BE216" s="82"/>
      <c r="BF216" s="82" t="str">
        <f t="shared" si="30"/>
        <v>PL1.5</v>
      </c>
      <c r="BG216" s="53" t="str">
        <f t="shared" si="31"/>
        <v/>
      </c>
      <c r="BH216" s="53" t="s">
        <v>50</v>
      </c>
      <c r="BI216" s="84" t="s">
        <v>3881</v>
      </c>
      <c r="BJ216" s="53"/>
      <c r="BK216" s="53" t="s">
        <v>3882</v>
      </c>
      <c r="BL216" s="53">
        <v>1</v>
      </c>
      <c r="BM216" s="83">
        <v>46191</v>
      </c>
      <c r="BN216" s="53"/>
      <c r="BO216" s="53"/>
    </row>
    <row r="217" spans="3:67" ht="14.25" hidden="1" customHeight="1">
      <c r="C217" s="82" t="s">
        <v>14</v>
      </c>
      <c r="D217" s="82" t="s">
        <v>342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29"/>
        <v>1</v>
      </c>
      <c r="M217" s="26">
        <f t="shared" si="1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>
        <v>1</v>
      </c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67">
        <f>SUMIFS([1]Up!$J:$J,[1]Up!$D:$D,D217)</f>
        <v>0</v>
      </c>
      <c r="BE217" s="82"/>
      <c r="BF217" s="82" t="str">
        <f t="shared" si="30"/>
        <v>PL1.5</v>
      </c>
      <c r="BG217" s="53" t="str">
        <f t="shared" si="31"/>
        <v/>
      </c>
      <c r="BH217" s="53" t="s">
        <v>50</v>
      </c>
      <c r="BI217" s="84" t="s">
        <v>3881</v>
      </c>
      <c r="BJ217" s="53"/>
      <c r="BK217" s="53" t="s">
        <v>3882</v>
      </c>
      <c r="BL217" s="53">
        <v>1</v>
      </c>
      <c r="BM217" s="83">
        <v>46191</v>
      </c>
      <c r="BN217" s="53"/>
      <c r="BO217" s="53"/>
    </row>
    <row r="218" spans="3:67" ht="14.25" hidden="1" customHeight="1">
      <c r="C218" s="82" t="s">
        <v>14</v>
      </c>
      <c r="D218" s="82" t="s">
        <v>343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29"/>
        <v>1</v>
      </c>
      <c r="M218" s="26">
        <f t="shared" si="1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>
        <v>1</v>
      </c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67">
        <f>SUMIFS([1]Up!$J:$J,[1]Up!$D:$D,D218)</f>
        <v>0</v>
      </c>
      <c r="BE218" s="82"/>
      <c r="BF218" s="82" t="str">
        <f t="shared" si="30"/>
        <v>PL1.5</v>
      </c>
      <c r="BG218" s="53" t="str">
        <f t="shared" si="31"/>
        <v/>
      </c>
      <c r="BH218" s="53" t="s">
        <v>50</v>
      </c>
      <c r="BI218" s="84" t="s">
        <v>3881</v>
      </c>
      <c r="BJ218" s="53"/>
      <c r="BK218" s="53" t="s">
        <v>3882</v>
      </c>
      <c r="BL218" s="53">
        <v>1</v>
      </c>
      <c r="BM218" s="83">
        <v>46191</v>
      </c>
      <c r="BN218" s="53"/>
      <c r="BO218" s="53"/>
    </row>
    <row r="219" spans="3:67" ht="14.25" hidden="1" customHeight="1">
      <c r="C219" s="82" t="s">
        <v>14</v>
      </c>
      <c r="D219" s="82" t="s">
        <v>344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29"/>
        <v>1</v>
      </c>
      <c r="M219" s="26">
        <f t="shared" si="1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>
        <v>1</v>
      </c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67">
        <f>SUMIFS([1]Up!$J:$J,[1]Up!$D:$D,D219)</f>
        <v>0</v>
      </c>
      <c r="BE219" s="82"/>
      <c r="BF219" s="82" t="str">
        <f t="shared" si="30"/>
        <v>PL1.5</v>
      </c>
      <c r="BG219" s="53" t="str">
        <f t="shared" si="31"/>
        <v/>
      </c>
      <c r="BH219" s="53" t="s">
        <v>50</v>
      </c>
      <c r="BI219" s="84" t="s">
        <v>3881</v>
      </c>
      <c r="BJ219" s="53"/>
      <c r="BK219" s="53" t="s">
        <v>3882</v>
      </c>
      <c r="BL219" s="53">
        <v>1</v>
      </c>
      <c r="BM219" s="83">
        <v>46191</v>
      </c>
      <c r="BN219" s="53"/>
      <c r="BO219" s="53"/>
    </row>
    <row r="220" spans="3:67" ht="14.25" hidden="1" customHeight="1">
      <c r="C220" s="82" t="s">
        <v>14</v>
      </c>
      <c r="D220" s="82" t="s">
        <v>345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29"/>
        <v>1</v>
      </c>
      <c r="M220" s="26">
        <f t="shared" si="1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>
        <v>1</v>
      </c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67">
        <f>SUMIFS([1]Up!$J:$J,[1]Up!$D:$D,D220)</f>
        <v>0</v>
      </c>
      <c r="BE220" s="82"/>
      <c r="BF220" s="82" t="str">
        <f t="shared" si="30"/>
        <v>PL1.5</v>
      </c>
      <c r="BG220" s="53" t="str">
        <f t="shared" si="31"/>
        <v/>
      </c>
      <c r="BH220" s="53" t="s">
        <v>50</v>
      </c>
      <c r="BI220" s="84" t="s">
        <v>3881</v>
      </c>
      <c r="BJ220" s="53"/>
      <c r="BK220" s="53" t="s">
        <v>3882</v>
      </c>
      <c r="BL220" s="53">
        <v>1</v>
      </c>
      <c r="BM220" s="83">
        <v>46191</v>
      </c>
      <c r="BN220" s="53"/>
      <c r="BO220" s="53"/>
    </row>
    <row r="221" spans="3:67" ht="14.25" hidden="1" customHeight="1">
      <c r="C221" s="82" t="s">
        <v>14</v>
      </c>
      <c r="D221" s="82" t="s">
        <v>346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29"/>
        <v>1</v>
      </c>
      <c r="M221" s="26">
        <f t="shared" si="1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>
        <v>1</v>
      </c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67">
        <f>SUMIFS([1]Up!$J:$J,[1]Up!$D:$D,D221)</f>
        <v>0</v>
      </c>
      <c r="BE221" s="82"/>
      <c r="BF221" s="82" t="str">
        <f t="shared" si="30"/>
        <v>PL1.5</v>
      </c>
      <c r="BG221" s="53" t="str">
        <f t="shared" si="31"/>
        <v/>
      </c>
      <c r="BH221" s="53" t="s">
        <v>50</v>
      </c>
      <c r="BI221" s="84" t="s">
        <v>3881</v>
      </c>
      <c r="BJ221" s="53"/>
      <c r="BK221" s="53" t="s">
        <v>3882</v>
      </c>
      <c r="BL221" s="53">
        <v>1</v>
      </c>
      <c r="BM221" s="83">
        <v>46191</v>
      </c>
      <c r="BN221" s="53"/>
      <c r="BO221" s="53"/>
    </row>
    <row r="222" spans="3:67" ht="14.25" hidden="1" customHeight="1">
      <c r="C222" s="82" t="s">
        <v>14</v>
      </c>
      <c r="D222" s="82" t="s">
        <v>347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si="29"/>
        <v>1</v>
      </c>
      <c r="M222" s="26">
        <f t="shared" si="11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>
        <v>1</v>
      </c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67">
        <f>SUMIFS([1]Up!$J:$J,[1]Up!$D:$D,D222)</f>
        <v>0</v>
      </c>
      <c r="BE222" s="82"/>
      <c r="BF222" s="82" t="str">
        <f t="shared" si="30"/>
        <v>PL1.5</v>
      </c>
      <c r="BG222" s="53" t="str">
        <f t="shared" si="31"/>
        <v/>
      </c>
      <c r="BH222" s="53" t="s">
        <v>50</v>
      </c>
      <c r="BI222" s="84" t="s">
        <v>3881</v>
      </c>
      <c r="BJ222" s="53"/>
      <c r="BK222" s="53" t="s">
        <v>3882</v>
      </c>
      <c r="BL222" s="53">
        <v>1</v>
      </c>
      <c r="BM222" s="83">
        <v>46191</v>
      </c>
      <c r="BN222" s="53"/>
      <c r="BO222" s="53"/>
    </row>
    <row r="223" spans="3:67" ht="14.25" hidden="1" customHeight="1">
      <c r="C223" s="82" t="s">
        <v>14</v>
      </c>
      <c r="D223" s="82" t="s">
        <v>348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29"/>
        <v>1</v>
      </c>
      <c r="M223" s="26">
        <f t="shared" si="11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>
        <v>1</v>
      </c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67">
        <f>SUMIFS([1]Up!$J:$J,[1]Up!$D:$D,D223)</f>
        <v>0</v>
      </c>
      <c r="BE223" s="82"/>
      <c r="BF223" s="82" t="str">
        <f t="shared" si="30"/>
        <v>PL1.5</v>
      </c>
      <c r="BG223" s="53" t="str">
        <f t="shared" si="31"/>
        <v/>
      </c>
      <c r="BH223" s="53" t="s">
        <v>50</v>
      </c>
      <c r="BI223" s="84" t="s">
        <v>3881</v>
      </c>
      <c r="BJ223" s="53"/>
      <c r="BK223" s="53" t="s">
        <v>3882</v>
      </c>
      <c r="BL223" s="53">
        <v>1</v>
      </c>
      <c r="BM223" s="83">
        <v>46191</v>
      </c>
      <c r="BN223" s="53"/>
      <c r="BO223" s="53"/>
    </row>
    <row r="224" spans="3:67" ht="14.25" hidden="1" customHeight="1">
      <c r="C224" s="82" t="s">
        <v>14</v>
      </c>
      <c r="D224" s="82" t="s">
        <v>349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ref="L224:L287" si="32">MIN(SUM(N224:BC224),I224)</f>
        <v>1</v>
      </c>
      <c r="M224" s="26">
        <f t="shared" si="11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>
        <v>1</v>
      </c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67">
        <f>SUMIFS([1]Up!$J:$J,[1]Up!$D:$D,D224)</f>
        <v>0</v>
      </c>
      <c r="BE224" s="82"/>
      <c r="BF224" s="82" t="str">
        <f t="shared" ref="BF224:BF287" si="33">IFERROR(IF(C224="Plate",LEFT(E224,FIND("*",E224,1)-1),""),IF(C224="Plate",LEFT(E224,FIND("x",E224,1)-1),""))</f>
        <v>PL1.5</v>
      </c>
      <c r="BG224" s="53" t="str">
        <f t="shared" ref="BG224:BG287" si="34">IF(ROUND(SUM(N224:BC224)-I224,0)&gt;0,"Thừa "&amp;SUM(N224:BC224)-I224,"")</f>
        <v/>
      </c>
      <c r="BH224" s="53" t="s">
        <v>50</v>
      </c>
      <c r="BI224" s="84" t="s">
        <v>3881</v>
      </c>
      <c r="BJ224" s="53"/>
      <c r="BK224" s="53" t="s">
        <v>3882</v>
      </c>
      <c r="BL224" s="53">
        <v>1</v>
      </c>
      <c r="BM224" s="83">
        <v>46191</v>
      </c>
      <c r="BN224" s="53"/>
      <c r="BO224" s="53"/>
    </row>
    <row r="225" spans="3:67" ht="14.25" hidden="1" customHeight="1">
      <c r="C225" s="82" t="s">
        <v>14</v>
      </c>
      <c r="D225" s="82" t="s">
        <v>350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2"/>
        <v>3</v>
      </c>
      <c r="M225" s="26">
        <f t="shared" si="11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>
        <v>3</v>
      </c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67">
        <f>SUMIFS([1]Up!$J:$J,[1]Up!$D:$D,D225)</f>
        <v>0</v>
      </c>
      <c r="BE225" s="82"/>
      <c r="BF225" s="82" t="str">
        <f t="shared" si="33"/>
        <v>PL1.5</v>
      </c>
      <c r="BG225" s="53" t="str">
        <f t="shared" si="34"/>
        <v/>
      </c>
      <c r="BH225" s="53" t="s">
        <v>50</v>
      </c>
      <c r="BI225" s="84" t="s">
        <v>3881</v>
      </c>
      <c r="BJ225" s="53"/>
      <c r="BK225" s="53" t="s">
        <v>3882</v>
      </c>
      <c r="BL225" s="53">
        <v>3</v>
      </c>
      <c r="BM225" s="83">
        <v>46191</v>
      </c>
      <c r="BN225" s="53"/>
      <c r="BO225" s="53"/>
    </row>
    <row r="226" spans="3:67" ht="14.25" hidden="1" customHeight="1">
      <c r="C226" s="82" t="s">
        <v>14</v>
      </c>
      <c r="D226" s="82" t="s">
        <v>351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2"/>
        <v>1</v>
      </c>
      <c r="M226" s="26">
        <f t="shared" si="11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>
        <v>1</v>
      </c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67">
        <f>SUMIFS([1]Up!$J:$J,[1]Up!$D:$D,D226)</f>
        <v>0</v>
      </c>
      <c r="BE226" s="82"/>
      <c r="BF226" s="82" t="str">
        <f t="shared" si="33"/>
        <v>PL1.5</v>
      </c>
      <c r="BG226" s="53" t="str">
        <f t="shared" si="34"/>
        <v/>
      </c>
      <c r="BH226" s="53" t="s">
        <v>50</v>
      </c>
      <c r="BI226" s="84" t="s">
        <v>3881</v>
      </c>
      <c r="BJ226" s="53"/>
      <c r="BK226" s="53" t="s">
        <v>3882</v>
      </c>
      <c r="BL226" s="53">
        <v>1</v>
      </c>
      <c r="BM226" s="83">
        <v>46191</v>
      </c>
      <c r="BN226" s="53"/>
      <c r="BO226" s="53"/>
    </row>
    <row r="227" spans="3:67" ht="14.25" hidden="1" customHeight="1">
      <c r="C227" s="82" t="s">
        <v>14</v>
      </c>
      <c r="D227" s="82" t="s">
        <v>352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2"/>
        <v>1</v>
      </c>
      <c r="M227" s="26">
        <f t="shared" si="11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>
        <v>1</v>
      </c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67">
        <f>SUMIFS([1]Up!$J:$J,[1]Up!$D:$D,D227)</f>
        <v>0</v>
      </c>
      <c r="BE227" s="82"/>
      <c r="BF227" s="82" t="str">
        <f t="shared" si="33"/>
        <v>PL1.5</v>
      </c>
      <c r="BG227" s="53" t="str">
        <f t="shared" si="34"/>
        <v/>
      </c>
      <c r="BH227" s="53" t="s">
        <v>50</v>
      </c>
      <c r="BI227" s="84" t="s">
        <v>3881</v>
      </c>
      <c r="BJ227" s="53"/>
      <c r="BK227" s="53" t="s">
        <v>3882</v>
      </c>
      <c r="BL227" s="53">
        <v>1</v>
      </c>
      <c r="BM227" s="83">
        <v>46191</v>
      </c>
      <c r="BN227" s="53"/>
      <c r="BO227" s="53"/>
    </row>
    <row r="228" spans="3:67" ht="14.25" hidden="1" customHeight="1">
      <c r="C228" s="82" t="s">
        <v>14</v>
      </c>
      <c r="D228" s="82" t="s">
        <v>353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2"/>
        <v>1</v>
      </c>
      <c r="M228" s="26">
        <f t="shared" si="11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>
        <v>1</v>
      </c>
      <c r="BA228" s="26"/>
      <c r="BB228" s="26"/>
      <c r="BC228" s="26"/>
      <c r="BD228" s="67">
        <f>SUMIFS([1]Up!$J:$J,[1]Up!$D:$D,D228)</f>
        <v>0</v>
      </c>
      <c r="BE228" s="82"/>
      <c r="BF228" s="82" t="str">
        <f t="shared" si="33"/>
        <v>PL1.5</v>
      </c>
      <c r="BG228" s="53" t="str">
        <f t="shared" si="34"/>
        <v/>
      </c>
      <c r="BH228" s="53" t="s">
        <v>50</v>
      </c>
      <c r="BI228" s="84" t="s">
        <v>3881</v>
      </c>
      <c r="BJ228" s="53"/>
      <c r="BK228" s="53" t="s">
        <v>3882</v>
      </c>
      <c r="BL228" s="53">
        <v>1</v>
      </c>
      <c r="BM228" s="83">
        <v>46191</v>
      </c>
      <c r="BN228" s="53"/>
      <c r="BO228" s="53"/>
    </row>
    <row r="229" spans="3:67" ht="14.25" hidden="1" customHeight="1">
      <c r="C229" s="82" t="s">
        <v>14</v>
      </c>
      <c r="D229" s="82" t="s">
        <v>354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2"/>
        <v>2</v>
      </c>
      <c r="M229" s="26">
        <f t="shared" si="11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>
        <v>2</v>
      </c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67">
        <f>SUMIFS([1]Up!$J:$J,[1]Up!$D:$D,D229)</f>
        <v>0</v>
      </c>
      <c r="BE229" s="82"/>
      <c r="BF229" s="82" t="str">
        <f t="shared" si="33"/>
        <v>PL1.5</v>
      </c>
      <c r="BG229" s="53" t="str">
        <f t="shared" si="34"/>
        <v/>
      </c>
      <c r="BH229" s="53" t="s">
        <v>50</v>
      </c>
      <c r="BI229" s="84" t="s">
        <v>3881</v>
      </c>
      <c r="BJ229" s="53"/>
      <c r="BK229" s="53" t="s">
        <v>3882</v>
      </c>
      <c r="BL229" s="53">
        <v>2</v>
      </c>
      <c r="BM229" s="83">
        <v>46191</v>
      </c>
      <c r="BN229" s="53"/>
      <c r="BO229" s="53"/>
    </row>
    <row r="230" spans="3:67" ht="14.25" hidden="1" customHeight="1">
      <c r="C230" s="82" t="s">
        <v>14</v>
      </c>
      <c r="D230" s="82" t="s">
        <v>355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2"/>
        <v>1</v>
      </c>
      <c r="M230" s="26">
        <f t="shared" si="11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>
        <v>1</v>
      </c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67">
        <f>SUMIFS([1]Up!$J:$J,[1]Up!$D:$D,D230)</f>
        <v>0</v>
      </c>
      <c r="BE230" s="82"/>
      <c r="BF230" s="82" t="str">
        <f t="shared" si="33"/>
        <v>PL1.5</v>
      </c>
      <c r="BG230" s="53" t="str">
        <f t="shared" si="34"/>
        <v/>
      </c>
      <c r="BH230" s="53" t="s">
        <v>50</v>
      </c>
      <c r="BI230" s="84" t="s">
        <v>3881</v>
      </c>
      <c r="BJ230" s="53"/>
      <c r="BK230" s="53" t="s">
        <v>3882</v>
      </c>
      <c r="BL230" s="53">
        <v>1</v>
      </c>
      <c r="BM230" s="83">
        <v>46191</v>
      </c>
      <c r="BN230" s="53"/>
      <c r="BO230" s="53"/>
    </row>
    <row r="231" spans="3:67" ht="14.25" hidden="1" customHeight="1">
      <c r="C231" s="82" t="s">
        <v>14</v>
      </c>
      <c r="D231" s="82" t="s">
        <v>356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2"/>
        <v>2</v>
      </c>
      <c r="M231" s="26">
        <f t="shared" si="11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>
        <v>2</v>
      </c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67">
        <f>SUMIFS([1]Up!$J:$J,[1]Up!$D:$D,D231)</f>
        <v>0</v>
      </c>
      <c r="BE231" s="82"/>
      <c r="BF231" s="82" t="str">
        <f t="shared" si="33"/>
        <v>PL1.5</v>
      </c>
      <c r="BG231" s="53" t="str">
        <f t="shared" si="34"/>
        <v/>
      </c>
      <c r="BH231" s="53" t="s">
        <v>50</v>
      </c>
      <c r="BI231" s="84" t="s">
        <v>3881</v>
      </c>
      <c r="BJ231" s="53"/>
      <c r="BK231" s="53" t="s">
        <v>3882</v>
      </c>
      <c r="BL231" s="53">
        <v>2</v>
      </c>
      <c r="BM231" s="83">
        <v>46191</v>
      </c>
      <c r="BN231" s="53"/>
      <c r="BO231" s="53"/>
    </row>
    <row r="232" spans="3:67" ht="14.25" hidden="1" customHeight="1">
      <c r="C232" s="82" t="s">
        <v>12</v>
      </c>
      <c r="D232" s="82" t="s">
        <v>357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2"/>
        <v>1</v>
      </c>
      <c r="M232" s="26">
        <f t="shared" si="11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67">
        <f>SUMIFS([1]Up!$J:$J,[1]Up!$D:$D,D232)</f>
        <v>0</v>
      </c>
      <c r="BE232" s="82"/>
      <c r="BF232" s="82" t="str">
        <f t="shared" si="33"/>
        <v/>
      </c>
      <c r="BG232" s="53" t="str">
        <f t="shared" si="34"/>
        <v/>
      </c>
      <c r="BH232" s="53" t="s">
        <v>50</v>
      </c>
      <c r="BI232" s="84" t="s">
        <v>1951</v>
      </c>
      <c r="BJ232" s="53"/>
      <c r="BK232" s="53" t="s">
        <v>1952</v>
      </c>
      <c r="BL232" s="53">
        <v>1</v>
      </c>
      <c r="BM232" s="83">
        <v>46169</v>
      </c>
      <c r="BN232" s="53"/>
      <c r="BO232" s="53"/>
    </row>
    <row r="233" spans="3:67" ht="14.25" hidden="1" customHeight="1">
      <c r="C233" s="82" t="s">
        <v>12</v>
      </c>
      <c r="D233" s="82" t="s">
        <v>359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2"/>
        <v>1</v>
      </c>
      <c r="M233" s="26">
        <f t="shared" si="11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1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67">
        <f>SUMIFS([1]Up!$J:$J,[1]Up!$D:$D,D233)</f>
        <v>0</v>
      </c>
      <c r="BE233" s="82"/>
      <c r="BF233" s="82" t="str">
        <f t="shared" si="33"/>
        <v/>
      </c>
      <c r="BG233" s="53" t="str">
        <f t="shared" si="34"/>
        <v/>
      </c>
      <c r="BH233" s="53" t="s">
        <v>50</v>
      </c>
      <c r="BI233" s="53" t="s">
        <v>1956</v>
      </c>
      <c r="BJ233" s="53"/>
      <c r="BK233" s="53" t="s">
        <v>1957</v>
      </c>
      <c r="BL233" s="53">
        <v>1</v>
      </c>
      <c r="BM233" s="83">
        <v>46169</v>
      </c>
      <c r="BN233" s="53"/>
      <c r="BO233" s="53"/>
    </row>
    <row r="234" spans="3:67" ht="14.25" hidden="1" customHeight="1">
      <c r="C234" s="82" t="s">
        <v>12</v>
      </c>
      <c r="D234" s="82" t="s">
        <v>361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2"/>
        <v>1</v>
      </c>
      <c r="M234" s="26">
        <f t="shared" si="11"/>
        <v>0</v>
      </c>
      <c r="N234" s="26"/>
      <c r="O234" s="26"/>
      <c r="P234" s="26"/>
      <c r="Q234" s="26"/>
      <c r="R234" s="26"/>
      <c r="S234" s="26"/>
      <c r="T234" s="26"/>
      <c r="U234" s="26">
        <v>1</v>
      </c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67">
        <f>SUMIFS([1]Up!$J:$J,[1]Up!$D:$D,D234)</f>
        <v>0</v>
      </c>
      <c r="BE234" s="82"/>
      <c r="BF234" s="82" t="str">
        <f t="shared" si="33"/>
        <v/>
      </c>
      <c r="BG234" s="53" t="str">
        <f t="shared" si="34"/>
        <v/>
      </c>
      <c r="BH234" s="53" t="s">
        <v>50</v>
      </c>
      <c r="BI234" s="53" t="s">
        <v>1946</v>
      </c>
      <c r="BJ234" s="53"/>
      <c r="BK234" s="53" t="s">
        <v>1947</v>
      </c>
      <c r="BL234" s="53">
        <v>1</v>
      </c>
      <c r="BM234" s="83">
        <v>46169</v>
      </c>
      <c r="BN234" s="53"/>
      <c r="BO234" s="53"/>
    </row>
    <row r="235" spans="3:67" ht="14.25" hidden="1" customHeight="1">
      <c r="C235" s="82" t="s">
        <v>12</v>
      </c>
      <c r="D235" s="82" t="s">
        <v>363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2"/>
        <v>1</v>
      </c>
      <c r="M235" s="26">
        <f t="shared" si="11"/>
        <v>0</v>
      </c>
      <c r="N235" s="26"/>
      <c r="O235" s="26"/>
      <c r="P235" s="26"/>
      <c r="Q235" s="26"/>
      <c r="R235" s="26"/>
      <c r="S235" s="26"/>
      <c r="T235" s="26">
        <v>1</v>
      </c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67">
        <f>SUMIFS([1]Up!$J:$J,[1]Up!$D:$D,D235)</f>
        <v>0</v>
      </c>
      <c r="BE235" s="82"/>
      <c r="BF235" s="82" t="str">
        <f t="shared" si="33"/>
        <v/>
      </c>
      <c r="BG235" s="53" t="str">
        <f t="shared" si="34"/>
        <v/>
      </c>
      <c r="BH235" s="53" t="s">
        <v>50</v>
      </c>
      <c r="BI235" s="84" t="s">
        <v>1868</v>
      </c>
      <c r="BJ235" s="53"/>
      <c r="BK235" s="53" t="s">
        <v>1869</v>
      </c>
      <c r="BL235" s="53">
        <v>1</v>
      </c>
      <c r="BM235" s="83">
        <v>46169</v>
      </c>
      <c r="BN235" s="53"/>
      <c r="BO235" s="53"/>
    </row>
    <row r="236" spans="3:67" ht="14.25" hidden="1" customHeight="1">
      <c r="C236" s="82" t="s">
        <v>12</v>
      </c>
      <c r="D236" s="82" t="s">
        <v>364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2"/>
        <v>1</v>
      </c>
      <c r="M236" s="26">
        <f t="shared" si="11"/>
        <v>0</v>
      </c>
      <c r="N236" s="26"/>
      <c r="O236" s="26"/>
      <c r="P236" s="26"/>
      <c r="Q236" s="26"/>
      <c r="R236" s="26"/>
      <c r="S236" s="26"/>
      <c r="T236" s="26">
        <v>1</v>
      </c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67">
        <f>SUMIFS([1]Up!$J:$J,[1]Up!$D:$D,D236)</f>
        <v>0</v>
      </c>
      <c r="BE236" s="82"/>
      <c r="BF236" s="82" t="str">
        <f t="shared" si="33"/>
        <v/>
      </c>
      <c r="BG236" s="53" t="str">
        <f t="shared" si="34"/>
        <v/>
      </c>
      <c r="BH236" s="53" t="s">
        <v>50</v>
      </c>
      <c r="BI236" s="84" t="s">
        <v>1868</v>
      </c>
      <c r="BJ236" s="53"/>
      <c r="BK236" s="53" t="s">
        <v>1869</v>
      </c>
      <c r="BL236" s="53">
        <v>1</v>
      </c>
      <c r="BM236" s="83">
        <v>46169</v>
      </c>
      <c r="BN236" s="53"/>
      <c r="BO236" s="53"/>
    </row>
    <row r="237" spans="3:67" ht="14.25" hidden="1" customHeight="1">
      <c r="C237" s="82" t="s">
        <v>12</v>
      </c>
      <c r="D237" s="82" t="s">
        <v>365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2"/>
        <v>7</v>
      </c>
      <c r="M237" s="26">
        <f t="shared" si="11"/>
        <v>0</v>
      </c>
      <c r="N237" s="26"/>
      <c r="O237" s="26"/>
      <c r="P237" s="26"/>
      <c r="Q237" s="26"/>
      <c r="R237" s="26"/>
      <c r="S237" s="26">
        <v>6</v>
      </c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67">
        <f>SUMIFS([1]Up!$J:$J,[1]Up!$D:$D,D237)</f>
        <v>0</v>
      </c>
      <c r="BE237" s="82"/>
      <c r="BF237" s="82" t="str">
        <f t="shared" si="33"/>
        <v/>
      </c>
      <c r="BG237" s="53" t="str">
        <f t="shared" si="34"/>
        <v/>
      </c>
      <c r="BH237" s="53" t="s">
        <v>50</v>
      </c>
      <c r="BI237" s="84" t="s">
        <v>1868</v>
      </c>
      <c r="BJ237" s="53"/>
      <c r="BK237" s="53" t="s">
        <v>1869</v>
      </c>
      <c r="BL237" s="53">
        <v>7</v>
      </c>
      <c r="BM237" s="83">
        <v>46169</v>
      </c>
      <c r="BN237" s="53"/>
      <c r="BO237" s="53"/>
    </row>
    <row r="238" spans="3:67" ht="14.25" hidden="1" customHeight="1">
      <c r="C238" s="82" t="s">
        <v>12</v>
      </c>
      <c r="D238" s="82" t="s">
        <v>366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2"/>
        <v>1</v>
      </c>
      <c r="M238" s="26">
        <f t="shared" si="11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>
        <v>1</v>
      </c>
      <c r="BD238" s="67">
        <f>SUMIFS([1]Up!$J:$J,[1]Up!$D:$D,D238)</f>
        <v>0</v>
      </c>
      <c r="BE238" s="82"/>
      <c r="BF238" s="82" t="str">
        <f t="shared" si="33"/>
        <v/>
      </c>
      <c r="BG238" s="53" t="str">
        <f t="shared" si="34"/>
        <v/>
      </c>
      <c r="BH238" s="53" t="s">
        <v>50</v>
      </c>
      <c r="BI238" s="53"/>
      <c r="BJ238" s="53"/>
      <c r="BK238" s="53"/>
      <c r="BL238" s="53"/>
      <c r="BM238" s="83"/>
      <c r="BN238" s="53"/>
      <c r="BO238" s="53"/>
    </row>
    <row r="239" spans="3:67" ht="14.25" hidden="1" customHeight="1">
      <c r="C239" s="82" t="s">
        <v>12</v>
      </c>
      <c r="D239" s="82" t="s">
        <v>367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2"/>
        <v>8</v>
      </c>
      <c r="M239" s="26">
        <f t="shared" si="11"/>
        <v>0</v>
      </c>
      <c r="N239" s="26"/>
      <c r="O239" s="26"/>
      <c r="P239" s="26"/>
      <c r="Q239" s="26"/>
      <c r="R239" s="26"/>
      <c r="S239" s="26"/>
      <c r="T239" s="26">
        <v>7</v>
      </c>
      <c r="U239" s="26"/>
      <c r="V239" s="26">
        <v>1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67">
        <f>SUMIFS([1]Up!$J:$J,[1]Up!$D:$D,D239)</f>
        <v>0</v>
      </c>
      <c r="BE239" s="82"/>
      <c r="BF239" s="82" t="str">
        <f t="shared" si="33"/>
        <v/>
      </c>
      <c r="BG239" s="53" t="str">
        <f t="shared" si="34"/>
        <v/>
      </c>
      <c r="BH239" s="53" t="s">
        <v>50</v>
      </c>
      <c r="BI239" s="84" t="s">
        <v>1868</v>
      </c>
      <c r="BJ239" s="53"/>
      <c r="BK239" s="53" t="s">
        <v>1869</v>
      </c>
      <c r="BL239" s="53">
        <v>8</v>
      </c>
      <c r="BM239" s="83">
        <v>46169</v>
      </c>
      <c r="BN239" s="53"/>
      <c r="BO239" s="53"/>
    </row>
    <row r="240" spans="3:67" ht="14.25" hidden="1" customHeight="1">
      <c r="C240" s="82" t="s">
        <v>12</v>
      </c>
      <c r="D240" s="82" t="s">
        <v>368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2"/>
        <v>8</v>
      </c>
      <c r="M240" s="26">
        <f t="shared" si="11"/>
        <v>0</v>
      </c>
      <c r="N240" s="26"/>
      <c r="O240" s="26"/>
      <c r="P240" s="26"/>
      <c r="Q240" s="26"/>
      <c r="R240" s="26"/>
      <c r="S240" s="26"/>
      <c r="T240" s="26">
        <v>8</v>
      </c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67">
        <f>SUMIFS([1]Up!$J:$J,[1]Up!$D:$D,D240)</f>
        <v>0</v>
      </c>
      <c r="BE240" s="82"/>
      <c r="BF240" s="82" t="str">
        <f t="shared" si="33"/>
        <v/>
      </c>
      <c r="BG240" s="53" t="str">
        <f t="shared" si="34"/>
        <v/>
      </c>
      <c r="BH240" s="53" t="s">
        <v>50</v>
      </c>
      <c r="BI240" s="84" t="s">
        <v>1868</v>
      </c>
      <c r="BJ240" s="53"/>
      <c r="BK240" s="53" t="s">
        <v>1869</v>
      </c>
      <c r="BL240" s="53">
        <v>8</v>
      </c>
      <c r="BM240" s="83">
        <v>46169</v>
      </c>
      <c r="BN240" s="53"/>
      <c r="BO240" s="53"/>
    </row>
    <row r="241" spans="3:67" ht="14.25" hidden="1" customHeight="1">
      <c r="C241" s="82" t="s">
        <v>12</v>
      </c>
      <c r="D241" s="82" t="s">
        <v>369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2"/>
        <v>1</v>
      </c>
      <c r="M241" s="26">
        <f t="shared" si="11"/>
        <v>0</v>
      </c>
      <c r="N241" s="26"/>
      <c r="O241" s="26"/>
      <c r="P241" s="26"/>
      <c r="Q241" s="26"/>
      <c r="R241" s="26"/>
      <c r="S241" s="26"/>
      <c r="T241" s="26">
        <v>1</v>
      </c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67">
        <f>SUMIFS([1]Up!$J:$J,[1]Up!$D:$D,D241)</f>
        <v>0</v>
      </c>
      <c r="BE241" s="82"/>
      <c r="BF241" s="82" t="str">
        <f t="shared" si="33"/>
        <v/>
      </c>
      <c r="BG241" s="53" t="str">
        <f t="shared" si="34"/>
        <v/>
      </c>
      <c r="BH241" s="53" t="s">
        <v>50</v>
      </c>
      <c r="BI241" s="84" t="s">
        <v>1868</v>
      </c>
      <c r="BJ241" s="53"/>
      <c r="BK241" s="53" t="s">
        <v>1869</v>
      </c>
      <c r="BL241" s="53">
        <v>1</v>
      </c>
      <c r="BM241" s="83">
        <v>46169</v>
      </c>
      <c r="BN241" s="53"/>
      <c r="BO241" s="53"/>
    </row>
    <row r="242" spans="3:67" ht="14.25" hidden="1" customHeight="1">
      <c r="C242" s="82" t="s">
        <v>12</v>
      </c>
      <c r="D242" s="82" t="s">
        <v>370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2"/>
        <v>1</v>
      </c>
      <c r="M242" s="26">
        <f t="shared" si="11"/>
        <v>0</v>
      </c>
      <c r="N242" s="26"/>
      <c r="O242" s="26"/>
      <c r="P242" s="26"/>
      <c r="Q242" s="26"/>
      <c r="R242" s="26"/>
      <c r="S242" s="26">
        <v>1</v>
      </c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67">
        <f>SUMIFS([1]Up!$J:$J,[1]Up!$D:$D,D242)</f>
        <v>0</v>
      </c>
      <c r="BE242" s="82"/>
      <c r="BF242" s="82" t="str">
        <f t="shared" si="33"/>
        <v/>
      </c>
      <c r="BG242" s="53" t="str">
        <f t="shared" si="34"/>
        <v/>
      </c>
      <c r="BH242" s="53" t="s">
        <v>50</v>
      </c>
      <c r="BI242" s="84" t="s">
        <v>1868</v>
      </c>
      <c r="BJ242" s="53"/>
      <c r="BK242" s="53" t="s">
        <v>1869</v>
      </c>
      <c r="BL242" s="53">
        <v>1</v>
      </c>
      <c r="BM242" s="83">
        <v>46169</v>
      </c>
      <c r="BN242" s="53"/>
      <c r="BO242" s="53"/>
    </row>
    <row r="243" spans="3:67" ht="14.25" hidden="1" customHeight="1">
      <c r="C243" s="82" t="s">
        <v>12</v>
      </c>
      <c r="D243" s="82" t="s">
        <v>371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2"/>
        <v>3</v>
      </c>
      <c r="M243" s="26">
        <f t="shared" si="11"/>
        <v>0</v>
      </c>
      <c r="N243" s="26"/>
      <c r="O243" s="26"/>
      <c r="P243" s="26"/>
      <c r="Q243" s="26"/>
      <c r="R243" s="26"/>
      <c r="S243" s="26">
        <v>3</v>
      </c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67">
        <f>SUMIFS([1]Up!$J:$J,[1]Up!$D:$D,D243)</f>
        <v>0</v>
      </c>
      <c r="BE243" s="82"/>
      <c r="BF243" s="82" t="str">
        <f t="shared" si="33"/>
        <v/>
      </c>
      <c r="BG243" s="53" t="str">
        <f t="shared" si="34"/>
        <v/>
      </c>
      <c r="BH243" s="53" t="s">
        <v>50</v>
      </c>
      <c r="BI243" s="84" t="s">
        <v>1868</v>
      </c>
      <c r="BJ243" s="53"/>
      <c r="BK243" s="53" t="s">
        <v>1869</v>
      </c>
      <c r="BL243" s="53">
        <v>3</v>
      </c>
      <c r="BM243" s="83">
        <v>46169</v>
      </c>
      <c r="BN243" s="53"/>
      <c r="BO243" s="53"/>
    </row>
    <row r="244" spans="3:67" ht="14.25" hidden="1" customHeight="1">
      <c r="C244" s="82" t="s">
        <v>12</v>
      </c>
      <c r="D244" s="82" t="s">
        <v>372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2"/>
        <v>1</v>
      </c>
      <c r="M244" s="26">
        <f t="shared" si="11"/>
        <v>0</v>
      </c>
      <c r="N244" s="26"/>
      <c r="O244" s="26"/>
      <c r="P244" s="26"/>
      <c r="Q244" s="26"/>
      <c r="R244" s="26"/>
      <c r="S244" s="26"/>
      <c r="T244" s="26">
        <v>1</v>
      </c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67">
        <f>SUMIFS([1]Up!$J:$J,[1]Up!$D:$D,D244)</f>
        <v>0</v>
      </c>
      <c r="BE244" s="82"/>
      <c r="BF244" s="82" t="str">
        <f t="shared" si="33"/>
        <v/>
      </c>
      <c r="BG244" s="53" t="str">
        <f t="shared" si="34"/>
        <v/>
      </c>
      <c r="BH244" s="53" t="s">
        <v>50</v>
      </c>
      <c r="BI244" s="84" t="s">
        <v>1868</v>
      </c>
      <c r="BJ244" s="53"/>
      <c r="BK244" s="53" t="s">
        <v>1869</v>
      </c>
      <c r="BL244" s="53">
        <v>1</v>
      </c>
      <c r="BM244" s="83">
        <v>46169</v>
      </c>
      <c r="BN244" s="53"/>
      <c r="BO244" s="53"/>
    </row>
    <row r="245" spans="3:67" ht="14.25" hidden="1" customHeight="1">
      <c r="C245" s="82" t="s">
        <v>12</v>
      </c>
      <c r="D245" s="82" t="s">
        <v>373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2"/>
        <v>45</v>
      </c>
      <c r="M245" s="26">
        <f t="shared" si="11"/>
        <v>0</v>
      </c>
      <c r="N245" s="26"/>
      <c r="O245" s="26"/>
      <c r="P245" s="26"/>
      <c r="Q245" s="26"/>
      <c r="R245" s="26"/>
      <c r="S245" s="26">
        <v>45</v>
      </c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67">
        <f>SUMIFS([1]Up!$J:$J,[1]Up!$D:$D,D245)</f>
        <v>0</v>
      </c>
      <c r="BE245" s="82"/>
      <c r="BF245" s="82" t="str">
        <f t="shared" si="33"/>
        <v/>
      </c>
      <c r="BG245" s="53" t="str">
        <f t="shared" si="34"/>
        <v/>
      </c>
      <c r="BH245" s="53" t="s">
        <v>50</v>
      </c>
      <c r="BI245" s="84" t="s">
        <v>1972</v>
      </c>
      <c r="BJ245" s="53"/>
      <c r="BK245" s="53" t="s">
        <v>1973</v>
      </c>
      <c r="BL245" s="53">
        <v>45</v>
      </c>
      <c r="BM245" s="83">
        <v>46169</v>
      </c>
      <c r="BN245" s="53"/>
      <c r="BO245" s="53"/>
    </row>
    <row r="246" spans="3:67" ht="14.25" hidden="1" customHeight="1">
      <c r="C246" s="82" t="s">
        <v>12</v>
      </c>
      <c r="D246" s="82" t="s">
        <v>375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2"/>
        <v>1</v>
      </c>
      <c r="M246" s="26">
        <f t="shared" si="11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>
        <v>1</v>
      </c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67">
        <f>SUMIFS([1]Up!$J:$J,[1]Up!$D:$D,D246)</f>
        <v>0</v>
      </c>
      <c r="BE246" s="82"/>
      <c r="BF246" s="82" t="str">
        <f t="shared" si="33"/>
        <v/>
      </c>
      <c r="BG246" s="53" t="str">
        <f t="shared" si="34"/>
        <v/>
      </c>
      <c r="BH246" s="53" t="s">
        <v>50</v>
      </c>
      <c r="BI246" s="53" t="s">
        <v>1977</v>
      </c>
      <c r="BJ246" s="53"/>
      <c r="BK246" s="53" t="s">
        <v>1978</v>
      </c>
      <c r="BL246" s="53">
        <v>1</v>
      </c>
      <c r="BM246" s="83">
        <v>46169</v>
      </c>
      <c r="BN246" s="53"/>
      <c r="BO246" s="53"/>
    </row>
    <row r="247" spans="3:67" ht="14.25" hidden="1" customHeight="1">
      <c r="C247" s="82" t="s">
        <v>12</v>
      </c>
      <c r="D247" s="82" t="s">
        <v>377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2"/>
        <v>1</v>
      </c>
      <c r="M247" s="26">
        <f t="shared" si="11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1</v>
      </c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67">
        <f>SUMIFS([1]Up!$J:$J,[1]Up!$D:$D,D247)</f>
        <v>0</v>
      </c>
      <c r="BE247" s="82"/>
      <c r="BF247" s="82" t="str">
        <f t="shared" si="33"/>
        <v/>
      </c>
      <c r="BG247" s="53" t="str">
        <f t="shared" si="34"/>
        <v/>
      </c>
      <c r="BH247" s="53" t="s">
        <v>61</v>
      </c>
      <c r="BI247" s="84" t="s">
        <v>1982</v>
      </c>
      <c r="BJ247" s="53"/>
      <c r="BK247" s="53" t="s">
        <v>1983</v>
      </c>
      <c r="BL247" s="53">
        <v>1</v>
      </c>
      <c r="BM247" s="83">
        <v>46169</v>
      </c>
      <c r="BN247" s="53"/>
      <c r="BO247" s="53"/>
    </row>
    <row r="248" spans="3:67" ht="14.25" hidden="1" customHeight="1">
      <c r="C248" s="82" t="s">
        <v>14</v>
      </c>
      <c r="D248" s="82" t="s">
        <v>379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2"/>
        <v>7</v>
      </c>
      <c r="M248" s="26">
        <f t="shared" si="11"/>
        <v>0</v>
      </c>
      <c r="N248" s="26"/>
      <c r="O248" s="26">
        <v>6</v>
      </c>
      <c r="P248" s="26"/>
      <c r="Q248" s="26"/>
      <c r="R248" s="26"/>
      <c r="S248" s="26">
        <v>1</v>
      </c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67">
        <f>SUMIFS([1]Up!$J:$J,[1]Up!$D:$D,D248)</f>
        <v>0</v>
      </c>
      <c r="BE248" s="82"/>
      <c r="BF248" s="82" t="str">
        <f t="shared" si="33"/>
        <v>PL6</v>
      </c>
      <c r="BG248" s="53" t="str">
        <f t="shared" si="34"/>
        <v/>
      </c>
      <c r="BH248" s="53" t="s">
        <v>50</v>
      </c>
      <c r="BI248" s="84" t="s">
        <v>1778</v>
      </c>
      <c r="BJ248" s="53"/>
      <c r="BK248" s="53" t="s">
        <v>1779</v>
      </c>
      <c r="BL248" s="53">
        <v>7</v>
      </c>
      <c r="BM248" s="83">
        <v>46169</v>
      </c>
      <c r="BN248" s="53"/>
      <c r="BO248" s="53"/>
    </row>
    <row r="249" spans="3:67" ht="14.25" hidden="1" customHeight="1">
      <c r="C249" s="82" t="s">
        <v>14</v>
      </c>
      <c r="D249" s="82" t="s">
        <v>381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2"/>
        <v>1</v>
      </c>
      <c r="M249" s="26">
        <f t="shared" si="11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>
        <v>1</v>
      </c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67">
        <f>SUMIFS([1]Up!$J:$J,[1]Up!$D:$D,D249)</f>
        <v>0</v>
      </c>
      <c r="BE249" s="82"/>
      <c r="BF249" s="82" t="str">
        <f t="shared" si="33"/>
        <v>PL6</v>
      </c>
      <c r="BG249" s="53" t="str">
        <f t="shared" si="34"/>
        <v/>
      </c>
      <c r="BH249" s="53" t="s">
        <v>50</v>
      </c>
      <c r="BI249" s="53"/>
      <c r="BJ249" s="53"/>
      <c r="BK249" s="53" t="s">
        <v>1991</v>
      </c>
      <c r="BL249" s="53">
        <v>1</v>
      </c>
      <c r="BM249" s="83">
        <v>46169</v>
      </c>
      <c r="BN249" s="53"/>
      <c r="BO249" s="53"/>
    </row>
    <row r="250" spans="3:67" ht="14.25" hidden="1" customHeight="1">
      <c r="C250" s="82" t="s">
        <v>14</v>
      </c>
      <c r="D250" s="82" t="s">
        <v>383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2"/>
        <v>8</v>
      </c>
      <c r="M250" s="26">
        <f t="shared" si="11"/>
        <v>0</v>
      </c>
      <c r="N250" s="26"/>
      <c r="O250" s="26">
        <v>8</v>
      </c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67">
        <f>SUMIFS([1]Up!$J:$J,[1]Up!$D:$D,D250)</f>
        <v>0</v>
      </c>
      <c r="BE250" s="82"/>
      <c r="BF250" s="82" t="str">
        <f t="shared" si="33"/>
        <v>PL6</v>
      </c>
      <c r="BG250" s="53" t="str">
        <f t="shared" si="34"/>
        <v/>
      </c>
      <c r="BH250" s="53" t="s">
        <v>50</v>
      </c>
      <c r="BI250" s="84" t="s">
        <v>1778</v>
      </c>
      <c r="BJ250" s="53"/>
      <c r="BK250" s="53" t="s">
        <v>1779</v>
      </c>
      <c r="BL250" s="53">
        <v>8</v>
      </c>
      <c r="BM250" s="83">
        <v>46169</v>
      </c>
      <c r="BN250" s="53"/>
      <c r="BO250" s="53"/>
    </row>
    <row r="251" spans="3:67" ht="14.25" hidden="1" customHeight="1">
      <c r="C251" s="82" t="s">
        <v>14</v>
      </c>
      <c r="D251" s="82" t="s">
        <v>384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2"/>
        <v>30</v>
      </c>
      <c r="M251" s="26">
        <f t="shared" si="11"/>
        <v>0</v>
      </c>
      <c r="N251" s="26"/>
      <c r="O251" s="26">
        <v>30</v>
      </c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67">
        <f>SUMIFS([1]Up!$J:$J,[1]Up!$D:$D,D251)</f>
        <v>0</v>
      </c>
      <c r="BE251" s="82"/>
      <c r="BF251" s="82" t="str">
        <f t="shared" si="33"/>
        <v>PL6</v>
      </c>
      <c r="BG251" s="53" t="str">
        <f t="shared" si="34"/>
        <v/>
      </c>
      <c r="BH251" s="53" t="s">
        <v>50</v>
      </c>
      <c r="BI251" s="84" t="s">
        <v>1778</v>
      </c>
      <c r="BJ251" s="53"/>
      <c r="BK251" s="53" t="s">
        <v>1779</v>
      </c>
      <c r="BL251" s="53">
        <v>30</v>
      </c>
      <c r="BM251" s="83">
        <v>46169</v>
      </c>
      <c r="BN251" s="53"/>
      <c r="BO251" s="53"/>
    </row>
    <row r="252" spans="3:67" ht="14.25" hidden="1" customHeight="1">
      <c r="C252" s="82" t="s">
        <v>15</v>
      </c>
      <c r="D252" s="82" t="s">
        <v>386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2"/>
        <v>45</v>
      </c>
      <c r="M252" s="26">
        <f t="shared" si="11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>
        <v>45</v>
      </c>
      <c r="BD252" s="67">
        <f>SUMIFS([1]Up!$J:$J,[1]Up!$D:$D,D252)</f>
        <v>0</v>
      </c>
      <c r="BE252" s="82"/>
      <c r="BF252" s="82" t="str">
        <f t="shared" si="33"/>
        <v/>
      </c>
      <c r="BG252" s="53" t="str">
        <f t="shared" si="34"/>
        <v/>
      </c>
      <c r="BH252" s="53" t="s">
        <v>75</v>
      </c>
      <c r="BI252" s="53" t="s">
        <v>1994</v>
      </c>
      <c r="BJ252" s="53"/>
      <c r="BK252" s="53"/>
      <c r="BL252" s="53"/>
      <c r="BM252" s="83"/>
      <c r="BN252" s="53"/>
      <c r="BO252" s="53"/>
    </row>
    <row r="253" spans="3:67" ht="14.25" hidden="1" customHeight="1">
      <c r="C253" s="82" t="s">
        <v>15</v>
      </c>
      <c r="D253" s="82" t="s">
        <v>389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2"/>
        <v>556</v>
      </c>
      <c r="M253" s="26">
        <f t="shared" si="11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>
        <v>556</v>
      </c>
      <c r="BD253" s="67">
        <f>SUMIFS([1]Up!$J:$J,[1]Up!$D:$D,D253)</f>
        <v>0</v>
      </c>
      <c r="BE253" s="82"/>
      <c r="BF253" s="82" t="str">
        <f t="shared" si="33"/>
        <v/>
      </c>
      <c r="BG253" s="53" t="str">
        <f t="shared" si="34"/>
        <v/>
      </c>
      <c r="BH253" s="53" t="s">
        <v>75</v>
      </c>
      <c r="BI253" s="53" t="s">
        <v>1854</v>
      </c>
      <c r="BJ253" s="53"/>
      <c r="BK253" s="53"/>
      <c r="BL253" s="53"/>
      <c r="BM253" s="83"/>
      <c r="BN253" s="53"/>
      <c r="BO253" s="53"/>
    </row>
    <row r="254" spans="3:67" ht="14.25" hidden="1" customHeight="1">
      <c r="C254" s="82" t="s">
        <v>15</v>
      </c>
      <c r="D254" s="82" t="s">
        <v>390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2"/>
        <v>1</v>
      </c>
      <c r="M254" s="26">
        <f t="shared" si="11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>
        <v>1</v>
      </c>
      <c r="BD254" s="67">
        <f>SUMIFS([1]Up!$J:$J,[1]Up!$D:$D,D254)</f>
        <v>0</v>
      </c>
      <c r="BE254" s="82"/>
      <c r="BF254" s="82" t="str">
        <f t="shared" si="33"/>
        <v/>
      </c>
      <c r="BG254" s="53" t="str">
        <f t="shared" si="34"/>
        <v/>
      </c>
      <c r="BH254" s="53" t="s">
        <v>75</v>
      </c>
      <c r="BI254" s="53" t="s">
        <v>1996</v>
      </c>
      <c r="BJ254" s="53"/>
      <c r="BK254" s="53"/>
      <c r="BL254" s="53"/>
      <c r="BM254" s="83"/>
      <c r="BN254" s="53"/>
      <c r="BO254" s="53"/>
    </row>
    <row r="255" spans="3:67" ht="14.25" hidden="1" customHeight="1">
      <c r="C255" s="82" t="s">
        <v>15</v>
      </c>
      <c r="D255" s="82" t="s">
        <v>394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2"/>
        <v>278</v>
      </c>
      <c r="M255" s="26">
        <f t="shared" si="11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>
        <v>278</v>
      </c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67">
        <f>SUMIFS([1]Up!$J:$J,[1]Up!$D:$D,D255)</f>
        <v>0</v>
      </c>
      <c r="BE255" s="82"/>
      <c r="BF255" s="82" t="str">
        <f t="shared" si="33"/>
        <v/>
      </c>
      <c r="BG255" s="53" t="str">
        <f t="shared" si="34"/>
        <v/>
      </c>
      <c r="BH255" s="53" t="s">
        <v>75</v>
      </c>
      <c r="BI255" s="53" t="s">
        <v>2015</v>
      </c>
      <c r="BJ255" s="53"/>
      <c r="BK255" s="53"/>
      <c r="BL255" s="53"/>
      <c r="BM255" s="83"/>
      <c r="BN255" s="53"/>
      <c r="BO255" s="53"/>
    </row>
    <row r="256" spans="3:67" ht="14.25" hidden="1" customHeight="1">
      <c r="C256" s="82" t="s">
        <v>15</v>
      </c>
      <c r="D256" s="82" t="s">
        <v>395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2"/>
        <v>1</v>
      </c>
      <c r="M256" s="26">
        <f t="shared" si="11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>
        <v>1</v>
      </c>
      <c r="BD256" s="67">
        <f>SUMIFS([1]Up!$J:$J,[1]Up!$D:$D,D256)</f>
        <v>0</v>
      </c>
      <c r="BE256" s="82"/>
      <c r="BF256" s="82" t="str">
        <f t="shared" si="33"/>
        <v/>
      </c>
      <c r="BG256" s="53" t="str">
        <f t="shared" si="34"/>
        <v/>
      </c>
      <c r="BH256" s="53" t="s">
        <v>75</v>
      </c>
      <c r="BI256" s="53" t="s">
        <v>1998</v>
      </c>
      <c r="BJ256" s="53"/>
      <c r="BK256" s="53"/>
      <c r="BL256" s="53"/>
      <c r="BM256" s="83"/>
      <c r="BN256" s="53"/>
      <c r="BO256" s="53"/>
    </row>
    <row r="257" spans="3:67" ht="14.25" hidden="1" customHeight="1">
      <c r="C257" s="82" t="s">
        <v>15</v>
      </c>
      <c r="D257" s="82" t="s">
        <v>399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2"/>
        <v>4</v>
      </c>
      <c r="M257" s="26">
        <f t="shared" si="11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>
        <v>4</v>
      </c>
      <c r="BD257" s="67">
        <f>SUMIFS([1]Up!$J:$J,[1]Up!$D:$D,D257)</f>
        <v>0</v>
      </c>
      <c r="BE257" s="82"/>
      <c r="BF257" s="82" t="str">
        <f t="shared" si="33"/>
        <v/>
      </c>
      <c r="BG257" s="53" t="str">
        <f t="shared" si="34"/>
        <v/>
      </c>
      <c r="BH257" s="53" t="s">
        <v>75</v>
      </c>
      <c r="BI257" s="53" t="s">
        <v>2017</v>
      </c>
      <c r="BJ257" s="53"/>
      <c r="BK257" s="53"/>
      <c r="BL257" s="53"/>
      <c r="BM257" s="83"/>
      <c r="BN257" s="53"/>
      <c r="BO257" s="53"/>
    </row>
    <row r="258" spans="3:67" ht="14.25" hidden="1" customHeight="1">
      <c r="C258" s="82" t="s">
        <v>15</v>
      </c>
      <c r="D258" s="82" t="s">
        <v>403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2"/>
        <v>1</v>
      </c>
      <c r="M258" s="26">
        <f t="shared" si="11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>
        <v>1</v>
      </c>
      <c r="BD258" s="67">
        <f>SUMIFS([1]Up!$J:$J,[1]Up!$D:$D,D258)</f>
        <v>0</v>
      </c>
      <c r="BE258" s="82"/>
      <c r="BF258" s="82" t="str">
        <f t="shared" si="33"/>
        <v/>
      </c>
      <c r="BG258" s="53" t="str">
        <f t="shared" si="34"/>
        <v/>
      </c>
      <c r="BH258" s="53" t="s">
        <v>75</v>
      </c>
      <c r="BI258" s="53" t="s">
        <v>2000</v>
      </c>
      <c r="BJ258" s="53"/>
      <c r="BK258" s="53"/>
      <c r="BL258" s="53"/>
      <c r="BM258" s="83"/>
      <c r="BN258" s="53"/>
      <c r="BO258" s="53"/>
    </row>
    <row r="259" spans="3:67" ht="14.25" hidden="1" customHeight="1">
      <c r="C259" s="82" t="s">
        <v>15</v>
      </c>
      <c r="D259" s="82" t="s">
        <v>405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2"/>
        <v>1</v>
      </c>
      <c r="M259" s="26">
        <f t="shared" si="11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>
        <v>1</v>
      </c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67">
        <f>SUMIFS([1]Up!$J:$J,[1]Up!$D:$D,D259)</f>
        <v>0</v>
      </c>
      <c r="BE259" s="82"/>
      <c r="BF259" s="82" t="str">
        <f t="shared" si="33"/>
        <v/>
      </c>
      <c r="BG259" s="53" t="str">
        <f t="shared" si="34"/>
        <v/>
      </c>
      <c r="BH259" s="53" t="s">
        <v>75</v>
      </c>
      <c r="BI259" s="53" t="s">
        <v>2002</v>
      </c>
      <c r="BJ259" s="53"/>
      <c r="BK259" s="53"/>
      <c r="BL259" s="53"/>
      <c r="BM259" s="83"/>
      <c r="BN259" s="53"/>
      <c r="BO259" s="53"/>
    </row>
    <row r="260" spans="3:67" ht="14.25" hidden="1" customHeight="1">
      <c r="C260" s="82" t="s">
        <v>15</v>
      </c>
      <c r="D260" s="82" t="s">
        <v>406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2"/>
        <v>2</v>
      </c>
      <c r="M260" s="26">
        <f t="shared" si="11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>
        <v>2</v>
      </c>
      <c r="BD260" s="67">
        <f>SUMIFS([1]Up!$J:$J,[1]Up!$D:$D,D260)</f>
        <v>0</v>
      </c>
      <c r="BE260" s="82"/>
      <c r="BF260" s="82" t="str">
        <f t="shared" si="33"/>
        <v/>
      </c>
      <c r="BG260" s="53" t="str">
        <f t="shared" si="34"/>
        <v/>
      </c>
      <c r="BH260" s="53" t="s">
        <v>75</v>
      </c>
      <c r="BI260" s="53" t="s">
        <v>1854</v>
      </c>
      <c r="BJ260" s="53"/>
      <c r="BK260" s="53"/>
      <c r="BL260" s="53"/>
      <c r="BM260" s="83"/>
      <c r="BN260" s="53"/>
      <c r="BO260" s="53"/>
    </row>
    <row r="261" spans="3:67" ht="14.25" hidden="1" customHeight="1">
      <c r="C261" s="82" t="s">
        <v>15</v>
      </c>
      <c r="D261" s="82" t="s">
        <v>407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2"/>
        <v>1</v>
      </c>
      <c r="M261" s="26">
        <f t="shared" si="11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>
        <v>1</v>
      </c>
      <c r="BD261" s="67">
        <f>SUMIFS([1]Up!$J:$J,[1]Up!$D:$D,D261)</f>
        <v>0</v>
      </c>
      <c r="BE261" s="82"/>
      <c r="BF261" s="82" t="str">
        <f t="shared" si="33"/>
        <v/>
      </c>
      <c r="BG261" s="53" t="str">
        <f t="shared" si="34"/>
        <v/>
      </c>
      <c r="BH261" s="53" t="s">
        <v>75</v>
      </c>
      <c r="BI261" s="53" t="s">
        <v>2005</v>
      </c>
      <c r="BJ261" s="53"/>
      <c r="BK261" s="53"/>
      <c r="BL261" s="53"/>
      <c r="BM261" s="83"/>
      <c r="BN261" s="53"/>
      <c r="BO261" s="53"/>
    </row>
    <row r="262" spans="3:67" ht="14.25" hidden="1" customHeight="1">
      <c r="C262" s="82" t="s">
        <v>15</v>
      </c>
      <c r="D262" s="82" t="s">
        <v>410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2"/>
        <v>1</v>
      </c>
      <c r="M262" s="26">
        <f t="shared" si="11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>
        <v>1</v>
      </c>
      <c r="BD262" s="67">
        <f>SUMIFS([1]Up!$J:$J,[1]Up!$D:$D,D262)</f>
        <v>0</v>
      </c>
      <c r="BE262" s="82"/>
      <c r="BF262" s="82" t="str">
        <f t="shared" si="33"/>
        <v/>
      </c>
      <c r="BG262" s="53" t="str">
        <f t="shared" si="34"/>
        <v/>
      </c>
      <c r="BH262" s="53" t="s">
        <v>75</v>
      </c>
      <c r="BI262" s="53" t="s">
        <v>2007</v>
      </c>
      <c r="BJ262" s="53"/>
      <c r="BK262" s="53"/>
      <c r="BL262" s="53"/>
      <c r="BM262" s="83"/>
      <c r="BN262" s="53"/>
      <c r="BO262" s="53"/>
    </row>
    <row r="263" spans="3:67" ht="14.25" hidden="1" customHeight="1">
      <c r="C263" s="82" t="s">
        <v>14</v>
      </c>
      <c r="D263" s="82" t="s">
        <v>413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2"/>
        <v>8</v>
      </c>
      <c r="M263" s="26">
        <f t="shared" si="11"/>
        <v>0</v>
      </c>
      <c r="N263" s="26"/>
      <c r="O263" s="26"/>
      <c r="P263" s="26"/>
      <c r="Q263" s="26"/>
      <c r="R263" s="26"/>
      <c r="S263" s="26">
        <v>8</v>
      </c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67">
        <f>SUMIFS([1]Up!$J:$J,[1]Up!$D:$D,D263)</f>
        <v>0</v>
      </c>
      <c r="BE263" s="82"/>
      <c r="BF263" s="82" t="str">
        <f t="shared" si="33"/>
        <v>PL10</v>
      </c>
      <c r="BG263" s="53" t="str">
        <f t="shared" si="34"/>
        <v/>
      </c>
      <c r="BH263" s="53" t="s">
        <v>50</v>
      </c>
      <c r="BI263" s="84" t="s">
        <v>1787</v>
      </c>
      <c r="BJ263" s="53"/>
      <c r="BK263" s="53" t="s">
        <v>1788</v>
      </c>
      <c r="BL263" s="53">
        <v>8</v>
      </c>
      <c r="BM263" s="83">
        <v>46169</v>
      </c>
      <c r="BN263" s="53"/>
      <c r="BO263" s="53"/>
    </row>
    <row r="264" spans="3:67" ht="14.25" hidden="1" customHeight="1">
      <c r="C264" s="82" t="s">
        <v>14</v>
      </c>
      <c r="D264" s="82" t="s">
        <v>415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2"/>
        <v>4</v>
      </c>
      <c r="M264" s="26">
        <f t="shared" si="11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>
        <v>4</v>
      </c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67">
        <f>SUMIFS([1]Up!$J:$J,[1]Up!$D:$D,D264)</f>
        <v>0</v>
      </c>
      <c r="BE264" s="82"/>
      <c r="BF264" s="82" t="str">
        <f t="shared" si="33"/>
        <v>PL25</v>
      </c>
      <c r="BG264" s="53" t="str">
        <f t="shared" si="34"/>
        <v/>
      </c>
      <c r="BH264" s="53" t="s">
        <v>50</v>
      </c>
      <c r="BI264" s="53" t="s">
        <v>1848</v>
      </c>
      <c r="BJ264" s="53"/>
      <c r="BK264" s="53" t="s">
        <v>1849</v>
      </c>
      <c r="BL264" s="53">
        <v>4</v>
      </c>
      <c r="BM264" s="83">
        <v>46169</v>
      </c>
      <c r="BN264" s="53"/>
      <c r="BO264" s="53"/>
    </row>
    <row r="265" spans="3:67" ht="14.25" hidden="1" customHeight="1">
      <c r="C265" s="82" t="s">
        <v>14</v>
      </c>
      <c r="D265" s="82" t="s">
        <v>417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2"/>
        <v>16</v>
      </c>
      <c r="M265" s="26">
        <f t="shared" si="11"/>
        <v>0</v>
      </c>
      <c r="N265" s="26"/>
      <c r="O265" s="26"/>
      <c r="P265" s="26"/>
      <c r="Q265" s="26"/>
      <c r="R265" s="26"/>
      <c r="S265" s="26"/>
      <c r="T265" s="26"/>
      <c r="U265" s="26"/>
      <c r="V265" s="26">
        <v>16</v>
      </c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67">
        <f>SUMIFS([1]Up!$J:$J,[1]Up!$D:$D,D265)</f>
        <v>0</v>
      </c>
      <c r="BE265" s="82"/>
      <c r="BF265" s="82" t="str">
        <f t="shared" si="33"/>
        <v>PL12</v>
      </c>
      <c r="BG265" s="53" t="str">
        <f t="shared" si="34"/>
        <v/>
      </c>
      <c r="BH265" s="53" t="s">
        <v>50</v>
      </c>
      <c r="BI265" s="53" t="s">
        <v>1888</v>
      </c>
      <c r="BJ265" s="53"/>
      <c r="BK265" s="53" t="s">
        <v>1889</v>
      </c>
      <c r="BL265" s="53">
        <v>16</v>
      </c>
      <c r="BM265" s="83">
        <v>46169</v>
      </c>
      <c r="BN265" s="53"/>
      <c r="BO265" s="53"/>
    </row>
    <row r="266" spans="3:67" ht="14.25" hidden="1" customHeight="1">
      <c r="C266" s="82" t="s">
        <v>14</v>
      </c>
      <c r="D266" s="82" t="s">
        <v>419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2"/>
        <v>1</v>
      </c>
      <c r="M266" s="26">
        <f t="shared" si="11"/>
        <v>0</v>
      </c>
      <c r="N266" s="26"/>
      <c r="O266" s="26"/>
      <c r="P266" s="26">
        <v>1</v>
      </c>
      <c r="Q266" s="26"/>
      <c r="R266" s="26"/>
      <c r="S266" s="26">
        <v>1</v>
      </c>
      <c r="T266" s="26"/>
      <c r="U266" s="26"/>
      <c r="V266" s="26"/>
      <c r="W266" s="26">
        <v>1</v>
      </c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67">
        <f>SUMIFS([1]Up!$J:$J,[1]Up!$D:$D,D266)</f>
        <v>0</v>
      </c>
      <c r="BE266" s="82" t="s">
        <v>3742</v>
      </c>
      <c r="BF266" s="82" t="str">
        <f t="shared" si="33"/>
        <v>PL6</v>
      </c>
      <c r="BG266" s="53" t="str">
        <f t="shared" si="34"/>
        <v>Thừa 2</v>
      </c>
      <c r="BH266" s="53" t="s">
        <v>50</v>
      </c>
      <c r="BI266" s="53"/>
      <c r="BJ266" s="53"/>
      <c r="BK266" s="53" t="s">
        <v>1681</v>
      </c>
      <c r="BL266" s="53">
        <v>1</v>
      </c>
      <c r="BM266" s="83"/>
      <c r="BN266" s="53"/>
      <c r="BO266" s="53"/>
    </row>
    <row r="267" spans="3:67" ht="14.25" hidden="1" customHeight="1">
      <c r="C267" s="82" t="s">
        <v>12</v>
      </c>
      <c r="D267" s="82" t="s">
        <v>421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2"/>
        <v>1</v>
      </c>
      <c r="M267" s="26">
        <f t="shared" si="11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>
        <v>1</v>
      </c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67">
        <f>SUMIFS([1]Up!$J:$J,[1]Up!$D:$D,D267)</f>
        <v>0</v>
      </c>
      <c r="BE267" s="82"/>
      <c r="BF267" s="82" t="str">
        <f t="shared" si="33"/>
        <v/>
      </c>
      <c r="BG267" s="53" t="str">
        <f t="shared" si="34"/>
        <v/>
      </c>
      <c r="BH267" s="53" t="s">
        <v>50</v>
      </c>
      <c r="BI267" s="53"/>
      <c r="BJ267" s="53"/>
      <c r="BK267" s="53" t="s">
        <v>1681</v>
      </c>
      <c r="BL267" s="53">
        <v>1</v>
      </c>
      <c r="BM267" s="83"/>
      <c r="BN267" s="53"/>
      <c r="BO267" s="53"/>
    </row>
    <row r="268" spans="3:67" ht="14.25" hidden="1" customHeight="1">
      <c r="C268" s="82" t="s">
        <v>12</v>
      </c>
      <c r="D268" s="82" t="s">
        <v>422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2"/>
        <v>1</v>
      </c>
      <c r="M268" s="26">
        <f t="shared" si="11"/>
        <v>0</v>
      </c>
      <c r="N268" s="26"/>
      <c r="O268" s="26"/>
      <c r="P268" s="26"/>
      <c r="Q268" s="26"/>
      <c r="R268" s="26"/>
      <c r="S268" s="26"/>
      <c r="T268" s="26">
        <v>1</v>
      </c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67">
        <f>SUMIFS([1]Up!$J:$J,[1]Up!$D:$D,D268)</f>
        <v>0</v>
      </c>
      <c r="BE268" s="82"/>
      <c r="BF268" s="82" t="str">
        <f t="shared" si="33"/>
        <v/>
      </c>
      <c r="BG268" s="53" t="str">
        <f t="shared" si="34"/>
        <v/>
      </c>
      <c r="BH268" s="53" t="s">
        <v>50</v>
      </c>
      <c r="BI268" s="84" t="s">
        <v>1951</v>
      </c>
      <c r="BJ268" s="53"/>
      <c r="BK268" s="53" t="s">
        <v>1952</v>
      </c>
      <c r="BL268" s="53">
        <v>1</v>
      </c>
      <c r="BM268" s="83">
        <v>46169</v>
      </c>
      <c r="BN268" s="53"/>
      <c r="BO268" s="53"/>
    </row>
    <row r="269" spans="3:67" ht="14.25" hidden="1" customHeight="1">
      <c r="C269" s="82" t="s">
        <v>12</v>
      </c>
      <c r="D269" s="82" t="s">
        <v>423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2"/>
        <v>1</v>
      </c>
      <c r="M269" s="26">
        <f t="shared" si="11"/>
        <v>0</v>
      </c>
      <c r="N269" s="26"/>
      <c r="O269" s="26"/>
      <c r="P269" s="26"/>
      <c r="Q269" s="26"/>
      <c r="R269" s="26"/>
      <c r="S269" s="26"/>
      <c r="T269" s="26"/>
      <c r="U269" s="26">
        <f>+(12000+1094)/G269</f>
        <v>1</v>
      </c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67">
        <f>SUMIFS([1]Up!$J:$J,[1]Up!$D:$D,D269)</f>
        <v>0</v>
      </c>
      <c r="BE269" s="82"/>
      <c r="BF269" s="82" t="str">
        <f t="shared" si="33"/>
        <v/>
      </c>
      <c r="BG269" s="53" t="str">
        <f t="shared" si="34"/>
        <v/>
      </c>
      <c r="BH269" s="53" t="s">
        <v>50</v>
      </c>
      <c r="BI269" s="53"/>
      <c r="BJ269" s="53"/>
      <c r="BK269" s="53" t="s">
        <v>1681</v>
      </c>
      <c r="BL269" s="53">
        <v>1</v>
      </c>
      <c r="BM269" s="83"/>
      <c r="BN269" s="53"/>
      <c r="BO269" s="53"/>
    </row>
    <row r="270" spans="3:67" ht="14.25" hidden="1" customHeight="1">
      <c r="C270" s="82" t="s">
        <v>12</v>
      </c>
      <c r="D270" s="82" t="s">
        <v>424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2"/>
        <v>1</v>
      </c>
      <c r="M270" s="26">
        <f t="shared" si="11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>
        <v>1</v>
      </c>
      <c r="BD270" s="67">
        <f>SUMIFS([1]Up!$J:$J,[1]Up!$D:$D,D270)</f>
        <v>0</v>
      </c>
      <c r="BE270" s="82"/>
      <c r="BF270" s="82" t="str">
        <f t="shared" si="33"/>
        <v/>
      </c>
      <c r="BG270" s="53" t="str">
        <f t="shared" si="34"/>
        <v/>
      </c>
      <c r="BH270" s="53" t="s">
        <v>50</v>
      </c>
      <c r="BI270" s="53"/>
      <c r="BJ270" s="53"/>
      <c r="BK270" s="53"/>
      <c r="BL270" s="53"/>
      <c r="BM270" s="83"/>
      <c r="BN270" s="53"/>
      <c r="BO270" s="53"/>
    </row>
    <row r="271" spans="3:67" ht="14.25" hidden="1" customHeight="1">
      <c r="C271" s="82" t="s">
        <v>12</v>
      </c>
      <c r="D271" s="82" t="s">
        <v>425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2"/>
        <v>1</v>
      </c>
      <c r="M271" s="26">
        <f t="shared" si="11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67">
        <f>SUMIFS([1]Up!$J:$J,[1]Up!$D:$D,D271)</f>
        <v>0</v>
      </c>
      <c r="BE271" s="82"/>
      <c r="BF271" s="82" t="str">
        <f t="shared" si="33"/>
        <v/>
      </c>
      <c r="BG271" s="53" t="str">
        <f t="shared" si="34"/>
        <v/>
      </c>
      <c r="BH271" s="53" t="s">
        <v>50</v>
      </c>
      <c r="BI271" s="53"/>
      <c r="BJ271" s="53"/>
      <c r="BK271" s="53" t="s">
        <v>1681</v>
      </c>
      <c r="BL271" s="53">
        <v>1</v>
      </c>
      <c r="BM271" s="83"/>
      <c r="BN271" s="53"/>
      <c r="BO271" s="53"/>
    </row>
    <row r="272" spans="3:67" ht="14.25" hidden="1" customHeight="1">
      <c r="C272" s="82" t="s">
        <v>12</v>
      </c>
      <c r="D272" s="82" t="s">
        <v>426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2"/>
        <v>1</v>
      </c>
      <c r="M272" s="26">
        <f t="shared" si="11"/>
        <v>0</v>
      </c>
      <c r="N272" s="26"/>
      <c r="O272" s="26"/>
      <c r="P272" s="26"/>
      <c r="Q272" s="26"/>
      <c r="R272" s="26"/>
      <c r="S272" s="26"/>
      <c r="T272" s="26">
        <v>1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67">
        <f>SUMIFS([1]Up!$J:$J,[1]Up!$D:$D,D272)</f>
        <v>0</v>
      </c>
      <c r="BE272" s="82"/>
      <c r="BF272" s="82" t="str">
        <f t="shared" si="33"/>
        <v/>
      </c>
      <c r="BG272" s="53" t="str">
        <f t="shared" si="34"/>
        <v/>
      </c>
      <c r="BH272" s="53" t="s">
        <v>50</v>
      </c>
      <c r="BI272" s="53"/>
      <c r="BJ272" s="53"/>
      <c r="BK272" s="53" t="s">
        <v>1681</v>
      </c>
      <c r="BL272" s="53">
        <v>1</v>
      </c>
      <c r="BM272" s="83"/>
      <c r="BN272" s="53"/>
      <c r="BO272" s="53"/>
    </row>
    <row r="273" spans="3:67" ht="14.25" hidden="1" customHeight="1">
      <c r="C273" s="82" t="s">
        <v>12</v>
      </c>
      <c r="D273" s="82" t="s">
        <v>427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2"/>
        <v>8</v>
      </c>
      <c r="M273" s="26">
        <f t="shared" si="11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67">
        <f>SUMIFS([1]Up!$J:$J,[1]Up!$D:$D,D273)</f>
        <v>0</v>
      </c>
      <c r="BE273" s="82"/>
      <c r="BF273" s="82" t="str">
        <f t="shared" si="33"/>
        <v/>
      </c>
      <c r="BG273" s="53" t="str">
        <f t="shared" si="34"/>
        <v/>
      </c>
      <c r="BH273" s="53" t="s">
        <v>50</v>
      </c>
      <c r="BI273" s="84" t="s">
        <v>1868</v>
      </c>
      <c r="BJ273" s="53"/>
      <c r="BK273" s="53" t="s">
        <v>1869</v>
      </c>
      <c r="BL273" s="53">
        <v>8</v>
      </c>
      <c r="BM273" s="83">
        <v>46169</v>
      </c>
      <c r="BN273" s="53"/>
      <c r="BO273" s="53"/>
    </row>
    <row r="274" spans="3:67" ht="14.25" hidden="1" customHeight="1">
      <c r="C274" s="82" t="s">
        <v>12</v>
      </c>
      <c r="D274" s="82" t="s">
        <v>428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2"/>
        <v>8</v>
      </c>
      <c r="M274" s="26">
        <f t="shared" si="11"/>
        <v>0</v>
      </c>
      <c r="N274" s="26"/>
      <c r="O274" s="26"/>
      <c r="P274" s="26"/>
      <c r="Q274" s="26"/>
      <c r="R274" s="26"/>
      <c r="S274" s="26"/>
      <c r="T274" s="26">
        <v>8</v>
      </c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67">
        <f>SUMIFS([1]Up!$J:$J,[1]Up!$D:$D,D274)</f>
        <v>0</v>
      </c>
      <c r="BE274" s="82"/>
      <c r="BF274" s="82" t="str">
        <f t="shared" si="33"/>
        <v/>
      </c>
      <c r="BG274" s="53" t="str">
        <f t="shared" si="34"/>
        <v/>
      </c>
      <c r="BH274" s="53" t="s">
        <v>50</v>
      </c>
      <c r="BI274" s="84" t="s">
        <v>1868</v>
      </c>
      <c r="BJ274" s="53"/>
      <c r="BK274" s="53" t="s">
        <v>1869</v>
      </c>
      <c r="BL274" s="53">
        <v>8</v>
      </c>
      <c r="BM274" s="83">
        <v>46169</v>
      </c>
      <c r="BN274" s="53"/>
      <c r="BO274" s="53"/>
    </row>
    <row r="275" spans="3:67" ht="14.25" hidden="1" customHeight="1">
      <c r="C275" s="82" t="s">
        <v>12</v>
      </c>
      <c r="D275" s="82" t="s">
        <v>429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2"/>
        <v>8</v>
      </c>
      <c r="M275" s="26">
        <f t="shared" si="11"/>
        <v>0</v>
      </c>
      <c r="N275" s="26"/>
      <c r="O275" s="26"/>
      <c r="P275" s="26"/>
      <c r="Q275" s="26"/>
      <c r="R275" s="26"/>
      <c r="S275" s="26"/>
      <c r="T275" s="26">
        <v>8</v>
      </c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67">
        <f>SUMIFS([1]Up!$J:$J,[1]Up!$D:$D,D275)</f>
        <v>0</v>
      </c>
      <c r="BE275" s="82"/>
      <c r="BF275" s="82" t="str">
        <f t="shared" si="33"/>
        <v/>
      </c>
      <c r="BG275" s="53" t="str">
        <f t="shared" si="34"/>
        <v/>
      </c>
      <c r="BH275" s="53" t="s">
        <v>50</v>
      </c>
      <c r="BI275" s="84" t="s">
        <v>1868</v>
      </c>
      <c r="BJ275" s="53"/>
      <c r="BK275" s="53" t="s">
        <v>1869</v>
      </c>
      <c r="BL275" s="53">
        <v>8</v>
      </c>
      <c r="BM275" s="83">
        <v>46169</v>
      </c>
      <c r="BN275" s="53"/>
      <c r="BO275" s="53"/>
    </row>
    <row r="276" spans="3:67" ht="14.25" hidden="1" customHeight="1">
      <c r="C276" s="82" t="s">
        <v>12</v>
      </c>
      <c r="D276" s="82" t="s">
        <v>430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2"/>
        <v>4</v>
      </c>
      <c r="M276" s="26">
        <f t="shared" si="11"/>
        <v>0</v>
      </c>
      <c r="N276" s="26"/>
      <c r="O276" s="26"/>
      <c r="P276" s="26"/>
      <c r="Q276" s="26"/>
      <c r="R276" s="26"/>
      <c r="S276" s="26">
        <v>4</v>
      </c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67">
        <f>SUMIFS([1]Up!$J:$J,[1]Up!$D:$D,D276)</f>
        <v>0</v>
      </c>
      <c r="BE276" s="82"/>
      <c r="BF276" s="82" t="str">
        <f t="shared" si="33"/>
        <v/>
      </c>
      <c r="BG276" s="53" t="str">
        <f t="shared" si="34"/>
        <v/>
      </c>
      <c r="BH276" s="53" t="s">
        <v>50</v>
      </c>
      <c r="BI276" s="84" t="s">
        <v>1868</v>
      </c>
      <c r="BJ276" s="53"/>
      <c r="BK276" s="53" t="s">
        <v>1869</v>
      </c>
      <c r="BL276" s="53">
        <v>4</v>
      </c>
      <c r="BM276" s="83">
        <v>46169</v>
      </c>
      <c r="BN276" s="53"/>
      <c r="BO276" s="53"/>
    </row>
    <row r="277" spans="3:67" ht="14.25" hidden="1" customHeight="1">
      <c r="C277" s="82" t="s">
        <v>12</v>
      </c>
      <c r="D277" s="82" t="s">
        <v>431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2"/>
        <v>1</v>
      </c>
      <c r="M277" s="26">
        <f t="shared" si="11"/>
        <v>0</v>
      </c>
      <c r="N277" s="26"/>
      <c r="O277" s="26"/>
      <c r="P277" s="26"/>
      <c r="Q277" s="26"/>
      <c r="R277" s="26"/>
      <c r="S277" s="26">
        <v>1</v>
      </c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67">
        <f>SUMIFS([1]Up!$J:$J,[1]Up!$D:$D,D277)</f>
        <v>0</v>
      </c>
      <c r="BE277" s="82"/>
      <c r="BF277" s="82" t="str">
        <f t="shared" si="33"/>
        <v/>
      </c>
      <c r="BG277" s="53" t="str">
        <f t="shared" si="34"/>
        <v/>
      </c>
      <c r="BH277" s="53" t="s">
        <v>50</v>
      </c>
      <c r="BI277" s="84" t="s">
        <v>1868</v>
      </c>
      <c r="BJ277" s="53"/>
      <c r="BK277" s="53" t="s">
        <v>1869</v>
      </c>
      <c r="BL277" s="53">
        <v>1</v>
      </c>
      <c r="BM277" s="83">
        <v>46169</v>
      </c>
      <c r="BN277" s="53"/>
      <c r="BO277" s="53"/>
    </row>
    <row r="278" spans="3:67" ht="14.25" hidden="1" customHeight="1">
      <c r="C278" s="82" t="s">
        <v>12</v>
      </c>
      <c r="D278" s="82" t="s">
        <v>432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2"/>
        <v>51</v>
      </c>
      <c r="M278" s="26">
        <f t="shared" si="11"/>
        <v>0</v>
      </c>
      <c r="N278" s="26"/>
      <c r="O278" s="26"/>
      <c r="P278" s="26"/>
      <c r="Q278" s="26"/>
      <c r="R278" s="26"/>
      <c r="S278" s="26">
        <v>51</v>
      </c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67">
        <f>SUMIFS([1]Up!$J:$J,[1]Up!$D:$D,D278)</f>
        <v>0</v>
      </c>
      <c r="BE278" s="82"/>
      <c r="BF278" s="82" t="str">
        <f t="shared" si="33"/>
        <v/>
      </c>
      <c r="BG278" s="53" t="str">
        <f t="shared" si="34"/>
        <v/>
      </c>
      <c r="BH278" s="53" t="s">
        <v>50</v>
      </c>
      <c r="BI278" s="84" t="s">
        <v>1972</v>
      </c>
      <c r="BJ278" s="53"/>
      <c r="BK278" s="53" t="s">
        <v>1973</v>
      </c>
      <c r="BL278" s="53">
        <v>51</v>
      </c>
      <c r="BM278" s="83">
        <v>46169</v>
      </c>
      <c r="BN278" s="53"/>
      <c r="BO278" s="53"/>
    </row>
    <row r="279" spans="3:67" ht="14.25" hidden="1" customHeight="1">
      <c r="C279" s="82" t="s">
        <v>12</v>
      </c>
      <c r="D279" s="82" t="s">
        <v>433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2"/>
        <v>2</v>
      </c>
      <c r="M279" s="26">
        <f t="shared" si="11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>
        <v>2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67">
        <f>SUMIFS([1]Up!$J:$J,[1]Up!$D:$D,D279)</f>
        <v>0</v>
      </c>
      <c r="BE279" s="82"/>
      <c r="BF279" s="82" t="str">
        <f t="shared" si="33"/>
        <v/>
      </c>
      <c r="BG279" s="53" t="str">
        <f t="shared" si="34"/>
        <v/>
      </c>
      <c r="BH279" s="53" t="s">
        <v>50</v>
      </c>
      <c r="BI279" s="53" t="s">
        <v>1977</v>
      </c>
      <c r="BJ279" s="53"/>
      <c r="BK279" s="53" t="s">
        <v>1978</v>
      </c>
      <c r="BL279" s="53">
        <v>2</v>
      </c>
      <c r="BM279" s="83">
        <v>46169</v>
      </c>
      <c r="BN279" s="53"/>
      <c r="BO279" s="53"/>
    </row>
    <row r="280" spans="3:67" ht="14.25" hidden="1" customHeight="1">
      <c r="C280" s="82" t="s">
        <v>12</v>
      </c>
      <c r="D280" s="82" t="s">
        <v>434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2"/>
        <v>2</v>
      </c>
      <c r="M280" s="26">
        <f t="shared" si="11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>
        <v>2</v>
      </c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67">
        <f>SUMIFS([1]Up!$J:$J,[1]Up!$D:$D,D280)</f>
        <v>0</v>
      </c>
      <c r="BE280" s="82"/>
      <c r="BF280" s="82" t="str">
        <f t="shared" si="33"/>
        <v/>
      </c>
      <c r="BG280" s="53" t="str">
        <f t="shared" si="34"/>
        <v/>
      </c>
      <c r="BH280" s="53" t="s">
        <v>61</v>
      </c>
      <c r="BI280" s="84" t="s">
        <v>1982</v>
      </c>
      <c r="BJ280" s="53"/>
      <c r="BK280" s="53" t="s">
        <v>1983</v>
      </c>
      <c r="BL280" s="53">
        <v>2</v>
      </c>
      <c r="BM280" s="83">
        <v>46169</v>
      </c>
      <c r="BN280" s="53"/>
      <c r="BO280" s="53"/>
    </row>
    <row r="281" spans="3:67" ht="14.25" hidden="1" customHeight="1">
      <c r="C281" s="82" t="s">
        <v>14</v>
      </c>
      <c r="D281" s="82" t="s">
        <v>435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2"/>
        <v>3</v>
      </c>
      <c r="M281" s="26">
        <f t="shared" si="11"/>
        <v>0</v>
      </c>
      <c r="N281" s="26"/>
      <c r="O281" s="26">
        <v>3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67">
        <f>SUMIFS([1]Up!$J:$J,[1]Up!$D:$D,D281)</f>
        <v>0</v>
      </c>
      <c r="BE281" s="82"/>
      <c r="BF281" s="82" t="str">
        <f t="shared" si="33"/>
        <v>PL6</v>
      </c>
      <c r="BG281" s="53" t="str">
        <f t="shared" si="34"/>
        <v/>
      </c>
      <c r="BH281" s="53" t="s">
        <v>50</v>
      </c>
      <c r="BI281" s="84" t="s">
        <v>1778</v>
      </c>
      <c r="BJ281" s="53"/>
      <c r="BK281" s="53" t="s">
        <v>1779</v>
      </c>
      <c r="BL281" s="53">
        <v>3</v>
      </c>
      <c r="BM281" s="83">
        <v>46169</v>
      </c>
      <c r="BN281" s="53"/>
      <c r="BO281" s="53"/>
    </row>
    <row r="282" spans="3:67" ht="14.25" hidden="1" customHeight="1">
      <c r="C282" s="82" t="s">
        <v>14</v>
      </c>
      <c r="D282" s="82" t="s">
        <v>436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2"/>
        <v>6</v>
      </c>
      <c r="M282" s="26">
        <f t="shared" si="11"/>
        <v>0</v>
      </c>
      <c r="N282" s="26"/>
      <c r="O282" s="26">
        <v>6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67">
        <f>SUMIFS([1]Up!$J:$J,[1]Up!$D:$D,D282)</f>
        <v>0</v>
      </c>
      <c r="BE282" s="82"/>
      <c r="BF282" s="82" t="str">
        <f t="shared" si="33"/>
        <v>PL6</v>
      </c>
      <c r="BG282" s="53" t="str">
        <f t="shared" si="34"/>
        <v/>
      </c>
      <c r="BH282" s="53" t="s">
        <v>50</v>
      </c>
      <c r="BI282" s="84" t="s">
        <v>1778</v>
      </c>
      <c r="BJ282" s="53"/>
      <c r="BK282" s="53" t="s">
        <v>1779</v>
      </c>
      <c r="BL282" s="53">
        <v>6</v>
      </c>
      <c r="BM282" s="83">
        <v>46169</v>
      </c>
      <c r="BN282" s="53"/>
      <c r="BO282" s="53"/>
    </row>
    <row r="283" spans="3:67" ht="14.25" hidden="1" customHeight="1">
      <c r="C283" s="82" t="s">
        <v>14</v>
      </c>
      <c r="D283" s="82" t="s">
        <v>437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2"/>
        <v>5</v>
      </c>
      <c r="M283" s="26">
        <f t="shared" si="11"/>
        <v>0</v>
      </c>
      <c r="N283" s="26"/>
      <c r="O283" s="26">
        <v>5</v>
      </c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67">
        <f>SUMIFS([1]Up!$J:$J,[1]Up!$D:$D,D283)</f>
        <v>0</v>
      </c>
      <c r="BE283" s="82"/>
      <c r="BF283" s="82" t="str">
        <f t="shared" si="33"/>
        <v>PL6</v>
      </c>
      <c r="BG283" s="53" t="str">
        <f t="shared" si="34"/>
        <v/>
      </c>
      <c r="BH283" s="53" t="s">
        <v>50</v>
      </c>
      <c r="BI283" s="84" t="s">
        <v>1778</v>
      </c>
      <c r="BJ283" s="53"/>
      <c r="BK283" s="53" t="s">
        <v>1779</v>
      </c>
      <c r="BL283" s="53">
        <v>5</v>
      </c>
      <c r="BM283" s="83">
        <v>46169</v>
      </c>
      <c r="BN283" s="53"/>
      <c r="BO283" s="53"/>
    </row>
    <row r="284" spans="3:67" ht="14.25" hidden="1" customHeight="1">
      <c r="C284" s="82" t="s">
        <v>14</v>
      </c>
      <c r="D284" s="82" t="s">
        <v>438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2"/>
        <v>2</v>
      </c>
      <c r="M284" s="26">
        <f t="shared" si="11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>
        <v>2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67">
        <f>SUMIFS([1]Up!$J:$J,[1]Up!$D:$D,D284)</f>
        <v>0</v>
      </c>
      <c r="BE284" s="82"/>
      <c r="BF284" s="82" t="str">
        <f t="shared" si="33"/>
        <v>PL6</v>
      </c>
      <c r="BG284" s="53" t="str">
        <f t="shared" si="34"/>
        <v/>
      </c>
      <c r="BH284" s="53" t="s">
        <v>50</v>
      </c>
      <c r="BI284" s="53"/>
      <c r="BJ284" s="53"/>
      <c r="BK284" s="53" t="s">
        <v>1991</v>
      </c>
      <c r="BL284" s="53">
        <v>2</v>
      </c>
      <c r="BM284" s="83">
        <v>46169</v>
      </c>
      <c r="BN284" s="53"/>
      <c r="BO284" s="53"/>
    </row>
    <row r="285" spans="3:67" ht="14.25" hidden="1" customHeight="1">
      <c r="C285" s="82" t="s">
        <v>14</v>
      </c>
      <c r="D285" s="82" t="s">
        <v>439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2"/>
        <v>2</v>
      </c>
      <c r="M285" s="26">
        <f t="shared" si="11"/>
        <v>0</v>
      </c>
      <c r="N285" s="26"/>
      <c r="O285" s="26">
        <v>2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67">
        <f>SUMIFS([1]Up!$J:$J,[1]Up!$D:$D,D285)</f>
        <v>0</v>
      </c>
      <c r="BE285" s="82"/>
      <c r="BF285" s="82" t="str">
        <f t="shared" si="33"/>
        <v>PL6</v>
      </c>
      <c r="BG285" s="53" t="str">
        <f t="shared" si="34"/>
        <v/>
      </c>
      <c r="BH285" s="53" t="s">
        <v>50</v>
      </c>
      <c r="BI285" s="84" t="s">
        <v>1778</v>
      </c>
      <c r="BJ285" s="53"/>
      <c r="BK285" s="53" t="s">
        <v>1779</v>
      </c>
      <c r="BL285" s="53">
        <v>2</v>
      </c>
      <c r="BM285" s="83">
        <v>46169</v>
      </c>
      <c r="BN285" s="53"/>
      <c r="BO285" s="53"/>
    </row>
    <row r="286" spans="3:67" ht="14.25" hidden="1" customHeight="1">
      <c r="C286" s="82" t="s">
        <v>14</v>
      </c>
      <c r="D286" s="82" t="s">
        <v>440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si="32"/>
        <v>35</v>
      </c>
      <c r="M286" s="26">
        <f t="shared" si="11"/>
        <v>0</v>
      </c>
      <c r="N286" s="26"/>
      <c r="O286" s="26">
        <v>35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67">
        <f>SUMIFS([1]Up!$J:$J,[1]Up!$D:$D,D286)</f>
        <v>0</v>
      </c>
      <c r="BE286" s="82"/>
      <c r="BF286" s="82" t="str">
        <f t="shared" si="33"/>
        <v>PL6</v>
      </c>
      <c r="BG286" s="53" t="str">
        <f t="shared" si="34"/>
        <v/>
      </c>
      <c r="BH286" s="53" t="s">
        <v>50</v>
      </c>
      <c r="BI286" s="84" t="s">
        <v>1778</v>
      </c>
      <c r="BJ286" s="53"/>
      <c r="BK286" s="53" t="s">
        <v>1779</v>
      </c>
      <c r="BL286" s="53">
        <v>35</v>
      </c>
      <c r="BM286" s="83">
        <v>46169</v>
      </c>
      <c r="BN286" s="53"/>
      <c r="BO286" s="53"/>
    </row>
    <row r="287" spans="3:67" ht="14.25" hidden="1" customHeight="1">
      <c r="C287" s="82" t="s">
        <v>15</v>
      </c>
      <c r="D287" s="82" t="s">
        <v>441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2"/>
        <v>51</v>
      </c>
      <c r="M287" s="26">
        <f t="shared" si="11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>
        <v>51</v>
      </c>
      <c r="BD287" s="67">
        <f>SUMIFS([1]Up!$J:$J,[1]Up!$D:$D,D287)</f>
        <v>0</v>
      </c>
      <c r="BE287" s="82"/>
      <c r="BF287" s="82" t="str">
        <f t="shared" si="33"/>
        <v/>
      </c>
      <c r="BG287" s="53" t="str">
        <f t="shared" si="34"/>
        <v/>
      </c>
      <c r="BH287" s="53" t="s">
        <v>75</v>
      </c>
      <c r="BI287" s="53" t="s">
        <v>1994</v>
      </c>
      <c r="BJ287" s="53"/>
      <c r="BK287" s="53"/>
      <c r="BL287" s="53"/>
      <c r="BM287" s="83"/>
      <c r="BN287" s="53"/>
      <c r="BO287" s="53"/>
    </row>
    <row r="288" spans="3:67" ht="14.25" hidden="1" customHeight="1">
      <c r="C288" s="82" t="s">
        <v>15</v>
      </c>
      <c r="D288" s="82" t="s">
        <v>442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ref="L288:L351" si="35">MIN(SUM(N288:BC288),I288)</f>
        <v>638</v>
      </c>
      <c r="M288" s="26">
        <f t="shared" si="11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>
        <v>638</v>
      </c>
      <c r="BD288" s="67">
        <f>SUMIFS([1]Up!$J:$J,[1]Up!$D:$D,D288)</f>
        <v>0</v>
      </c>
      <c r="BE288" s="82"/>
      <c r="BF288" s="82" t="str">
        <f t="shared" ref="BF288:BF305" si="36">IFERROR(IF(C288="Plate",LEFT(E288,FIND("*",E288,1)-1),""),IF(C288="Plate",LEFT(E288,FIND("x",E288,1)-1),""))</f>
        <v/>
      </c>
      <c r="BG288" s="53" t="str">
        <f t="shared" ref="BG288:BG351" si="37">IF(ROUND(SUM(N288:BC288)-I288,0)&gt;0,"Thừa "&amp;SUM(N288:BC288)-I288,"")</f>
        <v/>
      </c>
      <c r="BH288" s="53" t="s">
        <v>75</v>
      </c>
      <c r="BI288" s="53" t="s">
        <v>1854</v>
      </c>
      <c r="BJ288" s="53"/>
      <c r="BK288" s="53"/>
      <c r="BL288" s="53"/>
      <c r="BM288" s="83"/>
      <c r="BN288" s="53"/>
      <c r="BO288" s="53"/>
    </row>
    <row r="289" spans="3:67" ht="14.25" hidden="1" customHeight="1">
      <c r="C289" s="82" t="s">
        <v>15</v>
      </c>
      <c r="D289" s="82" t="s">
        <v>443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5"/>
        <v>2</v>
      </c>
      <c r="M289" s="26">
        <f t="shared" si="11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>
        <v>2</v>
      </c>
      <c r="BD289" s="67">
        <f>SUMIFS([1]Up!$J:$J,[1]Up!$D:$D,D289)</f>
        <v>0</v>
      </c>
      <c r="BE289" s="82"/>
      <c r="BF289" s="82" t="str">
        <f t="shared" si="36"/>
        <v/>
      </c>
      <c r="BG289" s="53" t="str">
        <f t="shared" si="37"/>
        <v/>
      </c>
      <c r="BH289" s="53" t="s">
        <v>75</v>
      </c>
      <c r="BI289" s="53" t="s">
        <v>1996</v>
      </c>
      <c r="BJ289" s="53"/>
      <c r="BK289" s="53"/>
      <c r="BL289" s="53"/>
      <c r="BM289" s="83"/>
      <c r="BN289" s="53"/>
      <c r="BO289" s="53"/>
    </row>
    <row r="290" spans="3:67" ht="14.25" hidden="1" customHeight="1">
      <c r="C290" s="82" t="s">
        <v>15</v>
      </c>
      <c r="D290" s="82" t="s">
        <v>444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5"/>
        <v>319</v>
      </c>
      <c r="M290" s="26">
        <f t="shared" ref="M290:M359" si="38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>
        <v>319</v>
      </c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67">
        <f>SUMIFS([1]Up!$J:$J,[1]Up!$D:$D,D290)</f>
        <v>0</v>
      </c>
      <c r="BE290" s="82"/>
      <c r="BF290" s="82" t="str">
        <f t="shared" si="36"/>
        <v/>
      </c>
      <c r="BG290" s="53" t="str">
        <f t="shared" si="37"/>
        <v/>
      </c>
      <c r="BH290" s="53" t="s">
        <v>75</v>
      </c>
      <c r="BI290" s="53" t="s">
        <v>2015</v>
      </c>
      <c r="BJ290" s="53"/>
      <c r="BK290" s="53"/>
      <c r="BL290" s="53"/>
      <c r="BM290" s="83"/>
      <c r="BN290" s="53"/>
      <c r="BO290" s="53"/>
    </row>
    <row r="291" spans="3:67" ht="14.25" hidden="1" customHeight="1">
      <c r="C291" s="82" t="s">
        <v>15</v>
      </c>
      <c r="D291" s="82" t="s">
        <v>445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5"/>
        <v>2</v>
      </c>
      <c r="M291" s="26">
        <f t="shared" si="38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>
        <v>2</v>
      </c>
      <c r="BD291" s="67">
        <f>SUMIFS([1]Up!$J:$J,[1]Up!$D:$D,D291)</f>
        <v>0</v>
      </c>
      <c r="BE291" s="82"/>
      <c r="BF291" s="82" t="str">
        <f t="shared" si="36"/>
        <v/>
      </c>
      <c r="BG291" s="53" t="str">
        <f t="shared" si="37"/>
        <v/>
      </c>
      <c r="BH291" s="53" t="s">
        <v>75</v>
      </c>
      <c r="BI291" s="53" t="s">
        <v>1998</v>
      </c>
      <c r="BJ291" s="53"/>
      <c r="BK291" s="53"/>
      <c r="BL291" s="53"/>
      <c r="BM291" s="83"/>
      <c r="BN291" s="53"/>
      <c r="BO291" s="53"/>
    </row>
    <row r="292" spans="3:67" ht="14.25" hidden="1" customHeight="1">
      <c r="C292" s="82" t="s">
        <v>15</v>
      </c>
      <c r="D292" s="82" t="s">
        <v>446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5"/>
        <v>4</v>
      </c>
      <c r="M292" s="26">
        <f t="shared" si="38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>
        <v>4</v>
      </c>
      <c r="BD292" s="67">
        <f>SUMIFS([1]Up!$J:$J,[1]Up!$D:$D,D292)</f>
        <v>0</v>
      </c>
      <c r="BE292" s="82"/>
      <c r="BF292" s="82" t="str">
        <f t="shared" si="36"/>
        <v/>
      </c>
      <c r="BG292" s="53" t="str">
        <f t="shared" si="37"/>
        <v/>
      </c>
      <c r="BH292" s="53" t="s">
        <v>75</v>
      </c>
      <c r="BI292" s="53" t="s">
        <v>2017</v>
      </c>
      <c r="BJ292" s="53"/>
      <c r="BK292" s="53"/>
      <c r="BL292" s="53"/>
      <c r="BM292" s="83"/>
      <c r="BN292" s="53"/>
      <c r="BO292" s="53"/>
    </row>
    <row r="293" spans="3:67" ht="14.25" hidden="1" customHeight="1">
      <c r="C293" s="82" t="s">
        <v>15</v>
      </c>
      <c r="D293" s="82" t="s">
        <v>447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5"/>
        <v>2</v>
      </c>
      <c r="M293" s="26">
        <f t="shared" si="38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>
        <v>2</v>
      </c>
      <c r="BD293" s="67">
        <f>SUMIFS([1]Up!$J:$J,[1]Up!$D:$D,D293)</f>
        <v>0</v>
      </c>
      <c r="BE293" s="82"/>
      <c r="BF293" s="82" t="str">
        <f t="shared" si="36"/>
        <v/>
      </c>
      <c r="BG293" s="53" t="str">
        <f t="shared" si="37"/>
        <v/>
      </c>
      <c r="BH293" s="53" t="s">
        <v>75</v>
      </c>
      <c r="BI293" s="53" t="s">
        <v>2000</v>
      </c>
      <c r="BJ293" s="53"/>
      <c r="BK293" s="53"/>
      <c r="BL293" s="53"/>
      <c r="BM293" s="83"/>
      <c r="BN293" s="53"/>
      <c r="BO293" s="53"/>
    </row>
    <row r="294" spans="3:67" ht="14.25" hidden="1" customHeight="1">
      <c r="C294" s="82" t="s">
        <v>15</v>
      </c>
      <c r="D294" s="82" t="s">
        <v>448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5"/>
        <v>2</v>
      </c>
      <c r="M294" s="26">
        <f t="shared" si="38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>
        <v>2</v>
      </c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67">
        <f>SUMIFS([1]Up!$J:$J,[1]Up!$D:$D,D294)</f>
        <v>0</v>
      </c>
      <c r="BE294" s="82"/>
      <c r="BF294" s="82" t="str">
        <f t="shared" si="36"/>
        <v/>
      </c>
      <c r="BG294" s="53" t="str">
        <f t="shared" si="37"/>
        <v/>
      </c>
      <c r="BH294" s="53" t="s">
        <v>75</v>
      </c>
      <c r="BI294" s="53" t="s">
        <v>2002</v>
      </c>
      <c r="BJ294" s="53"/>
      <c r="BK294" s="53"/>
      <c r="BL294" s="53"/>
      <c r="BM294" s="83"/>
      <c r="BN294" s="53"/>
      <c r="BO294" s="53"/>
    </row>
    <row r="295" spans="3:67" ht="14.25" hidden="1" customHeight="1">
      <c r="C295" s="82" t="s">
        <v>15</v>
      </c>
      <c r="D295" s="82" t="s">
        <v>449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5"/>
        <v>4</v>
      </c>
      <c r="M295" s="26">
        <f t="shared" si="38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>
        <v>4</v>
      </c>
      <c r="BD295" s="67">
        <f>SUMIFS([1]Up!$J:$J,[1]Up!$D:$D,D295)</f>
        <v>0</v>
      </c>
      <c r="BE295" s="82"/>
      <c r="BF295" s="82" t="str">
        <f t="shared" si="36"/>
        <v/>
      </c>
      <c r="BG295" s="53" t="str">
        <f t="shared" si="37"/>
        <v/>
      </c>
      <c r="BH295" s="53" t="s">
        <v>75</v>
      </c>
      <c r="BI295" s="53" t="s">
        <v>1854</v>
      </c>
      <c r="BJ295" s="53"/>
      <c r="BK295" s="53"/>
      <c r="BL295" s="53"/>
      <c r="BM295" s="83"/>
      <c r="BN295" s="53"/>
      <c r="BO295" s="53"/>
    </row>
    <row r="296" spans="3:67" ht="14.25" hidden="1" customHeight="1">
      <c r="C296" s="82" t="s">
        <v>15</v>
      </c>
      <c r="D296" s="82" t="s">
        <v>450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5"/>
        <v>2</v>
      </c>
      <c r="M296" s="26">
        <f t="shared" si="38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>
        <v>2</v>
      </c>
      <c r="BD296" s="67">
        <f>SUMIFS([1]Up!$J:$J,[1]Up!$D:$D,D296)</f>
        <v>0</v>
      </c>
      <c r="BE296" s="82"/>
      <c r="BF296" s="82" t="str">
        <f t="shared" si="36"/>
        <v/>
      </c>
      <c r="BG296" s="53" t="str">
        <f t="shared" si="37"/>
        <v/>
      </c>
      <c r="BH296" s="53" t="s">
        <v>75</v>
      </c>
      <c r="BI296" s="53" t="s">
        <v>2005</v>
      </c>
      <c r="BJ296" s="53"/>
      <c r="BK296" s="53"/>
      <c r="BL296" s="53"/>
      <c r="BM296" s="83"/>
      <c r="BN296" s="53"/>
      <c r="BO296" s="53"/>
    </row>
    <row r="297" spans="3:67" ht="14.25" hidden="1" customHeight="1">
      <c r="C297" s="82" t="s">
        <v>15</v>
      </c>
      <c r="D297" s="82" t="s">
        <v>451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5"/>
        <v>2</v>
      </c>
      <c r="M297" s="26">
        <f t="shared" si="38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>
        <v>2</v>
      </c>
      <c r="BD297" s="67">
        <f>SUMIFS([1]Up!$J:$J,[1]Up!$D:$D,D297)</f>
        <v>0</v>
      </c>
      <c r="BE297" s="82"/>
      <c r="BF297" s="82" t="str">
        <f t="shared" si="36"/>
        <v/>
      </c>
      <c r="BG297" s="53" t="str">
        <f t="shared" si="37"/>
        <v/>
      </c>
      <c r="BH297" s="53" t="s">
        <v>75</v>
      </c>
      <c r="BI297" s="53" t="s">
        <v>2007</v>
      </c>
      <c r="BJ297" s="53"/>
      <c r="BK297" s="53"/>
      <c r="BL297" s="53"/>
      <c r="BM297" s="83"/>
      <c r="BN297" s="53"/>
      <c r="BO297" s="53"/>
    </row>
    <row r="298" spans="3:67" ht="14.25" hidden="1" customHeight="1">
      <c r="C298" s="82" t="s">
        <v>14</v>
      </c>
      <c r="D298" s="82" t="s">
        <v>452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5"/>
        <v>8</v>
      </c>
      <c r="M298" s="26">
        <f t="shared" si="38"/>
        <v>0</v>
      </c>
      <c r="N298" s="26"/>
      <c r="O298" s="26"/>
      <c r="P298" s="26"/>
      <c r="Q298" s="26"/>
      <c r="R298" s="26"/>
      <c r="S298" s="26">
        <v>8</v>
      </c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67">
        <f>SUMIFS([1]Up!$J:$J,[1]Up!$D:$D,D298)</f>
        <v>0</v>
      </c>
      <c r="BE298" s="82"/>
      <c r="BF298" s="82" t="str">
        <f t="shared" si="36"/>
        <v>PL10</v>
      </c>
      <c r="BG298" s="53" t="str">
        <f t="shared" si="37"/>
        <v/>
      </c>
      <c r="BH298" s="53" t="s">
        <v>50</v>
      </c>
      <c r="BI298" s="84" t="s">
        <v>1787</v>
      </c>
      <c r="BJ298" s="53"/>
      <c r="BK298" s="53" t="s">
        <v>1788</v>
      </c>
      <c r="BL298" s="53">
        <v>8</v>
      </c>
      <c r="BM298" s="83">
        <v>46169</v>
      </c>
      <c r="BN298" s="53"/>
      <c r="BO298" s="53"/>
    </row>
    <row r="299" spans="3:67" ht="14.25" hidden="1" customHeight="1">
      <c r="C299" s="82" t="s">
        <v>14</v>
      </c>
      <c r="D299" s="82" t="s">
        <v>453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5"/>
        <v>5</v>
      </c>
      <c r="M299" s="26">
        <f t="shared" si="38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>
        <v>5</v>
      </c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67">
        <f>SUMIFS([1]Up!$J:$J,[1]Up!$D:$D,D299)</f>
        <v>0</v>
      </c>
      <c r="BE299" s="82"/>
      <c r="BF299" s="82" t="str">
        <f t="shared" si="36"/>
        <v>PL25</v>
      </c>
      <c r="BG299" s="53" t="str">
        <f t="shared" si="37"/>
        <v/>
      </c>
      <c r="BH299" s="53" t="s">
        <v>50</v>
      </c>
      <c r="BI299" s="53" t="s">
        <v>1848</v>
      </c>
      <c r="BJ299" s="53"/>
      <c r="BK299" s="53" t="s">
        <v>1849</v>
      </c>
      <c r="BL299" s="53">
        <v>5</v>
      </c>
      <c r="BM299" s="83">
        <v>46169</v>
      </c>
      <c r="BN299" s="53"/>
      <c r="BO299" s="53"/>
    </row>
    <row r="300" spans="3:67" ht="14.25" hidden="1" customHeight="1">
      <c r="C300" s="82" t="s">
        <v>14</v>
      </c>
      <c r="D300" s="82" t="s">
        <v>454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5"/>
        <v>20</v>
      </c>
      <c r="M300" s="26">
        <f t="shared" si="38"/>
        <v>0</v>
      </c>
      <c r="N300" s="26"/>
      <c r="O300" s="26"/>
      <c r="P300" s="26"/>
      <c r="Q300" s="26"/>
      <c r="R300" s="26"/>
      <c r="S300" s="26"/>
      <c r="T300" s="26"/>
      <c r="U300" s="26"/>
      <c r="V300" s="26">
        <v>20</v>
      </c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67">
        <f>SUMIFS([1]Up!$J:$J,[1]Up!$D:$D,D300)</f>
        <v>0</v>
      </c>
      <c r="BE300" s="82"/>
      <c r="BF300" s="82" t="str">
        <f t="shared" si="36"/>
        <v>PL12</v>
      </c>
      <c r="BG300" s="53" t="str">
        <f t="shared" si="37"/>
        <v/>
      </c>
      <c r="BH300" s="53" t="s">
        <v>50</v>
      </c>
      <c r="BI300" s="53" t="s">
        <v>1888</v>
      </c>
      <c r="BJ300" s="53"/>
      <c r="BK300" s="53" t="s">
        <v>1889</v>
      </c>
      <c r="BL300" s="53">
        <v>20</v>
      </c>
      <c r="BM300" s="83">
        <v>46169</v>
      </c>
      <c r="BN300" s="53"/>
      <c r="BO300" s="53"/>
    </row>
    <row r="301" spans="3:67" ht="14.25" hidden="1" customHeight="1">
      <c r="C301" s="82" t="s">
        <v>14</v>
      </c>
      <c r="D301" s="82" t="s">
        <v>455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5"/>
        <v>1</v>
      </c>
      <c r="M301" s="26">
        <f t="shared" si="38"/>
        <v>0</v>
      </c>
      <c r="N301" s="26"/>
      <c r="O301" s="26">
        <v>2</v>
      </c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67">
        <f>SUMIFS([1]Up!$J:$J,[1]Up!$D:$D,D301)</f>
        <v>0</v>
      </c>
      <c r="BE301" s="82" t="s">
        <v>82</v>
      </c>
      <c r="BF301" s="82" t="str">
        <f t="shared" si="36"/>
        <v>PL6</v>
      </c>
      <c r="BG301" s="53" t="str">
        <f t="shared" si="37"/>
        <v>Thừa 1</v>
      </c>
      <c r="BH301" s="53" t="s">
        <v>50</v>
      </c>
      <c r="BI301" s="53"/>
      <c r="BJ301" s="53"/>
      <c r="BK301" s="53" t="s">
        <v>1681</v>
      </c>
      <c r="BL301" s="53">
        <v>1</v>
      </c>
      <c r="BM301" s="83"/>
      <c r="BN301" s="53"/>
      <c r="BO301" s="53"/>
    </row>
    <row r="302" spans="3:67" ht="14.25" hidden="1" customHeight="1">
      <c r="C302" s="82" t="s">
        <v>12</v>
      </c>
      <c r="D302" s="82" t="s">
        <v>456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5"/>
        <v>2</v>
      </c>
      <c r="M302" s="26">
        <f t="shared" si="38"/>
        <v>0</v>
      </c>
      <c r="N302" s="26"/>
      <c r="O302" s="26"/>
      <c r="P302" s="26"/>
      <c r="Q302" s="26"/>
      <c r="R302" s="26"/>
      <c r="S302" s="26"/>
      <c r="T302" s="26">
        <v>2</v>
      </c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67">
        <f>SUMIFS([1]Up!$J:$J,[1]Up!$D:$D,D302)</f>
        <v>0</v>
      </c>
      <c r="BE302" s="82"/>
      <c r="BF302" s="82" t="str">
        <f t="shared" si="36"/>
        <v/>
      </c>
      <c r="BG302" s="53" t="str">
        <f t="shared" si="37"/>
        <v/>
      </c>
      <c r="BH302" s="53" t="s">
        <v>50</v>
      </c>
      <c r="BI302" s="84" t="s">
        <v>1951</v>
      </c>
      <c r="BJ302" s="53"/>
      <c r="BK302" s="53" t="s">
        <v>1952</v>
      </c>
      <c r="BL302" s="53">
        <v>2</v>
      </c>
      <c r="BM302" s="83">
        <v>46169</v>
      </c>
      <c r="BN302" s="53"/>
      <c r="BO302" s="53"/>
    </row>
    <row r="303" spans="3:67" ht="14.25" hidden="1" customHeight="1">
      <c r="C303" s="82" t="s">
        <v>12</v>
      </c>
      <c r="D303" s="82" t="s">
        <v>457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5"/>
        <v>1</v>
      </c>
      <c r="M303" s="26">
        <f t="shared" si="38"/>
        <v>0</v>
      </c>
      <c r="N303" s="26"/>
      <c r="O303" s="26"/>
      <c r="P303" s="26"/>
      <c r="Q303" s="26"/>
      <c r="R303" s="26"/>
      <c r="S303" s="26"/>
      <c r="T303" s="26"/>
      <c r="U303" s="26">
        <v>1</v>
      </c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67">
        <f>SUMIFS([1]Up!$J:$J,[1]Up!$D:$D,D303)</f>
        <v>0</v>
      </c>
      <c r="BE303" s="82"/>
      <c r="BF303" s="82" t="str">
        <f t="shared" si="36"/>
        <v/>
      </c>
      <c r="BG303" s="53" t="str">
        <f t="shared" si="37"/>
        <v/>
      </c>
      <c r="BH303" s="53" t="s">
        <v>50</v>
      </c>
      <c r="BI303" s="53"/>
      <c r="BJ303" s="53"/>
      <c r="BK303" s="53" t="s">
        <v>1681</v>
      </c>
      <c r="BL303" s="53">
        <v>1</v>
      </c>
      <c r="BM303" s="83"/>
      <c r="BN303" s="53"/>
      <c r="BO303" s="53"/>
    </row>
    <row r="304" spans="3:67" ht="14.25" hidden="1" customHeight="1">
      <c r="C304" s="82" t="s">
        <v>12</v>
      </c>
      <c r="D304" s="82" t="s">
        <v>458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5"/>
        <v>1</v>
      </c>
      <c r="M304" s="26">
        <f t="shared" si="38"/>
        <v>0</v>
      </c>
      <c r="N304" s="26"/>
      <c r="O304" s="26"/>
      <c r="P304" s="26"/>
      <c r="Q304" s="26"/>
      <c r="R304" s="26"/>
      <c r="S304" s="26"/>
      <c r="T304" s="26"/>
      <c r="U304" s="26">
        <v>1</v>
      </c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67">
        <f>SUMIFS([1]Up!$J:$J,[1]Up!$D:$D,D304)</f>
        <v>0</v>
      </c>
      <c r="BE304" s="82"/>
      <c r="BF304" s="82" t="str">
        <f t="shared" si="36"/>
        <v/>
      </c>
      <c r="BG304" s="53" t="str">
        <f t="shared" si="37"/>
        <v/>
      </c>
      <c r="BH304" s="53" t="s">
        <v>50</v>
      </c>
      <c r="BI304" s="53"/>
      <c r="BJ304" s="53"/>
      <c r="BK304" s="53" t="s">
        <v>1681</v>
      </c>
      <c r="BL304" s="53">
        <v>1</v>
      </c>
      <c r="BM304" s="83"/>
      <c r="BN304" s="53"/>
      <c r="BO304" s="53"/>
    </row>
    <row r="305" spans="3:67" ht="14.25" hidden="1" customHeight="1">
      <c r="C305" s="82"/>
      <c r="D305" s="82" t="s">
        <v>459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5"/>
        <v>0</v>
      </c>
      <c r="M305" s="26">
        <f t="shared" si="38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67">
        <f>SUMIFS([1]Up!$J:$J,[1]Up!$D:$D,D305)</f>
        <v>0</v>
      </c>
      <c r="BE305" s="82"/>
      <c r="BF305" s="82" t="str">
        <f t="shared" si="36"/>
        <v/>
      </c>
      <c r="BG305" s="53" t="str">
        <f t="shared" si="37"/>
        <v/>
      </c>
      <c r="BH305" s="53"/>
      <c r="BI305" s="53"/>
      <c r="BJ305" s="53"/>
      <c r="BK305" s="53"/>
      <c r="BL305" s="53"/>
      <c r="BM305" s="83"/>
      <c r="BN305" s="53"/>
      <c r="BO305" s="53"/>
    </row>
    <row r="306" spans="3:67" ht="14.25" hidden="1" customHeight="1">
      <c r="C306" s="82" t="s">
        <v>12</v>
      </c>
      <c r="D306" s="82" t="s">
        <v>3749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5"/>
        <v>1</v>
      </c>
      <c r="M306" s="26">
        <f t="shared" si="38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f>+(10713+11471)/G306</f>
        <v>0.71395468589083422</v>
      </c>
      <c r="AA306" s="26">
        <f>8888/G306</f>
        <v>0.28604531410916578</v>
      </c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67">
        <f>SUMIFS([1]Up!$J:$J,[1]Up!$D:$D,D306)</f>
        <v>0</v>
      </c>
      <c r="BE306" s="82"/>
      <c r="BF306" s="82"/>
      <c r="BG306" s="53" t="str">
        <f t="shared" si="37"/>
        <v/>
      </c>
      <c r="BH306" s="53" t="s">
        <v>96</v>
      </c>
      <c r="BI306" s="53"/>
      <c r="BJ306" s="53"/>
      <c r="BK306" s="53" t="s">
        <v>1681</v>
      </c>
      <c r="BL306" s="53">
        <v>2</v>
      </c>
      <c r="BM306" s="83"/>
      <c r="BN306" s="53"/>
      <c r="BO306" s="53"/>
    </row>
    <row r="307" spans="3:67" ht="14.25" hidden="1" customHeight="1">
      <c r="C307" s="82" t="s">
        <v>12</v>
      </c>
      <c r="D307" s="82" t="s">
        <v>3750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5"/>
        <v>1</v>
      </c>
      <c r="M307" s="26">
        <f t="shared" si="38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>
        <f>10713/G307</f>
        <v>0.34477986611740474</v>
      </c>
      <c r="AA307" s="26">
        <f>+(11471+8888)/G307</f>
        <v>0.65522013388259526</v>
      </c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67">
        <f>SUMIFS([1]Up!$J:$J,[1]Up!$D:$D,D307)</f>
        <v>0</v>
      </c>
      <c r="BE307" s="82"/>
      <c r="BF307" s="82"/>
      <c r="BG307" s="53" t="str">
        <f t="shared" si="37"/>
        <v/>
      </c>
      <c r="BH307" s="53" t="s">
        <v>96</v>
      </c>
      <c r="BI307" s="53"/>
      <c r="BJ307" s="53"/>
      <c r="BK307" s="53" t="s">
        <v>1681</v>
      </c>
      <c r="BL307" s="53">
        <v>2</v>
      </c>
      <c r="BM307" s="83"/>
      <c r="BN307" s="53"/>
      <c r="BO307" s="53"/>
    </row>
    <row r="308" spans="3:67" ht="14.25" hidden="1" customHeight="1">
      <c r="C308" s="82" t="s">
        <v>12</v>
      </c>
      <c r="D308" s="82" t="s">
        <v>460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5"/>
        <v>12</v>
      </c>
      <c r="M308" s="26">
        <f t="shared" si="38"/>
        <v>0</v>
      </c>
      <c r="N308" s="26"/>
      <c r="O308" s="26"/>
      <c r="P308" s="26"/>
      <c r="Q308" s="26"/>
      <c r="R308" s="26"/>
      <c r="S308" s="26">
        <v>12</v>
      </c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67">
        <f>SUMIFS([1]Up!$J:$J,[1]Up!$D:$D,D308)</f>
        <v>0</v>
      </c>
      <c r="BE308" s="82"/>
      <c r="BF308" s="82" t="str">
        <f>IFERROR(IF(C308="Plate",LEFT(E308,FIND("*",E308,1)-1),""),IF(C308="Plate",LEFT(E308,FIND("x",E308,1)-1),""))</f>
        <v/>
      </c>
      <c r="BG308" s="53" t="str">
        <f t="shared" si="37"/>
        <v/>
      </c>
      <c r="BH308" s="53" t="s">
        <v>50</v>
      </c>
      <c r="BI308" s="84" t="s">
        <v>1868</v>
      </c>
      <c r="BJ308" s="53"/>
      <c r="BK308" s="53" t="s">
        <v>1869</v>
      </c>
      <c r="BL308" s="53">
        <v>12</v>
      </c>
      <c r="BM308" s="83">
        <v>46169</v>
      </c>
      <c r="BN308" s="53"/>
      <c r="BO308" s="53"/>
    </row>
    <row r="309" spans="3:67" ht="14.25" hidden="1" customHeight="1">
      <c r="C309" s="82" t="s">
        <v>12</v>
      </c>
      <c r="D309" s="82" t="s">
        <v>461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5"/>
        <v>4</v>
      </c>
      <c r="M309" s="26">
        <f t="shared" si="38"/>
        <v>0</v>
      </c>
      <c r="N309" s="26"/>
      <c r="O309" s="26"/>
      <c r="P309" s="26"/>
      <c r="Q309" s="26"/>
      <c r="R309" s="26">
        <v>4</v>
      </c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67">
        <f>SUMIFS([1]Up!$J:$J,[1]Up!$D:$D,D309)</f>
        <v>0</v>
      </c>
      <c r="BE309" s="82"/>
      <c r="BF309" s="82" t="str">
        <f>IFERROR(IF(C309="Plate",LEFT(E309,FIND("*",E309,1)-1),""),IF(C309="Plate",LEFT(E309,FIND("x",E309,1)-1),""))</f>
        <v/>
      </c>
      <c r="BG309" s="53" t="str">
        <f t="shared" si="37"/>
        <v/>
      </c>
      <c r="BH309" s="53" t="s">
        <v>50</v>
      </c>
      <c r="BI309" s="53" t="s">
        <v>2037</v>
      </c>
      <c r="BJ309" s="53"/>
      <c r="BK309" s="53" t="s">
        <v>2038</v>
      </c>
      <c r="BL309" s="53">
        <v>4</v>
      </c>
      <c r="BM309" s="83">
        <v>46169</v>
      </c>
      <c r="BN309" s="53"/>
      <c r="BO309" s="53"/>
    </row>
    <row r="310" spans="3:67" ht="14.25" hidden="1" customHeight="1">
      <c r="C310" s="82" t="s">
        <v>12</v>
      </c>
      <c r="D310" s="82" t="s">
        <v>463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5"/>
        <v>1</v>
      </c>
      <c r="M310" s="26">
        <f t="shared" si="38"/>
        <v>0</v>
      </c>
      <c r="N310" s="26"/>
      <c r="O310" s="26"/>
      <c r="P310" s="26"/>
      <c r="Q310" s="26"/>
      <c r="R310" s="26"/>
      <c r="S310" s="26">
        <v>1</v>
      </c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67">
        <f>SUMIFS([1]Up!$J:$J,[1]Up!$D:$D,D310)</f>
        <v>0</v>
      </c>
      <c r="BE310" s="82"/>
      <c r="BF310" s="82" t="str">
        <f>IFERROR(IF(C310="Plate",LEFT(E310,FIND("*",E310,1)-1),""),IF(C310="Plate",LEFT(E310,FIND("x",E310,1)-1),""))</f>
        <v/>
      </c>
      <c r="BG310" s="53" t="str">
        <f t="shared" si="37"/>
        <v/>
      </c>
      <c r="BH310" s="53" t="s">
        <v>50</v>
      </c>
      <c r="BI310" s="84" t="s">
        <v>1868</v>
      </c>
      <c r="BJ310" s="53"/>
      <c r="BK310" s="53" t="s">
        <v>1869</v>
      </c>
      <c r="BL310" s="53">
        <v>1</v>
      </c>
      <c r="BM310" s="83">
        <v>46169</v>
      </c>
      <c r="BN310" s="53"/>
      <c r="BO310" s="53"/>
    </row>
    <row r="311" spans="3:67" ht="14.25" hidden="1" customHeight="1">
      <c r="C311" s="82" t="s">
        <v>12</v>
      </c>
      <c r="D311" s="82" t="s">
        <v>464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5"/>
        <v>1</v>
      </c>
      <c r="M311" s="26">
        <f t="shared" si="38"/>
        <v>0</v>
      </c>
      <c r="N311" s="26"/>
      <c r="O311" s="26"/>
      <c r="P311" s="26"/>
      <c r="Q311" s="26"/>
      <c r="R311" s="26"/>
      <c r="S311" s="26">
        <v>1</v>
      </c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67">
        <f>SUMIFS([1]Up!$J:$J,[1]Up!$D:$D,D311)</f>
        <v>0</v>
      </c>
      <c r="BE311" s="82"/>
      <c r="BF311" s="82" t="str">
        <f>IFERROR(IF(C311="Plate",LEFT(E311,FIND("*",E311,1)-1),""),IF(C311="Plate",LEFT(E311,FIND("x",E311,1)-1),""))</f>
        <v/>
      </c>
      <c r="BG311" s="53" t="str">
        <f t="shared" si="37"/>
        <v/>
      </c>
      <c r="BH311" s="53" t="s">
        <v>50</v>
      </c>
      <c r="BI311" s="84" t="s">
        <v>1868</v>
      </c>
      <c r="BJ311" s="53"/>
      <c r="BK311" s="53" t="s">
        <v>1869</v>
      </c>
      <c r="BL311" s="53">
        <v>1</v>
      </c>
      <c r="BM311" s="83">
        <v>46169</v>
      </c>
      <c r="BN311" s="53"/>
      <c r="BO311" s="53"/>
    </row>
    <row r="312" spans="3:67" ht="14.25" hidden="1" customHeight="1">
      <c r="C312" s="82" t="s">
        <v>14</v>
      </c>
      <c r="D312" s="82" t="s">
        <v>3751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5"/>
        <v>2</v>
      </c>
      <c r="M312" s="26">
        <f t="shared" si="38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>
        <v>2</v>
      </c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67">
        <f>SUMIFS([1]Up!$J:$J,[1]Up!$D:$D,D312)</f>
        <v>0</v>
      </c>
      <c r="BE312" s="82"/>
      <c r="BF312" s="82"/>
      <c r="BG312" s="53" t="str">
        <f t="shared" si="37"/>
        <v/>
      </c>
      <c r="BH312" s="53" t="s">
        <v>50</v>
      </c>
      <c r="BI312" s="53" t="s">
        <v>3854</v>
      </c>
      <c r="BJ312" s="53"/>
      <c r="BK312" s="53" t="s">
        <v>3855</v>
      </c>
      <c r="BL312" s="53">
        <v>2</v>
      </c>
      <c r="BM312" s="83">
        <v>46200</v>
      </c>
      <c r="BN312" s="53"/>
      <c r="BO312" s="53"/>
    </row>
    <row r="313" spans="3:67" ht="14.25" hidden="1" customHeight="1">
      <c r="C313" s="82" t="s">
        <v>14</v>
      </c>
      <c r="D313" s="82" t="s">
        <v>3752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5"/>
        <v>3</v>
      </c>
      <c r="M313" s="26">
        <f t="shared" si="38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>
        <v>3</v>
      </c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67">
        <f>SUMIFS([1]Up!$J:$J,[1]Up!$D:$D,D313)</f>
        <v>0</v>
      </c>
      <c r="BE313" s="82"/>
      <c r="BF313" s="82"/>
      <c r="BG313" s="53" t="str">
        <f t="shared" si="37"/>
        <v/>
      </c>
      <c r="BH313" s="53" t="s">
        <v>50</v>
      </c>
      <c r="BI313" s="53" t="s">
        <v>3854</v>
      </c>
      <c r="BJ313" s="53"/>
      <c r="BK313" s="53" t="s">
        <v>3855</v>
      </c>
      <c r="BL313" s="53">
        <v>3</v>
      </c>
      <c r="BM313" s="83">
        <v>46200</v>
      </c>
      <c r="BN313" s="53"/>
      <c r="BO313" s="53"/>
    </row>
    <row r="314" spans="3:67" ht="14.25" hidden="1" customHeight="1">
      <c r="C314" s="82" t="s">
        <v>14</v>
      </c>
      <c r="D314" s="82" t="s">
        <v>3753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5"/>
        <v>4</v>
      </c>
      <c r="M314" s="26">
        <f t="shared" si="38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>
        <v>4</v>
      </c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67">
        <f>SUMIFS([1]Up!$J:$J,[1]Up!$D:$D,D314)</f>
        <v>0</v>
      </c>
      <c r="BE314" s="82"/>
      <c r="BF314" s="82"/>
      <c r="BG314" s="53" t="str">
        <f t="shared" si="37"/>
        <v/>
      </c>
      <c r="BH314" s="53" t="s">
        <v>50</v>
      </c>
      <c r="BI314" s="53" t="s">
        <v>3826</v>
      </c>
      <c r="BJ314" s="53"/>
      <c r="BK314" s="53" t="s">
        <v>3827</v>
      </c>
      <c r="BL314" s="53">
        <v>4</v>
      </c>
      <c r="BM314" s="83">
        <v>46200</v>
      </c>
      <c r="BN314" s="53"/>
      <c r="BO314" s="53"/>
    </row>
    <row r="315" spans="3:67" ht="14.25" hidden="1" customHeight="1">
      <c r="C315" s="82" t="s">
        <v>14</v>
      </c>
      <c r="D315" s="82" t="s">
        <v>465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5"/>
        <v>4</v>
      </c>
      <c r="M315" s="26">
        <f t="shared" si="38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>
        <v>4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67">
        <f>SUMIFS([1]Up!$J:$J,[1]Up!$D:$D,D315)</f>
        <v>0</v>
      </c>
      <c r="BE315" s="82"/>
      <c r="BF315" s="82" t="str">
        <f t="shared" ref="BF315:BF340" si="39">IFERROR(IF(C315="Plate",LEFT(E315,FIND("*",E315,1)-1),""),IF(C315="Plate",LEFT(E315,FIND("x",E315,1)-1),""))</f>
        <v>PL38</v>
      </c>
      <c r="BG315" s="53" t="str">
        <f t="shared" si="37"/>
        <v/>
      </c>
      <c r="BH315" s="53" t="s">
        <v>50</v>
      </c>
      <c r="BI315" s="53" t="s">
        <v>2044</v>
      </c>
      <c r="BJ315" s="53"/>
      <c r="BK315" s="53" t="s">
        <v>2045</v>
      </c>
      <c r="BL315" s="53">
        <v>4</v>
      </c>
      <c r="BM315" s="83">
        <v>46169</v>
      </c>
      <c r="BN315" s="53"/>
      <c r="BO315" s="53"/>
    </row>
    <row r="316" spans="3:67" ht="14.25" hidden="1" customHeight="1">
      <c r="C316" s="82" t="s">
        <v>14</v>
      </c>
      <c r="D316" s="82" t="s">
        <v>468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5"/>
        <v>1</v>
      </c>
      <c r="M316" s="26">
        <f t="shared" si="38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>
        <v>1</v>
      </c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67">
        <f>SUMIFS([1]Up!$J:$J,[1]Up!$D:$D,D316)</f>
        <v>0</v>
      </c>
      <c r="BE316" s="82"/>
      <c r="BF316" s="82" t="str">
        <f t="shared" si="39"/>
        <v>PL12</v>
      </c>
      <c r="BG316" s="53" t="str">
        <f t="shared" si="37"/>
        <v/>
      </c>
      <c r="BH316" s="53" t="s">
        <v>61</v>
      </c>
      <c r="BI316" s="84" t="s">
        <v>1806</v>
      </c>
      <c r="BJ316" s="53"/>
      <c r="BK316" s="53" t="s">
        <v>1807</v>
      </c>
      <c r="BL316" s="53">
        <v>1</v>
      </c>
      <c r="BM316" s="83">
        <v>46169</v>
      </c>
      <c r="BN316" s="53"/>
      <c r="BO316" s="53"/>
    </row>
    <row r="317" spans="3:67" ht="14.25" hidden="1" customHeight="1">
      <c r="C317" s="82" t="s">
        <v>14</v>
      </c>
      <c r="D317" s="82" t="s">
        <v>470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5"/>
        <v>8</v>
      </c>
      <c r="M317" s="26">
        <f t="shared" si="38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>
        <v>8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67">
        <f>SUMIFS([1]Up!$J:$J,[1]Up!$D:$D,D317)</f>
        <v>0</v>
      </c>
      <c r="BE317" s="82"/>
      <c r="BF317" s="82" t="str">
        <f t="shared" si="39"/>
        <v>PL10</v>
      </c>
      <c r="BG317" s="53" t="str">
        <f t="shared" si="37"/>
        <v/>
      </c>
      <c r="BH317" s="53" t="s">
        <v>61</v>
      </c>
      <c r="BI317" s="84" t="s">
        <v>1787</v>
      </c>
      <c r="BJ317" s="53"/>
      <c r="BK317" s="53" t="s">
        <v>1788</v>
      </c>
      <c r="BL317" s="53">
        <v>8</v>
      </c>
      <c r="BM317" s="83">
        <v>46169</v>
      </c>
      <c r="BN317" s="53"/>
      <c r="BO317" s="53"/>
    </row>
    <row r="318" spans="3:67" ht="14.25" hidden="1" customHeight="1">
      <c r="C318" s="82" t="s">
        <v>15</v>
      </c>
      <c r="D318" s="82" t="s">
        <v>472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5"/>
        <v>1318</v>
      </c>
      <c r="M318" s="26">
        <f t="shared" si="38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>
        <v>1318</v>
      </c>
      <c r="BD318" s="67">
        <f>SUMIFS([1]Up!$J:$J,[1]Up!$D:$D,D318)</f>
        <v>0</v>
      </c>
      <c r="BE318" s="82"/>
      <c r="BF318" s="82" t="str">
        <f t="shared" si="39"/>
        <v/>
      </c>
      <c r="BG318" s="53" t="str">
        <f t="shared" si="37"/>
        <v/>
      </c>
      <c r="BH318" s="53" t="s">
        <v>75</v>
      </c>
      <c r="BI318" s="53" t="s">
        <v>1854</v>
      </c>
      <c r="BJ318" s="53"/>
      <c r="BK318" s="53"/>
      <c r="BL318" s="53"/>
      <c r="BM318" s="83"/>
      <c r="BN318" s="53"/>
      <c r="BO318" s="53"/>
    </row>
    <row r="319" spans="3:67" ht="14.25" hidden="1" customHeight="1">
      <c r="C319" s="82" t="s">
        <v>15</v>
      </c>
      <c r="D319" s="82" t="s">
        <v>473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5"/>
        <v>659</v>
      </c>
      <c r="M319" s="26">
        <f t="shared" si="38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>
        <v>659</v>
      </c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67">
        <f>SUMIFS([1]Up!$J:$J,[1]Up!$D:$D,D319)</f>
        <v>0</v>
      </c>
      <c r="BE319" s="82"/>
      <c r="BF319" s="82" t="str">
        <f t="shared" si="39"/>
        <v/>
      </c>
      <c r="BG319" s="53" t="str">
        <f t="shared" si="37"/>
        <v/>
      </c>
      <c r="BH319" s="53" t="s">
        <v>75</v>
      </c>
      <c r="BI319" s="53" t="s">
        <v>2015</v>
      </c>
      <c r="BJ319" s="53"/>
      <c r="BK319" s="53"/>
      <c r="BL319" s="53"/>
      <c r="BM319" s="83"/>
      <c r="BN319" s="53"/>
      <c r="BO319" s="53"/>
    </row>
    <row r="320" spans="3:67" ht="14.25" hidden="1" customHeight="1">
      <c r="C320" s="82" t="s">
        <v>15</v>
      </c>
      <c r="D320" s="82" t="s">
        <v>474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5"/>
        <v>10</v>
      </c>
      <c r="M320" s="26">
        <f t="shared" si="38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>
        <v>10</v>
      </c>
      <c r="BD320" s="67">
        <f>SUMIFS([1]Up!$J:$J,[1]Up!$D:$D,D320)</f>
        <v>0</v>
      </c>
      <c r="BE320" s="82"/>
      <c r="BF320" s="82" t="str">
        <f t="shared" si="39"/>
        <v/>
      </c>
      <c r="BG320" s="53" t="str">
        <f t="shared" si="37"/>
        <v/>
      </c>
      <c r="BH320" s="53" t="s">
        <v>75</v>
      </c>
      <c r="BI320" s="53" t="s">
        <v>2017</v>
      </c>
      <c r="BJ320" s="53"/>
      <c r="BK320" s="53"/>
      <c r="BL320" s="53"/>
      <c r="BM320" s="83"/>
      <c r="BN320" s="53"/>
      <c r="BO320" s="53"/>
    </row>
    <row r="321" spans="3:67" ht="14.25" hidden="1" customHeight="1">
      <c r="C321" s="82" t="s">
        <v>14</v>
      </c>
      <c r="D321" s="82" t="s">
        <v>475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5"/>
        <v>16</v>
      </c>
      <c r="M321" s="26">
        <f t="shared" si="38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>
        <v>16</v>
      </c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67">
        <f>SUMIFS([1]Up!$J:$J,[1]Up!$D:$D,D321)</f>
        <v>0</v>
      </c>
      <c r="BE321" s="82"/>
      <c r="BF321" s="82" t="str">
        <f t="shared" si="39"/>
        <v>PL10</v>
      </c>
      <c r="BG321" s="53" t="str">
        <f t="shared" si="37"/>
        <v/>
      </c>
      <c r="BH321" s="53" t="s">
        <v>50</v>
      </c>
      <c r="BI321" s="84" t="s">
        <v>2051</v>
      </c>
      <c r="BJ321" s="53"/>
      <c r="BK321" s="53" t="s">
        <v>2052</v>
      </c>
      <c r="BL321" s="53">
        <v>16</v>
      </c>
      <c r="BM321" s="83">
        <v>46169</v>
      </c>
      <c r="BN321" s="53"/>
      <c r="BO321" s="53"/>
    </row>
    <row r="322" spans="3:67" ht="14.25" hidden="1" customHeight="1">
      <c r="C322" s="82" t="s">
        <v>14</v>
      </c>
      <c r="D322" s="82" t="s">
        <v>478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5"/>
        <v>33</v>
      </c>
      <c r="M322" s="26">
        <f t="shared" si="38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>
        <v>33</v>
      </c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67">
        <f>SUMIFS([1]Up!$J:$J,[1]Up!$D:$D,D322)</f>
        <v>0</v>
      </c>
      <c r="BE322" s="82"/>
      <c r="BF322" s="82" t="str">
        <f t="shared" si="39"/>
        <v>PL8</v>
      </c>
      <c r="BG322" s="53" t="str">
        <f t="shared" si="37"/>
        <v/>
      </c>
      <c r="BH322" s="53" t="s">
        <v>50</v>
      </c>
      <c r="BI322" s="84" t="s">
        <v>1794</v>
      </c>
      <c r="BJ322" s="53"/>
      <c r="BK322" s="53" t="s">
        <v>1795</v>
      </c>
      <c r="BL322" s="53">
        <v>33</v>
      </c>
      <c r="BM322" s="83">
        <v>46169</v>
      </c>
      <c r="BN322" s="53"/>
      <c r="BO322" s="53"/>
    </row>
    <row r="323" spans="3:67" ht="14.25" hidden="1" customHeight="1">
      <c r="C323" s="82" t="s">
        <v>14</v>
      </c>
      <c r="D323" s="82" t="s">
        <v>480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5"/>
        <v>8</v>
      </c>
      <c r="M323" s="26">
        <f t="shared" si="38"/>
        <v>0</v>
      </c>
      <c r="N323" s="26"/>
      <c r="O323" s="26"/>
      <c r="P323" s="26"/>
      <c r="Q323" s="26"/>
      <c r="R323" s="26"/>
      <c r="S323" s="26">
        <v>8</v>
      </c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67">
        <f>SUMIFS([1]Up!$J:$J,[1]Up!$D:$D,D323)</f>
        <v>0</v>
      </c>
      <c r="BE323" s="82"/>
      <c r="BF323" s="82" t="str">
        <f t="shared" si="39"/>
        <v>PL12</v>
      </c>
      <c r="BG323" s="53" t="str">
        <f t="shared" si="37"/>
        <v/>
      </c>
      <c r="BH323" s="53" t="s">
        <v>50</v>
      </c>
      <c r="BI323" s="84" t="s">
        <v>1806</v>
      </c>
      <c r="BJ323" s="53"/>
      <c r="BK323" s="53" t="s">
        <v>1807</v>
      </c>
      <c r="BL323" s="53">
        <v>8</v>
      </c>
      <c r="BM323" s="83">
        <v>46169</v>
      </c>
      <c r="BN323" s="53"/>
      <c r="BO323" s="53"/>
    </row>
    <row r="324" spans="3:67" ht="14.25" hidden="1" customHeight="1">
      <c r="C324" s="82" t="s">
        <v>14</v>
      </c>
      <c r="D324" s="82" t="s">
        <v>482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5"/>
        <v>16</v>
      </c>
      <c r="M324" s="26">
        <f t="shared" si="38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>
        <v>16</v>
      </c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67">
        <f>SUMIFS([1]Up!$J:$J,[1]Up!$D:$D,D324)</f>
        <v>0</v>
      </c>
      <c r="BE324" s="82"/>
      <c r="BF324" s="82" t="str">
        <f t="shared" si="39"/>
        <v>PL10</v>
      </c>
      <c r="BG324" s="53" t="str">
        <f t="shared" si="37"/>
        <v/>
      </c>
      <c r="BH324" s="53" t="s">
        <v>50</v>
      </c>
      <c r="BI324" s="84" t="s">
        <v>2051</v>
      </c>
      <c r="BJ324" s="53"/>
      <c r="BK324" s="53" t="s">
        <v>2052</v>
      </c>
      <c r="BL324" s="53">
        <v>16</v>
      </c>
      <c r="BM324" s="83">
        <v>46169</v>
      </c>
      <c r="BN324" s="53"/>
      <c r="BO324" s="53"/>
    </row>
    <row r="325" spans="3:67" ht="14.25" hidden="1" customHeight="1">
      <c r="C325" s="82" t="s">
        <v>14</v>
      </c>
      <c r="D325" s="82" t="s">
        <v>483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5"/>
        <v>7</v>
      </c>
      <c r="M325" s="26">
        <f t="shared" si="38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>
        <v>7</v>
      </c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67">
        <f>SUMIFS([1]Up!$J:$J,[1]Up!$D:$D,D325)</f>
        <v>0</v>
      </c>
      <c r="BE325" s="82"/>
      <c r="BF325" s="82" t="str">
        <f t="shared" si="39"/>
        <v>PL19</v>
      </c>
      <c r="BG325" s="53" t="str">
        <f t="shared" si="37"/>
        <v/>
      </c>
      <c r="BH325" s="53" t="s">
        <v>50</v>
      </c>
      <c r="BI325" s="53" t="s">
        <v>2062</v>
      </c>
      <c r="BJ325" s="53"/>
      <c r="BK325" s="53" t="s">
        <v>2063</v>
      </c>
      <c r="BL325" s="53">
        <v>7</v>
      </c>
      <c r="BM325" s="83">
        <v>46169</v>
      </c>
      <c r="BN325" s="53"/>
      <c r="BO325" s="53"/>
    </row>
    <row r="326" spans="3:67" ht="14.25" hidden="1" customHeight="1">
      <c r="C326" s="82" t="s">
        <v>14</v>
      </c>
      <c r="D326" s="82" t="s">
        <v>485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5"/>
        <v>7</v>
      </c>
      <c r="M326" s="26">
        <f t="shared" si="38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>
        <v>7</v>
      </c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67">
        <f>SUMIFS([1]Up!$J:$J,[1]Up!$D:$D,D326)</f>
        <v>0</v>
      </c>
      <c r="BE326" s="82"/>
      <c r="BF326" s="82" t="str">
        <f t="shared" si="39"/>
        <v>PL19</v>
      </c>
      <c r="BG326" s="53" t="str">
        <f t="shared" si="37"/>
        <v/>
      </c>
      <c r="BH326" s="53" t="s">
        <v>50</v>
      </c>
      <c r="BI326" s="53" t="s">
        <v>2062</v>
      </c>
      <c r="BJ326" s="53"/>
      <c r="BK326" s="53" t="s">
        <v>2063</v>
      </c>
      <c r="BL326" s="53">
        <v>7</v>
      </c>
      <c r="BM326" s="83">
        <v>46169</v>
      </c>
      <c r="BN326" s="53"/>
      <c r="BO326" s="53"/>
    </row>
    <row r="327" spans="3:67" ht="14.25" hidden="1" customHeight="1">
      <c r="C327" s="82" t="s">
        <v>14</v>
      </c>
      <c r="D327" s="82" t="s">
        <v>487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5"/>
        <v>1</v>
      </c>
      <c r="M327" s="26">
        <f t="shared" si="38"/>
        <v>0</v>
      </c>
      <c r="N327" s="26">
        <v>1</v>
      </c>
      <c r="O327" s="26">
        <v>3</v>
      </c>
      <c r="P327" s="26"/>
      <c r="Q327" s="26"/>
      <c r="R327" s="26"/>
      <c r="S327" s="26">
        <v>1</v>
      </c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67">
        <f>SUMIFS([1]Up!$J:$J,[1]Up!$D:$D,D327)</f>
        <v>0</v>
      </c>
      <c r="BE327" s="82" t="s">
        <v>3403</v>
      </c>
      <c r="BF327" s="82" t="str">
        <f t="shared" si="39"/>
        <v>PL6</v>
      </c>
      <c r="BG327" s="53" t="str">
        <f t="shared" si="37"/>
        <v>Thừa 4</v>
      </c>
      <c r="BH327" s="53" t="s">
        <v>50</v>
      </c>
      <c r="BI327" s="53"/>
      <c r="BJ327" s="53"/>
      <c r="BK327" s="53" t="s">
        <v>1681</v>
      </c>
      <c r="BL327" s="53">
        <v>1</v>
      </c>
      <c r="BM327" s="83"/>
      <c r="BN327" s="53"/>
      <c r="BO327" s="53"/>
    </row>
    <row r="328" spans="3:67" ht="14.25" hidden="1" customHeight="1">
      <c r="C328" s="82" t="s">
        <v>14</v>
      </c>
      <c r="D328" s="82" t="s">
        <v>488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5"/>
        <v>8</v>
      </c>
      <c r="M328" s="26">
        <f t="shared" si="38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>
        <v>3</v>
      </c>
      <c r="X328" s="26"/>
      <c r="Y328" s="26">
        <v>5</v>
      </c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67">
        <f>SUMIFS([1]Up!$J:$J,[1]Up!$D:$D,D328)</f>
        <v>0</v>
      </c>
      <c r="BE328" s="82"/>
      <c r="BF328" s="82" t="str">
        <f t="shared" si="39"/>
        <v>PL16</v>
      </c>
      <c r="BG328" s="53" t="str">
        <f t="shared" si="37"/>
        <v/>
      </c>
      <c r="BH328" s="53" t="s">
        <v>50</v>
      </c>
      <c r="BI328" s="84" t="s">
        <v>2068</v>
      </c>
      <c r="BJ328" s="53"/>
      <c r="BK328" s="53" t="s">
        <v>2069</v>
      </c>
      <c r="BL328" s="53">
        <v>8</v>
      </c>
      <c r="BM328" s="83">
        <v>46169</v>
      </c>
      <c r="BN328" s="53"/>
      <c r="BO328" s="53"/>
    </row>
    <row r="329" spans="3:67" ht="14.25" hidden="1" customHeight="1">
      <c r="C329" s="82" t="s">
        <v>14</v>
      </c>
      <c r="D329" s="82" t="s">
        <v>490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5"/>
        <v>8</v>
      </c>
      <c r="M329" s="26">
        <f t="shared" si="38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>
        <v>8</v>
      </c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67">
        <f>SUMIFS([1]Up!$J:$J,[1]Up!$D:$D,D329)</f>
        <v>0</v>
      </c>
      <c r="BE329" s="82"/>
      <c r="BF329" s="82" t="str">
        <f t="shared" si="39"/>
        <v>PL16</v>
      </c>
      <c r="BG329" s="53" t="str">
        <f t="shared" si="37"/>
        <v/>
      </c>
      <c r="BH329" s="53" t="s">
        <v>50</v>
      </c>
      <c r="BI329" s="84" t="s">
        <v>2068</v>
      </c>
      <c r="BJ329" s="53"/>
      <c r="BK329" s="53" t="s">
        <v>2069</v>
      </c>
      <c r="BL329" s="53">
        <v>8</v>
      </c>
      <c r="BM329" s="83">
        <v>46169</v>
      </c>
      <c r="BN329" s="53"/>
      <c r="BO329" s="53"/>
    </row>
    <row r="330" spans="3:67" ht="14.25" hidden="1" customHeight="1">
      <c r="C330" s="82" t="s">
        <v>14</v>
      </c>
      <c r="D330" s="82" t="s">
        <v>492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5"/>
        <v>2</v>
      </c>
      <c r="M330" s="26">
        <f t="shared" si="38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>
        <v>2</v>
      </c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67">
        <f>SUMIFS([1]Up!$J:$J,[1]Up!$D:$D,D330)</f>
        <v>0</v>
      </c>
      <c r="BE330" s="82"/>
      <c r="BF330" s="82" t="str">
        <f t="shared" si="39"/>
        <v>PL25</v>
      </c>
      <c r="BG330" s="53" t="str">
        <f t="shared" si="37"/>
        <v/>
      </c>
      <c r="BH330" s="53" t="s">
        <v>50</v>
      </c>
      <c r="BI330" s="53" t="s">
        <v>1873</v>
      </c>
      <c r="BJ330" s="53"/>
      <c r="BK330" s="53" t="s">
        <v>1874</v>
      </c>
      <c r="BL330" s="53">
        <v>2</v>
      </c>
      <c r="BM330" s="83">
        <v>46169</v>
      </c>
      <c r="BN330" s="53"/>
      <c r="BO330" s="53"/>
    </row>
    <row r="331" spans="3:67" ht="14.25" hidden="1" customHeight="1">
      <c r="C331" s="82" t="s">
        <v>14</v>
      </c>
      <c r="D331" s="82" t="s">
        <v>493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5"/>
        <v>4</v>
      </c>
      <c r="M331" s="26">
        <f t="shared" si="38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>
        <v>4</v>
      </c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67">
        <f>SUMIFS([1]Up!$J:$J,[1]Up!$D:$D,D331)</f>
        <v>0</v>
      </c>
      <c r="BE331" s="82"/>
      <c r="BF331" s="82" t="str">
        <f t="shared" si="39"/>
        <v>PL10</v>
      </c>
      <c r="BG331" s="53" t="str">
        <f t="shared" si="37"/>
        <v/>
      </c>
      <c r="BH331" s="53" t="s">
        <v>50</v>
      </c>
      <c r="BI331" s="84" t="s">
        <v>2051</v>
      </c>
      <c r="BJ331" s="53"/>
      <c r="BK331" s="53" t="s">
        <v>2052</v>
      </c>
      <c r="BL331" s="53">
        <v>4</v>
      </c>
      <c r="BM331" s="83">
        <v>46169</v>
      </c>
      <c r="BN331" s="53"/>
      <c r="BO331" s="53"/>
    </row>
    <row r="332" spans="3:67" ht="14.25" hidden="1" customHeight="1">
      <c r="C332" s="82" t="s">
        <v>12</v>
      </c>
      <c r="D332" s="82" t="s">
        <v>495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5"/>
        <v>1</v>
      </c>
      <c r="M332" s="26">
        <f t="shared" si="38"/>
        <v>0</v>
      </c>
      <c r="N332" s="26"/>
      <c r="O332" s="26"/>
      <c r="P332" s="26"/>
      <c r="Q332" s="26"/>
      <c r="R332" s="26"/>
      <c r="S332" s="26"/>
      <c r="T332" s="26">
        <v>1</v>
      </c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67">
        <f>SUMIFS([1]Up!$J:$J,[1]Up!$D:$D,D332)</f>
        <v>0</v>
      </c>
      <c r="BE332" s="82"/>
      <c r="BF332" s="82" t="str">
        <f t="shared" si="39"/>
        <v/>
      </c>
      <c r="BG332" s="53" t="str">
        <f t="shared" si="37"/>
        <v/>
      </c>
      <c r="BH332" s="53" t="s">
        <v>50</v>
      </c>
      <c r="BI332" s="84" t="s">
        <v>1951</v>
      </c>
      <c r="BJ332" s="53"/>
      <c r="BK332" s="53" t="s">
        <v>1952</v>
      </c>
      <c r="BL332" s="53">
        <v>1</v>
      </c>
      <c r="BM332" s="83">
        <v>46169</v>
      </c>
      <c r="BN332" s="53"/>
      <c r="BO332" s="53"/>
    </row>
    <row r="333" spans="3:67" ht="14.25" hidden="1" customHeight="1">
      <c r="C333" s="82" t="s">
        <v>12</v>
      </c>
      <c r="D333" s="82" t="s">
        <v>496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5"/>
        <v>1</v>
      </c>
      <c r="M333" s="26">
        <f t="shared" si="38"/>
        <v>0</v>
      </c>
      <c r="N333" s="26"/>
      <c r="O333" s="26"/>
      <c r="P333" s="26"/>
      <c r="Q333" s="26"/>
      <c r="R333" s="26"/>
      <c r="S333" s="26"/>
      <c r="T333" s="26"/>
      <c r="U333" s="26">
        <v>1</v>
      </c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67">
        <f>SUMIFS([1]Up!$J:$J,[1]Up!$D:$D,D333)</f>
        <v>0</v>
      </c>
      <c r="BE333" s="82"/>
      <c r="BF333" s="82" t="str">
        <f t="shared" si="39"/>
        <v/>
      </c>
      <c r="BG333" s="53" t="str">
        <f t="shared" si="37"/>
        <v/>
      </c>
      <c r="BH333" s="53" t="s">
        <v>50</v>
      </c>
      <c r="BI333" s="53" t="s">
        <v>1946</v>
      </c>
      <c r="BJ333" s="53"/>
      <c r="BK333" s="53" t="s">
        <v>1947</v>
      </c>
      <c r="BL333" s="53">
        <v>1</v>
      </c>
      <c r="BM333" s="83">
        <v>46169</v>
      </c>
      <c r="BN333" s="53"/>
      <c r="BO333" s="53"/>
    </row>
    <row r="334" spans="3:67" ht="14.25" hidden="1" customHeight="1">
      <c r="C334" s="82" t="s">
        <v>12</v>
      </c>
      <c r="D334" s="82" t="s">
        <v>497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5"/>
        <v>5</v>
      </c>
      <c r="M334" s="26">
        <f t="shared" si="38"/>
        <v>0</v>
      </c>
      <c r="N334" s="26"/>
      <c r="O334" s="26"/>
      <c r="P334" s="26"/>
      <c r="Q334" s="26"/>
      <c r="R334" s="26"/>
      <c r="S334" s="26">
        <v>2</v>
      </c>
      <c r="T334" s="26">
        <v>3</v>
      </c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67">
        <f>SUMIFS([1]Up!$J:$J,[1]Up!$D:$D,D334)</f>
        <v>0</v>
      </c>
      <c r="BE334" s="82"/>
      <c r="BF334" s="82" t="str">
        <f t="shared" si="39"/>
        <v/>
      </c>
      <c r="BG334" s="53" t="str">
        <f t="shared" si="37"/>
        <v/>
      </c>
      <c r="BH334" s="53" t="s">
        <v>50</v>
      </c>
      <c r="BI334" s="84" t="s">
        <v>1868</v>
      </c>
      <c r="BJ334" s="53"/>
      <c r="BK334" s="53" t="s">
        <v>1869</v>
      </c>
      <c r="BL334" s="53">
        <v>5</v>
      </c>
      <c r="BM334" s="83">
        <v>46169</v>
      </c>
      <c r="BN334" s="53"/>
      <c r="BO334" s="53"/>
    </row>
    <row r="335" spans="3:67" ht="14.25" hidden="1" customHeight="1">
      <c r="C335" s="82" t="s">
        <v>12</v>
      </c>
      <c r="D335" s="82" t="s">
        <v>498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5"/>
        <v>1</v>
      </c>
      <c r="M335" s="26">
        <f t="shared" si="38"/>
        <v>0</v>
      </c>
      <c r="N335" s="26"/>
      <c r="O335" s="26"/>
      <c r="P335" s="26"/>
      <c r="Q335" s="26"/>
      <c r="R335" s="26"/>
      <c r="S335" s="26"/>
      <c r="T335" s="26">
        <v>1</v>
      </c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67">
        <f>SUMIFS([1]Up!$J:$J,[1]Up!$D:$D,D335)</f>
        <v>0</v>
      </c>
      <c r="BE335" s="82"/>
      <c r="BF335" s="82" t="str">
        <f t="shared" si="39"/>
        <v/>
      </c>
      <c r="BG335" s="53" t="str">
        <f t="shared" si="37"/>
        <v/>
      </c>
      <c r="BH335" s="53" t="s">
        <v>50</v>
      </c>
      <c r="BI335" s="84" t="s">
        <v>1868</v>
      </c>
      <c r="BJ335" s="53"/>
      <c r="BK335" s="53" t="s">
        <v>1869</v>
      </c>
      <c r="BL335" s="53">
        <v>1</v>
      </c>
      <c r="BM335" s="83">
        <v>46169</v>
      </c>
      <c r="BN335" s="53"/>
      <c r="BO335" s="53"/>
    </row>
    <row r="336" spans="3:67" ht="14.25" hidden="1" customHeight="1">
      <c r="C336" s="82" t="s">
        <v>12</v>
      </c>
      <c r="D336" s="82" t="s">
        <v>499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5"/>
        <v>8</v>
      </c>
      <c r="M336" s="26">
        <f t="shared" si="38"/>
        <v>0</v>
      </c>
      <c r="N336" s="26"/>
      <c r="O336" s="26"/>
      <c r="P336" s="26"/>
      <c r="Q336" s="26"/>
      <c r="R336" s="26"/>
      <c r="S336" s="26"/>
      <c r="T336" s="26">
        <v>8</v>
      </c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67">
        <f>SUMIFS([1]Up!$J:$J,[1]Up!$D:$D,D336)</f>
        <v>0</v>
      </c>
      <c r="BE336" s="82"/>
      <c r="BF336" s="82" t="str">
        <f t="shared" si="39"/>
        <v/>
      </c>
      <c r="BG336" s="53" t="str">
        <f t="shared" si="37"/>
        <v/>
      </c>
      <c r="BH336" s="53" t="s">
        <v>50</v>
      </c>
      <c r="BI336" s="84" t="s">
        <v>1868</v>
      </c>
      <c r="BJ336" s="53"/>
      <c r="BK336" s="53" t="s">
        <v>1869</v>
      </c>
      <c r="BL336" s="53">
        <v>8</v>
      </c>
      <c r="BM336" s="83">
        <v>46169</v>
      </c>
      <c r="BN336" s="53"/>
      <c r="BO336" s="53"/>
    </row>
    <row r="337" spans="3:67" ht="14.25" hidden="1" customHeight="1">
      <c r="C337" s="82" t="s">
        <v>12</v>
      </c>
      <c r="D337" s="82" t="s">
        <v>500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5"/>
        <v>5</v>
      </c>
      <c r="M337" s="26">
        <f t="shared" si="38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67">
        <f>SUMIFS([1]Up!$J:$J,[1]Up!$D:$D,D337)</f>
        <v>0</v>
      </c>
      <c r="BE337" s="82"/>
      <c r="BF337" s="82" t="str">
        <f t="shared" si="39"/>
        <v/>
      </c>
      <c r="BG337" s="53" t="str">
        <f t="shared" si="37"/>
        <v/>
      </c>
      <c r="BH337" s="53" t="s">
        <v>50</v>
      </c>
      <c r="BI337" s="84" t="s">
        <v>1868</v>
      </c>
      <c r="BJ337" s="53"/>
      <c r="BK337" s="53" t="s">
        <v>1869</v>
      </c>
      <c r="BL337" s="53">
        <v>5</v>
      </c>
      <c r="BM337" s="83">
        <v>46169</v>
      </c>
      <c r="BN337" s="53"/>
      <c r="BO337" s="53"/>
    </row>
    <row r="338" spans="3:67" ht="14.25" hidden="1" customHeight="1">
      <c r="C338" s="82" t="s">
        <v>12</v>
      </c>
      <c r="D338" s="82" t="s">
        <v>501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5"/>
        <v>2</v>
      </c>
      <c r="M338" s="26">
        <f t="shared" si="38"/>
        <v>0</v>
      </c>
      <c r="N338" s="26"/>
      <c r="O338" s="26"/>
      <c r="P338" s="26"/>
      <c r="Q338" s="26"/>
      <c r="R338" s="26"/>
      <c r="S338" s="26">
        <v>2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67">
        <f>SUMIFS([1]Up!$J:$J,[1]Up!$D:$D,D338)</f>
        <v>0</v>
      </c>
      <c r="BE338" s="82"/>
      <c r="BF338" s="82" t="str">
        <f t="shared" si="39"/>
        <v/>
      </c>
      <c r="BG338" s="53" t="str">
        <f t="shared" si="37"/>
        <v/>
      </c>
      <c r="BH338" s="53" t="s">
        <v>50</v>
      </c>
      <c r="BI338" s="84" t="s">
        <v>1868</v>
      </c>
      <c r="BJ338" s="53"/>
      <c r="BK338" s="53" t="s">
        <v>1869</v>
      </c>
      <c r="BL338" s="53">
        <v>2</v>
      </c>
      <c r="BM338" s="83">
        <v>46169</v>
      </c>
      <c r="BN338" s="53"/>
      <c r="BO338" s="53"/>
    </row>
    <row r="339" spans="3:67" ht="14.25" hidden="1" customHeight="1">
      <c r="C339" s="82" t="s">
        <v>12</v>
      </c>
      <c r="D339" s="82" t="s">
        <v>502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5"/>
        <v>1</v>
      </c>
      <c r="M339" s="26">
        <f t="shared" si="38"/>
        <v>0</v>
      </c>
      <c r="N339" s="26"/>
      <c r="O339" s="26"/>
      <c r="P339" s="26"/>
      <c r="Q339" s="26"/>
      <c r="R339" s="26"/>
      <c r="S339" s="26"/>
      <c r="T339" s="26">
        <v>1</v>
      </c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67">
        <f>SUMIFS([1]Up!$J:$J,[1]Up!$D:$D,D339)</f>
        <v>0</v>
      </c>
      <c r="BE339" s="82"/>
      <c r="BF339" s="82" t="str">
        <f t="shared" si="39"/>
        <v/>
      </c>
      <c r="BG339" s="53" t="str">
        <f t="shared" si="37"/>
        <v/>
      </c>
      <c r="BH339" s="53" t="s">
        <v>50</v>
      </c>
      <c r="BI339" s="84" t="s">
        <v>1868</v>
      </c>
      <c r="BJ339" s="53"/>
      <c r="BK339" s="53" t="s">
        <v>1869</v>
      </c>
      <c r="BL339" s="53">
        <v>1</v>
      </c>
      <c r="BM339" s="83">
        <v>46169</v>
      </c>
      <c r="BN339" s="53"/>
      <c r="BO339" s="53"/>
    </row>
    <row r="340" spans="3:67" ht="14.25" hidden="1" customHeight="1">
      <c r="C340" s="82"/>
      <c r="D340" s="82" t="s">
        <v>503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5"/>
        <v>0</v>
      </c>
      <c r="M340" s="26">
        <f t="shared" si="38"/>
        <v>0</v>
      </c>
      <c r="N340" s="26"/>
      <c r="O340" s="26"/>
      <c r="P340" s="26"/>
      <c r="Q340" s="26"/>
      <c r="R340" s="26"/>
      <c r="S340" s="26">
        <v>1</v>
      </c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67">
        <f>SUMIFS([1]Up!$J:$J,[1]Up!$D:$D,D340)</f>
        <v>0</v>
      </c>
      <c r="BE340" s="82"/>
      <c r="BF340" s="82" t="str">
        <f t="shared" si="39"/>
        <v/>
      </c>
      <c r="BG340" s="53" t="str">
        <f t="shared" si="37"/>
        <v>Thừa 1</v>
      </c>
      <c r="BH340" s="53"/>
      <c r="BI340" s="84"/>
      <c r="BJ340" s="53"/>
      <c r="BK340" s="53"/>
      <c r="BL340" s="53"/>
      <c r="BM340" s="83"/>
      <c r="BN340" s="53"/>
      <c r="BO340" s="53"/>
    </row>
    <row r="341" spans="3:67" ht="14.25" hidden="1" customHeight="1">
      <c r="C341" s="82" t="s">
        <v>12</v>
      </c>
      <c r="D341" s="82" t="s">
        <v>3754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5"/>
        <v>1</v>
      </c>
      <c r="M341" s="26">
        <f t="shared" si="38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>
        <v>1</v>
      </c>
      <c r="BD341" s="67">
        <f>SUMIFS([1]Up!$J:$J,[1]Up!$D:$D,D341)</f>
        <v>0</v>
      </c>
      <c r="BE341" s="82"/>
      <c r="BF341" s="82"/>
      <c r="BG341" s="53" t="str">
        <f t="shared" si="37"/>
        <v/>
      </c>
      <c r="BH341" s="53" t="s">
        <v>50</v>
      </c>
      <c r="BI341" s="84" t="s">
        <v>1868</v>
      </c>
      <c r="BJ341" s="53"/>
      <c r="BK341" s="53" t="s">
        <v>1869</v>
      </c>
      <c r="BL341" s="53">
        <v>1</v>
      </c>
      <c r="BM341" s="83">
        <v>46169</v>
      </c>
      <c r="BN341" s="53"/>
      <c r="BO341" s="53"/>
    </row>
    <row r="342" spans="3:67" ht="14.25" hidden="1" customHeight="1">
      <c r="C342" s="82" t="s">
        <v>12</v>
      </c>
      <c r="D342" s="82" t="s">
        <v>504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5"/>
        <v>2</v>
      </c>
      <c r="M342" s="26">
        <f t="shared" si="38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>
        <v>2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67">
        <f>SUMIFS([1]Up!$J:$J,[1]Up!$D:$D,D342)</f>
        <v>0</v>
      </c>
      <c r="BE342" s="82"/>
      <c r="BF342" s="82" t="str">
        <f t="shared" ref="BF342:BF363" si="40">IFERROR(IF(C342="Plate",LEFT(E342,FIND("*",E342,1)-1),""),IF(C342="Plate",LEFT(E342,FIND("x",E342,1)-1),""))</f>
        <v/>
      </c>
      <c r="BG342" s="53" t="str">
        <f t="shared" si="37"/>
        <v/>
      </c>
      <c r="BH342" s="53" t="s">
        <v>50</v>
      </c>
      <c r="BI342" s="53" t="s">
        <v>2083</v>
      </c>
      <c r="BJ342" s="53"/>
      <c r="BK342" s="53" t="s">
        <v>2084</v>
      </c>
      <c r="BL342" s="53">
        <v>2</v>
      </c>
      <c r="BM342" s="83">
        <v>46169</v>
      </c>
      <c r="BN342" s="53"/>
      <c r="BO342" s="53"/>
    </row>
    <row r="343" spans="3:67" ht="14.25" hidden="1" customHeight="1">
      <c r="C343" s="82" t="s">
        <v>12</v>
      </c>
      <c r="D343" s="82" t="s">
        <v>506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5"/>
        <v>12</v>
      </c>
      <c r="M343" s="26">
        <f t="shared" si="38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>
        <v>12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67">
        <f>SUMIFS([1]Up!$J:$J,[1]Up!$D:$D,D343)</f>
        <v>0</v>
      </c>
      <c r="BE343" s="82"/>
      <c r="BF343" s="82" t="str">
        <f t="shared" si="40"/>
        <v/>
      </c>
      <c r="BG343" s="53" t="str">
        <f t="shared" si="37"/>
        <v/>
      </c>
      <c r="BH343" s="53" t="s">
        <v>50</v>
      </c>
      <c r="BI343" s="53" t="s">
        <v>2088</v>
      </c>
      <c r="BJ343" s="53"/>
      <c r="BK343" s="53" t="s">
        <v>2089</v>
      </c>
      <c r="BL343" s="53">
        <v>12</v>
      </c>
      <c r="BM343" s="83">
        <v>46169</v>
      </c>
      <c r="BN343" s="53"/>
      <c r="BO343" s="53"/>
    </row>
    <row r="344" spans="3:67" ht="14.25" hidden="1" customHeight="1">
      <c r="C344" s="82" t="s">
        <v>12</v>
      </c>
      <c r="D344" s="82" t="s">
        <v>508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5"/>
        <v>1</v>
      </c>
      <c r="M344" s="26">
        <f t="shared" si="38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>
        <v>1</v>
      </c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67">
        <f>SUMIFS([1]Up!$J:$J,[1]Up!$D:$D,D344)</f>
        <v>0</v>
      </c>
      <c r="BE344" s="82"/>
      <c r="BF344" s="82" t="str">
        <f t="shared" si="40"/>
        <v/>
      </c>
      <c r="BG344" s="53" t="str">
        <f t="shared" si="37"/>
        <v/>
      </c>
      <c r="BH344" s="53" t="s">
        <v>61</v>
      </c>
      <c r="BI344" s="84" t="s">
        <v>1982</v>
      </c>
      <c r="BJ344" s="53"/>
      <c r="BK344" s="53" t="s">
        <v>1983</v>
      </c>
      <c r="BL344" s="53">
        <v>1</v>
      </c>
      <c r="BM344" s="83">
        <v>46169</v>
      </c>
      <c r="BN344" s="53"/>
      <c r="BO344" s="53"/>
    </row>
    <row r="345" spans="3:67" ht="14.25" hidden="1" customHeight="1">
      <c r="C345" s="82" t="s">
        <v>14</v>
      </c>
      <c r="D345" s="82" t="s">
        <v>509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5"/>
        <v>1</v>
      </c>
      <c r="M345" s="26">
        <f t="shared" si="38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>
        <v>1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67">
        <f>SUMIFS([1]Up!$J:$J,[1]Up!$D:$D,D345)</f>
        <v>0</v>
      </c>
      <c r="BE345" s="82"/>
      <c r="BF345" s="82" t="str">
        <f t="shared" si="40"/>
        <v>PL6</v>
      </c>
      <c r="BG345" s="53" t="str">
        <f t="shared" si="37"/>
        <v/>
      </c>
      <c r="BH345" s="53" t="s">
        <v>50</v>
      </c>
      <c r="BI345" s="53"/>
      <c r="BJ345" s="53"/>
      <c r="BK345" s="53" t="s">
        <v>1991</v>
      </c>
      <c r="BL345" s="53">
        <v>1</v>
      </c>
      <c r="BM345" s="83">
        <v>46169</v>
      </c>
      <c r="BN345" s="53"/>
      <c r="BO345" s="53"/>
    </row>
    <row r="346" spans="3:67" ht="14.25" hidden="1" customHeight="1">
      <c r="C346" s="82" t="s">
        <v>14</v>
      </c>
      <c r="D346" s="82" t="s">
        <v>510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5"/>
        <v>2</v>
      </c>
      <c r="M346" s="26">
        <f t="shared" si="38"/>
        <v>0</v>
      </c>
      <c r="N346" s="26"/>
      <c r="O346" s="26">
        <v>2</v>
      </c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67">
        <f>SUMIFS([1]Up!$J:$J,[1]Up!$D:$D,D346)</f>
        <v>0</v>
      </c>
      <c r="BE346" s="82"/>
      <c r="BF346" s="82" t="str">
        <f t="shared" si="40"/>
        <v>PL6</v>
      </c>
      <c r="BG346" s="53" t="str">
        <f t="shared" si="37"/>
        <v/>
      </c>
      <c r="BH346" s="53" t="s">
        <v>50</v>
      </c>
      <c r="BI346" s="84" t="s">
        <v>1778</v>
      </c>
      <c r="BJ346" s="53"/>
      <c r="BK346" s="53" t="s">
        <v>1779</v>
      </c>
      <c r="BL346" s="53">
        <v>2</v>
      </c>
      <c r="BM346" s="83">
        <v>46169</v>
      </c>
      <c r="BN346" s="53"/>
      <c r="BO346" s="53"/>
    </row>
    <row r="347" spans="3:67" ht="14.25" hidden="1" customHeight="1">
      <c r="C347" s="82" t="s">
        <v>15</v>
      </c>
      <c r="D347" s="82" t="s">
        <v>512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5"/>
        <v>2</v>
      </c>
      <c r="M347" s="26">
        <f t="shared" si="38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>
        <v>2</v>
      </c>
      <c r="BD347" s="67">
        <f>SUMIFS([1]Up!$J:$J,[1]Up!$D:$D,D347)</f>
        <v>0</v>
      </c>
      <c r="BE347" s="82"/>
      <c r="BF347" s="82" t="str">
        <f t="shared" si="40"/>
        <v/>
      </c>
      <c r="BG347" s="53" t="str">
        <f t="shared" si="37"/>
        <v/>
      </c>
      <c r="BH347" s="53" t="s">
        <v>75</v>
      </c>
      <c r="BI347" s="53" t="s">
        <v>2096</v>
      </c>
      <c r="BJ347" s="53"/>
      <c r="BK347" s="53"/>
      <c r="BL347" s="53"/>
      <c r="BM347" s="83"/>
      <c r="BN347" s="53"/>
      <c r="BO347" s="53"/>
    </row>
    <row r="348" spans="3:67" ht="14.25" hidden="1" customHeight="1">
      <c r="C348" s="82" t="s">
        <v>15</v>
      </c>
      <c r="D348" s="82" t="s">
        <v>515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5"/>
        <v>2</v>
      </c>
      <c r="M348" s="26">
        <f t="shared" si="38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>
        <v>2</v>
      </c>
      <c r="BD348" s="67">
        <f>SUMIFS([1]Up!$J:$J,[1]Up!$D:$D,D348)</f>
        <v>0</v>
      </c>
      <c r="BE348" s="82"/>
      <c r="BF348" s="82" t="str">
        <f t="shared" si="40"/>
        <v/>
      </c>
      <c r="BG348" s="53" t="str">
        <f t="shared" si="37"/>
        <v/>
      </c>
      <c r="BH348" s="53" t="s">
        <v>75</v>
      </c>
      <c r="BI348" s="53" t="s">
        <v>2098</v>
      </c>
      <c r="BJ348" s="53"/>
      <c r="BK348" s="53"/>
      <c r="BL348" s="53"/>
      <c r="BM348" s="83"/>
      <c r="BN348" s="53"/>
      <c r="BO348" s="53"/>
    </row>
    <row r="349" spans="3:67" ht="14.25" hidden="1" customHeight="1">
      <c r="C349" s="82" t="s">
        <v>15</v>
      </c>
      <c r="D349" s="82" t="s">
        <v>518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5"/>
        <v>310</v>
      </c>
      <c r="M349" s="26">
        <f t="shared" si="38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>
        <v>310</v>
      </c>
      <c r="BD349" s="67">
        <f>SUMIFS([1]Up!$J:$J,[1]Up!$D:$D,D349)</f>
        <v>0</v>
      </c>
      <c r="BE349" s="82"/>
      <c r="BF349" s="82" t="str">
        <f t="shared" si="40"/>
        <v/>
      </c>
      <c r="BG349" s="53" t="str">
        <f t="shared" si="37"/>
        <v/>
      </c>
      <c r="BH349" s="53" t="s">
        <v>75</v>
      </c>
      <c r="BI349" s="53" t="s">
        <v>1854</v>
      </c>
      <c r="BJ349" s="53"/>
      <c r="BK349" s="53"/>
      <c r="BL349" s="53"/>
      <c r="BM349" s="83"/>
      <c r="BN349" s="53"/>
      <c r="BO349" s="53"/>
    </row>
    <row r="350" spans="3:67" ht="14.25" hidden="1" customHeight="1">
      <c r="C350" s="82" t="s">
        <v>15</v>
      </c>
      <c r="D350" s="82" t="s">
        <v>519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si="35"/>
        <v>155</v>
      </c>
      <c r="M350" s="26">
        <f t="shared" si="38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>
        <v>155</v>
      </c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67">
        <f>SUMIFS([1]Up!$J:$J,[1]Up!$D:$D,D350)</f>
        <v>0</v>
      </c>
      <c r="BE350" s="82"/>
      <c r="BF350" s="82" t="str">
        <f t="shared" si="40"/>
        <v/>
      </c>
      <c r="BG350" s="53" t="str">
        <f t="shared" si="37"/>
        <v/>
      </c>
      <c r="BH350" s="53" t="s">
        <v>75</v>
      </c>
      <c r="BI350" s="53" t="s">
        <v>2015</v>
      </c>
      <c r="BJ350" s="53"/>
      <c r="BK350" s="53"/>
      <c r="BL350" s="53"/>
      <c r="BM350" s="83"/>
      <c r="BN350" s="53"/>
      <c r="BO350" s="53"/>
    </row>
    <row r="351" spans="3:67" ht="14.25" hidden="1" customHeight="1">
      <c r="C351" s="82" t="s">
        <v>15</v>
      </c>
      <c r="D351" s="82" t="s">
        <v>520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35"/>
        <v>4</v>
      </c>
      <c r="M351" s="26">
        <f t="shared" si="38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>
        <v>4</v>
      </c>
      <c r="BD351" s="67">
        <f>SUMIFS([1]Up!$J:$J,[1]Up!$D:$D,D351)</f>
        <v>0</v>
      </c>
      <c r="BE351" s="82"/>
      <c r="BF351" s="82" t="str">
        <f t="shared" si="40"/>
        <v/>
      </c>
      <c r="BG351" s="53" t="str">
        <f t="shared" si="37"/>
        <v/>
      </c>
      <c r="BH351" s="53" t="s">
        <v>75</v>
      </c>
      <c r="BI351" s="53" t="s">
        <v>2017</v>
      </c>
      <c r="BJ351" s="53"/>
      <c r="BK351" s="53"/>
      <c r="BL351" s="53"/>
      <c r="BM351" s="83"/>
      <c r="BN351" s="53"/>
      <c r="BO351" s="53"/>
    </row>
    <row r="352" spans="3:67" ht="14.25" hidden="1" customHeight="1">
      <c r="C352" s="82" t="s">
        <v>15</v>
      </c>
      <c r="D352" s="82" t="s">
        <v>521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ref="L352:L415" si="41">MIN(SUM(N352:BC352),I352)</f>
        <v>2</v>
      </c>
      <c r="M352" s="26">
        <f t="shared" si="38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>
        <v>2</v>
      </c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67">
        <f>SUMIFS([1]Up!$J:$J,[1]Up!$D:$D,D352)</f>
        <v>0</v>
      </c>
      <c r="BE352" s="82"/>
      <c r="BF352" s="82" t="str">
        <f t="shared" si="40"/>
        <v/>
      </c>
      <c r="BG352" s="53" t="str">
        <f t="shared" ref="BG352:BG415" si="42">IF(ROUND(SUM(N352:BC352)-I352,0)&gt;0,"Thừa "&amp;SUM(N352:BC352)-I352,"")</f>
        <v/>
      </c>
      <c r="BH352" s="53" t="s">
        <v>75</v>
      </c>
      <c r="BI352" s="53" t="s">
        <v>2002</v>
      </c>
      <c r="BJ352" s="53"/>
      <c r="BK352" s="53"/>
      <c r="BL352" s="53"/>
      <c r="BM352" s="83"/>
      <c r="BN352" s="53"/>
      <c r="BO352" s="53"/>
    </row>
    <row r="353" spans="3:67" ht="14.25" hidden="1" customHeight="1">
      <c r="C353" s="82" t="s">
        <v>15</v>
      </c>
      <c r="D353" s="82" t="s">
        <v>522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1"/>
        <v>4</v>
      </c>
      <c r="M353" s="26">
        <f t="shared" si="38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>
        <v>4</v>
      </c>
      <c r="BD353" s="67">
        <f>SUMIFS([1]Up!$J:$J,[1]Up!$D:$D,D353)</f>
        <v>0</v>
      </c>
      <c r="BE353" s="82"/>
      <c r="BF353" s="82" t="str">
        <f t="shared" si="40"/>
        <v/>
      </c>
      <c r="BG353" s="53" t="str">
        <f t="shared" si="42"/>
        <v/>
      </c>
      <c r="BH353" s="53" t="s">
        <v>75</v>
      </c>
      <c r="BI353" s="53" t="s">
        <v>1854</v>
      </c>
      <c r="BJ353" s="53"/>
      <c r="BK353" s="53"/>
      <c r="BL353" s="53"/>
      <c r="BM353" s="83"/>
      <c r="BN353" s="53"/>
      <c r="BO353" s="53"/>
    </row>
    <row r="354" spans="3:67" ht="14.25" hidden="1" customHeight="1">
      <c r="C354" s="82" t="s">
        <v>15</v>
      </c>
      <c r="D354" s="82" t="s">
        <v>523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1"/>
        <v>1</v>
      </c>
      <c r="M354" s="26">
        <f t="shared" si="38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>
        <v>1</v>
      </c>
      <c r="BD354" s="67">
        <f>SUMIFS([1]Up!$J:$J,[1]Up!$D:$D,D354)</f>
        <v>0</v>
      </c>
      <c r="BE354" s="82"/>
      <c r="BF354" s="82" t="str">
        <f t="shared" si="40"/>
        <v/>
      </c>
      <c r="BG354" s="53" t="str">
        <f t="shared" si="42"/>
        <v/>
      </c>
      <c r="BH354" s="53" t="s">
        <v>75</v>
      </c>
      <c r="BI354" s="53" t="s">
        <v>2005</v>
      </c>
      <c r="BJ354" s="53"/>
      <c r="BK354" s="53"/>
      <c r="BL354" s="53"/>
      <c r="BM354" s="83"/>
      <c r="BN354" s="53"/>
      <c r="BO354" s="53"/>
    </row>
    <row r="355" spans="3:67" ht="14.25" hidden="1" customHeight="1">
      <c r="C355" s="82" t="s">
        <v>15</v>
      </c>
      <c r="D355" s="82" t="s">
        <v>524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1"/>
        <v>1</v>
      </c>
      <c r="M355" s="26">
        <f t="shared" si="38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>
        <v>1</v>
      </c>
      <c r="BD355" s="67">
        <f>SUMIFS([1]Up!$J:$J,[1]Up!$D:$D,D355)</f>
        <v>0</v>
      </c>
      <c r="BE355" s="82"/>
      <c r="BF355" s="82" t="str">
        <f t="shared" si="40"/>
        <v/>
      </c>
      <c r="BG355" s="53" t="str">
        <f t="shared" si="42"/>
        <v/>
      </c>
      <c r="BH355" s="53" t="s">
        <v>75</v>
      </c>
      <c r="BI355" s="53" t="s">
        <v>2007</v>
      </c>
      <c r="BJ355" s="53"/>
      <c r="BK355" s="53"/>
      <c r="BL355" s="53"/>
      <c r="BM355" s="83"/>
      <c r="BN355" s="53"/>
      <c r="BO355" s="53"/>
    </row>
    <row r="356" spans="3:67" ht="14.25" hidden="1" customHeight="1">
      <c r="C356" s="82" t="s">
        <v>15</v>
      </c>
      <c r="D356" s="82" t="s">
        <v>525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1"/>
        <v>2</v>
      </c>
      <c r="M356" s="26">
        <f t="shared" si="38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>
        <v>2</v>
      </c>
      <c r="BD356" s="67">
        <f>SUMIFS([1]Up!$J:$J,[1]Up!$D:$D,D356)</f>
        <v>0</v>
      </c>
      <c r="BE356" s="82"/>
      <c r="BF356" s="82" t="str">
        <f t="shared" si="40"/>
        <v/>
      </c>
      <c r="BG356" s="53" t="str">
        <f t="shared" si="42"/>
        <v/>
      </c>
      <c r="BH356" s="53" t="s">
        <v>75</v>
      </c>
      <c r="BI356" s="53" t="s">
        <v>2094</v>
      </c>
      <c r="BJ356" s="53"/>
      <c r="BK356" s="53"/>
      <c r="BL356" s="53"/>
      <c r="BM356" s="83"/>
      <c r="BN356" s="53"/>
      <c r="BO356" s="53"/>
    </row>
    <row r="357" spans="3:67" ht="14.25" hidden="1" customHeight="1">
      <c r="C357" s="82" t="s">
        <v>14</v>
      </c>
      <c r="D357" s="82" t="s">
        <v>527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1"/>
        <v>8</v>
      </c>
      <c r="M357" s="26">
        <f t="shared" si="38"/>
        <v>0</v>
      </c>
      <c r="N357" s="26"/>
      <c r="O357" s="26"/>
      <c r="P357" s="26"/>
      <c r="Q357" s="26"/>
      <c r="R357" s="26"/>
      <c r="S357" s="26">
        <v>8</v>
      </c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67">
        <f>SUMIFS([1]Up!$J:$J,[1]Up!$D:$D,D357)</f>
        <v>0</v>
      </c>
      <c r="BE357" s="82"/>
      <c r="BF357" s="82" t="str">
        <f t="shared" si="40"/>
        <v>PL10</v>
      </c>
      <c r="BG357" s="53" t="str">
        <f t="shared" si="42"/>
        <v/>
      </c>
      <c r="BH357" s="53" t="s">
        <v>50</v>
      </c>
      <c r="BI357" s="84" t="s">
        <v>1787</v>
      </c>
      <c r="BJ357" s="53"/>
      <c r="BK357" s="53" t="s">
        <v>1788</v>
      </c>
      <c r="BL357" s="53">
        <v>8</v>
      </c>
      <c r="BM357" s="83">
        <v>46169</v>
      </c>
      <c r="BN357" s="53"/>
      <c r="BO357" s="53"/>
    </row>
    <row r="358" spans="3:67" ht="14.25" hidden="1" customHeight="1">
      <c r="C358" s="82" t="s">
        <v>14</v>
      </c>
      <c r="D358" s="82" t="s">
        <v>528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1"/>
        <v>1</v>
      </c>
      <c r="M358" s="26">
        <f t="shared" si="38"/>
        <v>0</v>
      </c>
      <c r="N358" s="26"/>
      <c r="O358" s="26">
        <v>1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67">
        <f>SUMIFS([1]Up!$J:$J,[1]Up!$D:$D,D358)</f>
        <v>0</v>
      </c>
      <c r="BE358" s="82"/>
      <c r="BF358" s="82" t="str">
        <f t="shared" si="40"/>
        <v>PL6</v>
      </c>
      <c r="BG358" s="53" t="str">
        <f t="shared" si="42"/>
        <v/>
      </c>
      <c r="BH358" s="53" t="s">
        <v>50</v>
      </c>
      <c r="BI358" s="84" t="s">
        <v>1778</v>
      </c>
      <c r="BJ358" s="53"/>
      <c r="BK358" s="53" t="s">
        <v>1779</v>
      </c>
      <c r="BL358" s="53">
        <v>1</v>
      </c>
      <c r="BM358" s="83">
        <v>46169</v>
      </c>
      <c r="BN358" s="53"/>
      <c r="BO358" s="53"/>
    </row>
    <row r="359" spans="3:67" ht="14.25" hidden="1" customHeight="1">
      <c r="C359" s="82" t="s">
        <v>14</v>
      </c>
      <c r="D359" s="82" t="s">
        <v>530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1"/>
        <v>12</v>
      </c>
      <c r="M359" s="26">
        <f t="shared" si="38"/>
        <v>0</v>
      </c>
      <c r="N359" s="26"/>
      <c r="O359" s="26">
        <v>12</v>
      </c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67">
        <f>SUMIFS([1]Up!$J:$J,[1]Up!$D:$D,D359)</f>
        <v>0</v>
      </c>
      <c r="BE359" s="82"/>
      <c r="BF359" s="82" t="str">
        <f t="shared" si="40"/>
        <v>PL6</v>
      </c>
      <c r="BG359" s="53" t="str">
        <f t="shared" si="42"/>
        <v/>
      </c>
      <c r="BH359" s="53" t="s">
        <v>50</v>
      </c>
      <c r="BI359" s="84" t="s">
        <v>1778</v>
      </c>
      <c r="BJ359" s="53"/>
      <c r="BK359" s="53" t="s">
        <v>1779</v>
      </c>
      <c r="BL359" s="53">
        <v>12</v>
      </c>
      <c r="BM359" s="83">
        <v>46169</v>
      </c>
      <c r="BN359" s="53"/>
      <c r="BO359" s="53"/>
    </row>
    <row r="360" spans="3:67" ht="14.25" hidden="1" customHeight="1">
      <c r="C360" s="82" t="s">
        <v>14</v>
      </c>
      <c r="D360" s="82" t="s">
        <v>532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1"/>
        <v>12</v>
      </c>
      <c r="M360" s="26">
        <f t="shared" ref="M360:M426" si="43">MAX(0,I360-L360)</f>
        <v>0</v>
      </c>
      <c r="N360" s="26"/>
      <c r="O360" s="26">
        <v>12</v>
      </c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67">
        <f>SUMIFS([1]Up!$J:$J,[1]Up!$D:$D,D360)</f>
        <v>0</v>
      </c>
      <c r="BE360" s="82"/>
      <c r="BF360" s="82" t="str">
        <f t="shared" si="40"/>
        <v>PL6</v>
      </c>
      <c r="BG360" s="53" t="str">
        <f t="shared" si="42"/>
        <v/>
      </c>
      <c r="BH360" s="53" t="s">
        <v>50</v>
      </c>
      <c r="BI360" s="84" t="s">
        <v>1778</v>
      </c>
      <c r="BJ360" s="53"/>
      <c r="BK360" s="53" t="s">
        <v>1779</v>
      </c>
      <c r="BL360" s="53">
        <v>12</v>
      </c>
      <c r="BM360" s="83">
        <v>46169</v>
      </c>
      <c r="BN360" s="53"/>
      <c r="BO360" s="53"/>
    </row>
    <row r="361" spans="3:67" ht="14.25" hidden="1" customHeight="1">
      <c r="C361" s="82" t="s">
        <v>12</v>
      </c>
      <c r="D361" s="82" t="s">
        <v>534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1"/>
        <v>1</v>
      </c>
      <c r="M361" s="26">
        <f t="shared" si="43"/>
        <v>0</v>
      </c>
      <c r="N361" s="26"/>
      <c r="O361" s="26"/>
      <c r="P361" s="26"/>
      <c r="Q361" s="26"/>
      <c r="R361" s="26"/>
      <c r="S361" s="26"/>
      <c r="T361" s="26">
        <v>1</v>
      </c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67">
        <f>SUMIFS([1]Up!$J:$J,[1]Up!$D:$D,D361)</f>
        <v>0</v>
      </c>
      <c r="BE361" s="82"/>
      <c r="BF361" s="82" t="str">
        <f t="shared" si="40"/>
        <v/>
      </c>
      <c r="BG361" s="53" t="str">
        <f t="shared" si="42"/>
        <v/>
      </c>
      <c r="BH361" s="53" t="s">
        <v>50</v>
      </c>
      <c r="BI361" s="84" t="s">
        <v>1951</v>
      </c>
      <c r="BJ361" s="53"/>
      <c r="BK361" s="53" t="s">
        <v>1952</v>
      </c>
      <c r="BL361" s="53">
        <v>1</v>
      </c>
      <c r="BM361" s="83">
        <v>46169</v>
      </c>
      <c r="BN361" s="53"/>
      <c r="BO361" s="53"/>
    </row>
    <row r="362" spans="3:67" ht="14.25" hidden="1" customHeight="1">
      <c r="C362" s="82" t="s">
        <v>12</v>
      </c>
      <c r="D362" s="82" t="s">
        <v>535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1"/>
        <v>1</v>
      </c>
      <c r="M362" s="26">
        <f t="shared" si="43"/>
        <v>0</v>
      </c>
      <c r="N362" s="26"/>
      <c r="O362" s="26"/>
      <c r="P362" s="26"/>
      <c r="Q362" s="26"/>
      <c r="R362" s="26"/>
      <c r="S362" s="26"/>
      <c r="T362" s="26"/>
      <c r="U362" s="26">
        <f>+(12000+1094)/G362</f>
        <v>1</v>
      </c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67">
        <f>SUMIFS([1]Up!$J:$J,[1]Up!$D:$D,D362)</f>
        <v>0</v>
      </c>
      <c r="BE362" s="82"/>
      <c r="BF362" s="82" t="str">
        <f t="shared" si="40"/>
        <v/>
      </c>
      <c r="BG362" s="53" t="str">
        <f t="shared" si="42"/>
        <v/>
      </c>
      <c r="BH362" s="53" t="s">
        <v>50</v>
      </c>
      <c r="BI362" s="53"/>
      <c r="BJ362" s="53"/>
      <c r="BK362" s="53" t="s">
        <v>1681</v>
      </c>
      <c r="BL362" s="53">
        <v>1</v>
      </c>
      <c r="BM362" s="83"/>
      <c r="BN362" s="53"/>
      <c r="BO362" s="53"/>
    </row>
    <row r="363" spans="3:67" ht="14.25" hidden="1" customHeight="1">
      <c r="C363" s="82"/>
      <c r="D363" s="82" t="s">
        <v>536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1"/>
        <v>0</v>
      </c>
      <c r="M363" s="26">
        <f t="shared" si="43"/>
        <v>0</v>
      </c>
      <c r="N363" s="26"/>
      <c r="O363" s="26"/>
      <c r="P363" s="26"/>
      <c r="Q363" s="26"/>
      <c r="R363" s="26"/>
      <c r="S363" s="26">
        <v>1</v>
      </c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67">
        <f>SUMIFS([1]Up!$J:$J,[1]Up!$D:$D,D363)</f>
        <v>0</v>
      </c>
      <c r="BE363" s="82"/>
      <c r="BF363" s="82" t="str">
        <f t="shared" si="40"/>
        <v/>
      </c>
      <c r="BG363" s="53" t="str">
        <f t="shared" si="42"/>
        <v>Thừa 1</v>
      </c>
      <c r="BH363" s="53"/>
      <c r="BI363" s="84"/>
      <c r="BJ363" s="53"/>
      <c r="BK363" s="53"/>
      <c r="BL363" s="53"/>
      <c r="BM363" s="83"/>
      <c r="BN363" s="53"/>
      <c r="BO363" s="53"/>
    </row>
    <row r="364" spans="3:67" ht="14.25" hidden="1" customHeight="1">
      <c r="C364" s="82" t="s">
        <v>12</v>
      </c>
      <c r="D364" s="82" t="s">
        <v>3755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1"/>
        <v>1</v>
      </c>
      <c r="M364" s="26">
        <f t="shared" si="43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>
        <v>1</v>
      </c>
      <c r="BD364" s="67">
        <f>SUMIFS([1]Up!$J:$J,[1]Up!$D:$D,D364)</f>
        <v>0</v>
      </c>
      <c r="BE364" s="82"/>
      <c r="BF364" s="82"/>
      <c r="BG364" s="53" t="str">
        <f t="shared" si="42"/>
        <v/>
      </c>
      <c r="BH364" s="53" t="s">
        <v>50</v>
      </c>
      <c r="BI364" s="84" t="s">
        <v>1919</v>
      </c>
      <c r="BJ364" s="53"/>
      <c r="BK364" s="53" t="s">
        <v>1920</v>
      </c>
      <c r="BL364" s="53">
        <v>1</v>
      </c>
      <c r="BM364" s="83">
        <v>46169</v>
      </c>
      <c r="BN364" s="53"/>
      <c r="BO364" s="53"/>
    </row>
    <row r="365" spans="3:67" ht="14.25" hidden="1" customHeight="1">
      <c r="C365" s="82" t="s">
        <v>12</v>
      </c>
      <c r="D365" s="82" t="s">
        <v>537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1"/>
        <v>1</v>
      </c>
      <c r="M365" s="26">
        <f t="shared" si="43"/>
        <v>0</v>
      </c>
      <c r="N365" s="26"/>
      <c r="O365" s="26"/>
      <c r="P365" s="26"/>
      <c r="Q365" s="26"/>
      <c r="R365" s="26"/>
      <c r="S365" s="26">
        <f>1094/G365</f>
        <v>8.3549717427829545E-2</v>
      </c>
      <c r="T365" s="26">
        <f>12000/G365</f>
        <v>0.91645028257217043</v>
      </c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67">
        <f>SUMIFS([1]Up!$J:$J,[1]Up!$D:$D,D365)</f>
        <v>0</v>
      </c>
      <c r="BE365" s="82"/>
      <c r="BF365" s="82" t="str">
        <f t="shared" ref="BF365:BF391" si="44">IFERROR(IF(C365="Plate",LEFT(E365,FIND("*",E365,1)-1),""),IF(C365="Plate",LEFT(E365,FIND("x",E365,1)-1),""))</f>
        <v/>
      </c>
      <c r="BG365" s="53" t="str">
        <f t="shared" si="42"/>
        <v/>
      </c>
      <c r="BH365" s="53" t="s">
        <v>50</v>
      </c>
      <c r="BI365" s="53"/>
      <c r="BJ365" s="53"/>
      <c r="BK365" s="53" t="s">
        <v>1681</v>
      </c>
      <c r="BL365" s="53">
        <v>1</v>
      </c>
      <c r="BM365" s="83"/>
      <c r="BN365" s="53"/>
      <c r="BO365" s="53"/>
    </row>
    <row r="366" spans="3:67" ht="14.25" hidden="1" customHeight="1">
      <c r="C366" s="82" t="s">
        <v>12</v>
      </c>
      <c r="D366" s="82" t="s">
        <v>538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1"/>
        <v>1</v>
      </c>
      <c r="M366" s="26">
        <f t="shared" si="43"/>
        <v>0</v>
      </c>
      <c r="N366" s="26"/>
      <c r="O366" s="26"/>
      <c r="P366" s="26"/>
      <c r="Q366" s="26"/>
      <c r="R366" s="26"/>
      <c r="S366" s="26">
        <f>1094/G366</f>
        <v>8.3549717427829545E-2</v>
      </c>
      <c r="T366" s="26">
        <f>12000/G366</f>
        <v>0.91645028257217043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67">
        <f>SUMIFS([1]Up!$J:$J,[1]Up!$D:$D,D366)</f>
        <v>0</v>
      </c>
      <c r="BE366" s="82"/>
      <c r="BF366" s="82" t="str">
        <f t="shared" si="44"/>
        <v/>
      </c>
      <c r="BG366" s="53" t="str">
        <f t="shared" si="42"/>
        <v/>
      </c>
      <c r="BH366" s="53" t="s">
        <v>50</v>
      </c>
      <c r="BI366" s="53"/>
      <c r="BJ366" s="53"/>
      <c r="BK366" s="53" t="s">
        <v>1681</v>
      </c>
      <c r="BL366" s="53">
        <v>1</v>
      </c>
      <c r="BM366" s="83"/>
      <c r="BN366" s="53"/>
      <c r="BO366" s="53"/>
    </row>
    <row r="367" spans="3:67" ht="14.25" hidden="1" customHeight="1">
      <c r="C367" s="82" t="s">
        <v>12</v>
      </c>
      <c r="D367" s="82" t="s">
        <v>539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1"/>
        <v>8</v>
      </c>
      <c r="M367" s="26">
        <f t="shared" si="43"/>
        <v>0</v>
      </c>
      <c r="N367" s="26"/>
      <c r="O367" s="26"/>
      <c r="P367" s="26"/>
      <c r="Q367" s="26"/>
      <c r="R367" s="26"/>
      <c r="S367" s="26">
        <v>8</v>
      </c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67">
        <f>SUMIFS([1]Up!$J:$J,[1]Up!$D:$D,D367)</f>
        <v>0</v>
      </c>
      <c r="BE367" s="82"/>
      <c r="BF367" s="82" t="str">
        <f t="shared" si="44"/>
        <v/>
      </c>
      <c r="BG367" s="53" t="str">
        <f t="shared" si="42"/>
        <v/>
      </c>
      <c r="BH367" s="53" t="s">
        <v>50</v>
      </c>
      <c r="BI367" s="84" t="s">
        <v>1868</v>
      </c>
      <c r="BJ367" s="53"/>
      <c r="BK367" s="53" t="s">
        <v>1869</v>
      </c>
      <c r="BL367" s="53">
        <v>8</v>
      </c>
      <c r="BM367" s="83">
        <v>46169</v>
      </c>
      <c r="BN367" s="53"/>
      <c r="BO367" s="53"/>
    </row>
    <row r="368" spans="3:67" ht="14.25" hidden="1" customHeight="1">
      <c r="C368" s="82" t="s">
        <v>12</v>
      </c>
      <c r="D368" s="82" t="s">
        <v>540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1"/>
        <v>8</v>
      </c>
      <c r="M368" s="26">
        <f t="shared" si="43"/>
        <v>0</v>
      </c>
      <c r="N368" s="26"/>
      <c r="O368" s="26"/>
      <c r="P368" s="26"/>
      <c r="Q368" s="26"/>
      <c r="R368" s="26"/>
      <c r="S368" s="26"/>
      <c r="T368" s="26">
        <v>8</v>
      </c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67">
        <f>SUMIFS([1]Up!$J:$J,[1]Up!$D:$D,D368)</f>
        <v>0</v>
      </c>
      <c r="BE368" s="82"/>
      <c r="BF368" s="82" t="str">
        <f t="shared" si="44"/>
        <v/>
      </c>
      <c r="BG368" s="53" t="str">
        <f t="shared" si="42"/>
        <v/>
      </c>
      <c r="BH368" s="53" t="s">
        <v>50</v>
      </c>
      <c r="BI368" s="84" t="s">
        <v>1868</v>
      </c>
      <c r="BJ368" s="53"/>
      <c r="BK368" s="53" t="s">
        <v>1869</v>
      </c>
      <c r="BL368" s="53">
        <v>8</v>
      </c>
      <c r="BM368" s="83">
        <v>46169</v>
      </c>
      <c r="BN368" s="53"/>
      <c r="BO368" s="53"/>
    </row>
    <row r="369" spans="3:67" ht="14.25" hidden="1" customHeight="1">
      <c r="C369" s="82" t="s">
        <v>12</v>
      </c>
      <c r="D369" s="82" t="s">
        <v>541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1"/>
        <v>8</v>
      </c>
      <c r="M369" s="26">
        <f t="shared" si="43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67">
        <f>SUMIFS([1]Up!$J:$J,[1]Up!$D:$D,D369)</f>
        <v>0</v>
      </c>
      <c r="BE369" s="82"/>
      <c r="BF369" s="82" t="str">
        <f t="shared" si="44"/>
        <v/>
      </c>
      <c r="BG369" s="53" t="str">
        <f t="shared" si="42"/>
        <v/>
      </c>
      <c r="BH369" s="53" t="s">
        <v>50</v>
      </c>
      <c r="BI369" s="84" t="s">
        <v>1868</v>
      </c>
      <c r="BJ369" s="53"/>
      <c r="BK369" s="53" t="s">
        <v>1869</v>
      </c>
      <c r="BL369" s="53">
        <v>8</v>
      </c>
      <c r="BM369" s="83">
        <v>46169</v>
      </c>
      <c r="BN369" s="53"/>
      <c r="BO369" s="53"/>
    </row>
    <row r="370" spans="3:67" ht="14.25" hidden="1" customHeight="1">
      <c r="C370" s="82" t="s">
        <v>12</v>
      </c>
      <c r="D370" s="82" t="s">
        <v>542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1"/>
        <v>9</v>
      </c>
      <c r="M370" s="26">
        <f t="shared" si="43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>
        <v>9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67">
        <f>SUMIFS([1]Up!$J:$J,[1]Up!$D:$D,D370)</f>
        <v>0</v>
      </c>
      <c r="BE370" s="82"/>
      <c r="BF370" s="82" t="str">
        <f t="shared" si="44"/>
        <v/>
      </c>
      <c r="BG370" s="53" t="str">
        <f t="shared" si="42"/>
        <v/>
      </c>
      <c r="BH370" s="53" t="s">
        <v>50</v>
      </c>
      <c r="BI370" s="53" t="s">
        <v>2088</v>
      </c>
      <c r="BJ370" s="53"/>
      <c r="BK370" s="53" t="s">
        <v>2089</v>
      </c>
      <c r="BL370" s="53">
        <v>9</v>
      </c>
      <c r="BM370" s="83">
        <v>46169</v>
      </c>
      <c r="BN370" s="53"/>
      <c r="BO370" s="53"/>
    </row>
    <row r="371" spans="3:67" ht="14.25" hidden="1" customHeight="1">
      <c r="C371" s="82" t="s">
        <v>12</v>
      </c>
      <c r="D371" s="82" t="s">
        <v>543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1"/>
        <v>1</v>
      </c>
      <c r="M371" s="26">
        <f t="shared" si="43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>
        <v>1</v>
      </c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67">
        <f>SUMIFS([1]Up!$J:$J,[1]Up!$D:$D,D371)</f>
        <v>0</v>
      </c>
      <c r="BE371" s="82"/>
      <c r="BF371" s="82" t="str">
        <f t="shared" si="44"/>
        <v/>
      </c>
      <c r="BG371" s="53" t="str">
        <f t="shared" si="42"/>
        <v/>
      </c>
      <c r="BH371" s="53" t="s">
        <v>61</v>
      </c>
      <c r="BI371" s="84" t="s">
        <v>1982</v>
      </c>
      <c r="BJ371" s="53"/>
      <c r="BK371" s="53" t="s">
        <v>1983</v>
      </c>
      <c r="BL371" s="53">
        <v>1</v>
      </c>
      <c r="BM371" s="83">
        <v>46169</v>
      </c>
      <c r="BN371" s="53"/>
      <c r="BO371" s="53"/>
    </row>
    <row r="372" spans="3:67" ht="14.25" hidden="1" customHeight="1">
      <c r="C372" s="82" t="s">
        <v>14</v>
      </c>
      <c r="D372" s="82" t="s">
        <v>544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1"/>
        <v>1</v>
      </c>
      <c r="M372" s="26">
        <f t="shared" si="43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>
        <v>1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67">
        <f>SUMIFS([1]Up!$J:$J,[1]Up!$D:$D,D372)</f>
        <v>0</v>
      </c>
      <c r="BE372" s="82"/>
      <c r="BF372" s="82" t="str">
        <f t="shared" si="44"/>
        <v>PL6</v>
      </c>
      <c r="BG372" s="53" t="str">
        <f t="shared" si="42"/>
        <v/>
      </c>
      <c r="BH372" s="53" t="s">
        <v>50</v>
      </c>
      <c r="BI372" s="53"/>
      <c r="BJ372" s="53"/>
      <c r="BK372" s="53" t="s">
        <v>1991</v>
      </c>
      <c r="BL372" s="53">
        <v>1</v>
      </c>
      <c r="BM372" s="83">
        <v>46169</v>
      </c>
      <c r="BN372" s="53"/>
      <c r="BO372" s="53"/>
    </row>
    <row r="373" spans="3:67" ht="14.25" hidden="1" customHeight="1">
      <c r="C373" s="82" t="s">
        <v>15</v>
      </c>
      <c r="D373" s="82" t="s">
        <v>545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1"/>
        <v>352</v>
      </c>
      <c r="M373" s="26">
        <f t="shared" si="43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>
        <v>352</v>
      </c>
      <c r="BD373" s="67">
        <f>SUMIFS([1]Up!$J:$J,[1]Up!$D:$D,D373)</f>
        <v>0</v>
      </c>
      <c r="BE373" s="82"/>
      <c r="BF373" s="82" t="str">
        <f t="shared" si="44"/>
        <v/>
      </c>
      <c r="BG373" s="53" t="str">
        <f t="shared" si="42"/>
        <v/>
      </c>
      <c r="BH373" s="53" t="s">
        <v>75</v>
      </c>
      <c r="BI373" s="53" t="s">
        <v>1854</v>
      </c>
      <c r="BJ373" s="53"/>
      <c r="BK373" s="53"/>
      <c r="BL373" s="53"/>
      <c r="BM373" s="83"/>
      <c r="BN373" s="53"/>
      <c r="BO373" s="53"/>
    </row>
    <row r="374" spans="3:67" ht="14.25" hidden="1" customHeight="1">
      <c r="C374" s="82" t="s">
        <v>15</v>
      </c>
      <c r="D374" s="82" t="s">
        <v>546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1"/>
        <v>176</v>
      </c>
      <c r="M374" s="26">
        <f t="shared" si="43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>
        <v>176</v>
      </c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67">
        <f>SUMIFS([1]Up!$J:$J,[1]Up!$D:$D,D374)</f>
        <v>0</v>
      </c>
      <c r="BE374" s="82"/>
      <c r="BF374" s="82" t="str">
        <f t="shared" si="44"/>
        <v/>
      </c>
      <c r="BG374" s="53" t="str">
        <f t="shared" si="42"/>
        <v/>
      </c>
      <c r="BH374" s="53" t="s">
        <v>75</v>
      </c>
      <c r="BI374" s="53" t="s">
        <v>2015</v>
      </c>
      <c r="BJ374" s="53"/>
      <c r="BK374" s="53"/>
      <c r="BL374" s="53"/>
      <c r="BM374" s="83"/>
      <c r="BN374" s="53"/>
      <c r="BO374" s="53"/>
    </row>
    <row r="375" spans="3:67" ht="14.25" hidden="1" customHeight="1">
      <c r="C375" s="82" t="s">
        <v>15</v>
      </c>
      <c r="D375" s="82" t="s">
        <v>547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1"/>
        <v>4</v>
      </c>
      <c r="M375" s="26">
        <f t="shared" si="43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>
        <v>4</v>
      </c>
      <c r="BD375" s="67">
        <f>SUMIFS([1]Up!$J:$J,[1]Up!$D:$D,D375)</f>
        <v>0</v>
      </c>
      <c r="BE375" s="82"/>
      <c r="BF375" s="82" t="str">
        <f t="shared" si="44"/>
        <v/>
      </c>
      <c r="BG375" s="53" t="str">
        <f t="shared" si="42"/>
        <v/>
      </c>
      <c r="BH375" s="53" t="s">
        <v>75</v>
      </c>
      <c r="BI375" s="53" t="s">
        <v>2017</v>
      </c>
      <c r="BJ375" s="53"/>
      <c r="BK375" s="53"/>
      <c r="BL375" s="53"/>
      <c r="BM375" s="83"/>
      <c r="BN375" s="53"/>
      <c r="BO375" s="53"/>
    </row>
    <row r="376" spans="3:67" ht="14.25" hidden="1" customHeight="1">
      <c r="C376" s="82" t="s">
        <v>15</v>
      </c>
      <c r="D376" s="82" t="s">
        <v>548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1"/>
        <v>1</v>
      </c>
      <c r="M376" s="26">
        <f t="shared" si="43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>
        <v>1</v>
      </c>
      <c r="BD376" s="67">
        <f>SUMIFS([1]Up!$J:$J,[1]Up!$D:$D,D376)</f>
        <v>0</v>
      </c>
      <c r="BE376" s="82"/>
      <c r="BF376" s="82" t="str">
        <f t="shared" si="44"/>
        <v/>
      </c>
      <c r="BG376" s="53" t="str">
        <f t="shared" si="42"/>
        <v/>
      </c>
      <c r="BH376" s="53" t="s">
        <v>75</v>
      </c>
      <c r="BI376" s="53" t="s">
        <v>2005</v>
      </c>
      <c r="BJ376" s="53"/>
      <c r="BK376" s="53"/>
      <c r="BL376" s="53"/>
      <c r="BM376" s="83"/>
      <c r="BN376" s="53"/>
      <c r="BO376" s="53"/>
    </row>
    <row r="377" spans="3:67" ht="14.25" hidden="1" customHeight="1">
      <c r="C377" s="82" t="s">
        <v>15</v>
      </c>
      <c r="D377" s="82" t="s">
        <v>549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1"/>
        <v>1</v>
      </c>
      <c r="M377" s="26">
        <f t="shared" si="43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>
        <v>1</v>
      </c>
      <c r="BD377" s="67">
        <f>SUMIFS([1]Up!$J:$J,[1]Up!$D:$D,D377)</f>
        <v>0</v>
      </c>
      <c r="BE377" s="82"/>
      <c r="BF377" s="82" t="str">
        <f t="shared" si="44"/>
        <v/>
      </c>
      <c r="BG377" s="53" t="str">
        <f t="shared" si="42"/>
        <v/>
      </c>
      <c r="BH377" s="53" t="s">
        <v>75</v>
      </c>
      <c r="BI377" s="53" t="s">
        <v>2007</v>
      </c>
      <c r="BJ377" s="53"/>
      <c r="BK377" s="53"/>
      <c r="BL377" s="53"/>
      <c r="BM377" s="83"/>
      <c r="BN377" s="53"/>
      <c r="BO377" s="53"/>
    </row>
    <row r="378" spans="3:67" ht="14.25" hidden="1" customHeight="1">
      <c r="C378" s="82" t="s">
        <v>14</v>
      </c>
      <c r="D378" s="82" t="s">
        <v>550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1"/>
        <v>1</v>
      </c>
      <c r="M378" s="26">
        <f t="shared" si="43"/>
        <v>0</v>
      </c>
      <c r="N378" s="26"/>
      <c r="O378" s="26">
        <v>1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67">
        <f>SUMIFS([1]Up!$J:$J,[1]Up!$D:$D,D378)</f>
        <v>0</v>
      </c>
      <c r="BE378" s="82"/>
      <c r="BF378" s="82" t="str">
        <f t="shared" si="44"/>
        <v>PL6</v>
      </c>
      <c r="BG378" s="53" t="str">
        <f t="shared" si="42"/>
        <v/>
      </c>
      <c r="BH378" s="53" t="s">
        <v>50</v>
      </c>
      <c r="BI378" s="84" t="s">
        <v>1778</v>
      </c>
      <c r="BJ378" s="53"/>
      <c r="BK378" s="53" t="s">
        <v>1779</v>
      </c>
      <c r="BL378" s="53">
        <v>1</v>
      </c>
      <c r="BM378" s="83">
        <v>46169</v>
      </c>
      <c r="BN378" s="53"/>
      <c r="BO378" s="53"/>
    </row>
    <row r="379" spans="3:67" ht="14.25" hidden="1" customHeight="1">
      <c r="C379" s="82" t="s">
        <v>14</v>
      </c>
      <c r="D379" s="82" t="s">
        <v>551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1"/>
        <v>8</v>
      </c>
      <c r="M379" s="26">
        <f t="shared" si="43"/>
        <v>0</v>
      </c>
      <c r="N379" s="26"/>
      <c r="O379" s="26"/>
      <c r="P379" s="26"/>
      <c r="Q379" s="26"/>
      <c r="R379" s="26"/>
      <c r="S379" s="26">
        <v>8</v>
      </c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67">
        <f>SUMIFS([1]Up!$J:$J,[1]Up!$D:$D,D379)</f>
        <v>0</v>
      </c>
      <c r="BE379" s="82"/>
      <c r="BF379" s="82" t="str">
        <f t="shared" si="44"/>
        <v>PL10</v>
      </c>
      <c r="BG379" s="53" t="str">
        <f t="shared" si="42"/>
        <v/>
      </c>
      <c r="BH379" s="53" t="s">
        <v>50</v>
      </c>
      <c r="BI379" s="84" t="s">
        <v>1787</v>
      </c>
      <c r="BJ379" s="53"/>
      <c r="BK379" s="53" t="s">
        <v>1788</v>
      </c>
      <c r="BL379" s="53">
        <v>8</v>
      </c>
      <c r="BM379" s="83">
        <v>46169</v>
      </c>
      <c r="BN379" s="53"/>
      <c r="BO379" s="53"/>
    </row>
    <row r="380" spans="3:67" ht="14.25" hidden="1" customHeight="1">
      <c r="C380" s="82" t="s">
        <v>14</v>
      </c>
      <c r="D380" s="82" t="s">
        <v>552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1"/>
        <v>9</v>
      </c>
      <c r="M380" s="26">
        <f t="shared" si="43"/>
        <v>0</v>
      </c>
      <c r="N380" s="26"/>
      <c r="O380" s="26">
        <v>9</v>
      </c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67">
        <f>SUMIFS([1]Up!$J:$J,[1]Up!$D:$D,D380)</f>
        <v>0</v>
      </c>
      <c r="BE380" s="82"/>
      <c r="BF380" s="82" t="str">
        <f t="shared" si="44"/>
        <v>PL6</v>
      </c>
      <c r="BG380" s="53" t="str">
        <f t="shared" si="42"/>
        <v/>
      </c>
      <c r="BH380" s="53" t="s">
        <v>50</v>
      </c>
      <c r="BI380" s="84" t="s">
        <v>1778</v>
      </c>
      <c r="BJ380" s="53"/>
      <c r="BK380" s="53" t="s">
        <v>1779</v>
      </c>
      <c r="BL380" s="53">
        <v>9</v>
      </c>
      <c r="BM380" s="83">
        <v>46169</v>
      </c>
      <c r="BN380" s="53"/>
      <c r="BO380" s="53"/>
    </row>
    <row r="381" spans="3:67" ht="14.25" hidden="1" customHeight="1">
      <c r="C381" s="82" t="s">
        <v>14</v>
      </c>
      <c r="D381" s="82" t="s">
        <v>553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1"/>
        <v>9</v>
      </c>
      <c r="M381" s="26">
        <f t="shared" si="43"/>
        <v>0</v>
      </c>
      <c r="N381" s="26"/>
      <c r="O381" s="26">
        <v>9</v>
      </c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67">
        <f>SUMIFS([1]Up!$J:$J,[1]Up!$D:$D,D381)</f>
        <v>0</v>
      </c>
      <c r="BE381" s="82"/>
      <c r="BF381" s="82" t="str">
        <f t="shared" si="44"/>
        <v>PL6</v>
      </c>
      <c r="BG381" s="53" t="str">
        <f t="shared" si="42"/>
        <v/>
      </c>
      <c r="BH381" s="53" t="s">
        <v>50</v>
      </c>
      <c r="BI381" s="84" t="s">
        <v>1778</v>
      </c>
      <c r="BJ381" s="53"/>
      <c r="BK381" s="53" t="s">
        <v>1779</v>
      </c>
      <c r="BL381" s="53">
        <v>9</v>
      </c>
      <c r="BM381" s="83">
        <v>46169</v>
      </c>
      <c r="BN381" s="53"/>
      <c r="BO381" s="53"/>
    </row>
    <row r="382" spans="3:67" ht="14.25" hidden="1" customHeight="1">
      <c r="C382" s="82" t="s">
        <v>14</v>
      </c>
      <c r="D382" s="82" t="s">
        <v>554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1"/>
        <v>4</v>
      </c>
      <c r="M382" s="26">
        <f t="shared" si="43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>
        <v>4</v>
      </c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67">
        <f>SUMIFS([1]Up!$J:$J,[1]Up!$D:$D,D382)</f>
        <v>0</v>
      </c>
      <c r="BE382" s="82"/>
      <c r="BF382" s="82" t="str">
        <f t="shared" si="44"/>
        <v>PL1.5</v>
      </c>
      <c r="BG382" s="53" t="str">
        <f t="shared" si="42"/>
        <v/>
      </c>
      <c r="BH382" s="53" t="s">
        <v>50</v>
      </c>
      <c r="BI382" s="84" t="s">
        <v>3830</v>
      </c>
      <c r="BJ382" s="53"/>
      <c r="BK382" s="84" t="s">
        <v>3831</v>
      </c>
      <c r="BL382" s="53">
        <v>4</v>
      </c>
      <c r="BM382" s="83">
        <v>46191</v>
      </c>
      <c r="BN382" s="53"/>
      <c r="BO382" s="53"/>
    </row>
    <row r="383" spans="3:67" ht="14.25" hidden="1" customHeight="1">
      <c r="C383" s="82" t="s">
        <v>14</v>
      </c>
      <c r="D383" s="82" t="s">
        <v>557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1"/>
        <v>2</v>
      </c>
      <c r="M383" s="26">
        <f t="shared" si="43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>
        <v>2</v>
      </c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67">
        <f>SUMIFS([1]Up!$J:$J,[1]Up!$D:$D,D383)</f>
        <v>0</v>
      </c>
      <c r="BE383" s="82"/>
      <c r="BF383" s="82" t="str">
        <f t="shared" si="44"/>
        <v>PL2.6</v>
      </c>
      <c r="BG383" s="53" t="str">
        <f t="shared" si="42"/>
        <v/>
      </c>
      <c r="BH383" s="53" t="s">
        <v>50</v>
      </c>
      <c r="BI383" s="53" t="s">
        <v>3875</v>
      </c>
      <c r="BJ383" s="53"/>
      <c r="BK383" s="53" t="s">
        <v>3876</v>
      </c>
      <c r="BL383" s="53">
        <v>2</v>
      </c>
      <c r="BM383" s="83">
        <v>46191</v>
      </c>
      <c r="BN383" s="53"/>
      <c r="BO383" s="53"/>
    </row>
    <row r="384" spans="3:67" ht="14.25" hidden="1" customHeight="1">
      <c r="C384" s="82" t="s">
        <v>14</v>
      </c>
      <c r="D384" s="82" t="s">
        <v>560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1"/>
        <v>6</v>
      </c>
      <c r="M384" s="26">
        <f t="shared" si="43"/>
        <v>0</v>
      </c>
      <c r="N384" s="26"/>
      <c r="O384" s="26">
        <v>6</v>
      </c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67">
        <f>SUMIFS([1]Up!$J:$J,[1]Up!$D:$D,D384)</f>
        <v>0</v>
      </c>
      <c r="BE384" s="82"/>
      <c r="BF384" s="82" t="str">
        <f t="shared" si="44"/>
        <v>PL6</v>
      </c>
      <c r="BG384" s="53" t="str">
        <f t="shared" si="42"/>
        <v/>
      </c>
      <c r="BH384" s="53" t="s">
        <v>50</v>
      </c>
      <c r="BI384" s="84" t="s">
        <v>1778</v>
      </c>
      <c r="BJ384" s="53"/>
      <c r="BK384" s="53" t="s">
        <v>1779</v>
      </c>
      <c r="BL384" s="53">
        <v>6</v>
      </c>
      <c r="BM384" s="83">
        <v>46169</v>
      </c>
      <c r="BN384" s="53"/>
      <c r="BO384" s="53"/>
    </row>
    <row r="385" spans="3:67" ht="14.25" hidden="1" customHeight="1">
      <c r="C385" s="82"/>
      <c r="D385" s="82" t="s">
        <v>3405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1"/>
        <v>0</v>
      </c>
      <c r="M385" s="26">
        <f t="shared" ref="M385:M386" si="45">MAX(0,I385-L385)</f>
        <v>0</v>
      </c>
      <c r="N385" s="26"/>
      <c r="O385" s="26"/>
      <c r="P385" s="26"/>
      <c r="Q385" s="26"/>
      <c r="R385" s="26"/>
      <c r="S385" s="26">
        <v>18</v>
      </c>
      <c r="T385" s="26"/>
      <c r="U385" s="26"/>
      <c r="V385" s="26"/>
      <c r="W385" s="26"/>
      <c r="X385" s="26">
        <v>48</v>
      </c>
      <c r="Y385" s="26">
        <v>66</v>
      </c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67">
        <f>SUMIFS([1]Up!$J:$J,[1]Up!$D:$D,D385)</f>
        <v>0</v>
      </c>
      <c r="BE385" s="82" t="s">
        <v>3407</v>
      </c>
      <c r="BF385" s="82" t="str">
        <f t="shared" si="44"/>
        <v/>
      </c>
      <c r="BG385" s="53" t="str">
        <f t="shared" si="42"/>
        <v>Thừa 132</v>
      </c>
      <c r="BH385" s="53"/>
      <c r="BI385" s="53"/>
      <c r="BJ385" s="53"/>
      <c r="BK385" s="53"/>
      <c r="BL385" s="53"/>
      <c r="BM385" s="83"/>
      <c r="BN385" s="53"/>
      <c r="BO385" s="53"/>
    </row>
    <row r="386" spans="3:67" ht="14.25" hidden="1" customHeight="1">
      <c r="C386" s="82" t="s">
        <v>14</v>
      </c>
      <c r="D386" s="82" t="s">
        <v>563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1"/>
        <v>66</v>
      </c>
      <c r="M386" s="26">
        <f t="shared" si="45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>
        <v>66</v>
      </c>
      <c r="BA386" s="26"/>
      <c r="BB386" s="26"/>
      <c r="BC386" s="26"/>
      <c r="BD386" s="67">
        <f>SUMIFS([1]Up!$J:$J,[1]Up!$D:$D,D386)</f>
        <v>0</v>
      </c>
      <c r="BE386" s="82"/>
      <c r="BF386" s="82" t="str">
        <f t="shared" si="44"/>
        <v>PL8</v>
      </c>
      <c r="BG386" s="53" t="str">
        <f t="shared" si="42"/>
        <v/>
      </c>
      <c r="BH386" s="53" t="s">
        <v>50</v>
      </c>
      <c r="BI386" s="84" t="s">
        <v>3819</v>
      </c>
      <c r="BJ386" s="53"/>
      <c r="BK386" s="53" t="s">
        <v>3820</v>
      </c>
      <c r="BL386" s="53">
        <v>66</v>
      </c>
      <c r="BM386" s="83">
        <v>46191</v>
      </c>
      <c r="BN386" s="53"/>
      <c r="BO386" s="53"/>
    </row>
    <row r="387" spans="3:67" ht="14.25" hidden="1" customHeight="1">
      <c r="C387" s="82" t="s">
        <v>14</v>
      </c>
      <c r="D387" s="82" t="s">
        <v>565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1"/>
        <v>7</v>
      </c>
      <c r="M387" s="26">
        <f t="shared" si="43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>
        <v>7</v>
      </c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67">
        <f>SUMIFS([1]Up!$J:$J,[1]Up!$D:$D,D387)</f>
        <v>0</v>
      </c>
      <c r="BE387" s="82"/>
      <c r="BF387" s="82" t="str">
        <f t="shared" si="44"/>
        <v>PL8</v>
      </c>
      <c r="BG387" s="53" t="str">
        <f t="shared" si="42"/>
        <v/>
      </c>
      <c r="BH387" s="53" t="s">
        <v>50</v>
      </c>
      <c r="BI387" s="84" t="s">
        <v>1794</v>
      </c>
      <c r="BJ387" s="53"/>
      <c r="BK387" s="53" t="s">
        <v>1795</v>
      </c>
      <c r="BL387" s="53">
        <v>7</v>
      </c>
      <c r="BM387" s="83">
        <v>46169</v>
      </c>
      <c r="BN387" s="53"/>
      <c r="BO387" s="53"/>
    </row>
    <row r="388" spans="3:67" ht="14.25" hidden="1" customHeight="1">
      <c r="C388" s="82" t="s">
        <v>14</v>
      </c>
      <c r="D388" s="82" t="s">
        <v>567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1"/>
        <v>16</v>
      </c>
      <c r="M388" s="26">
        <f t="shared" si="43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>
        <v>16</v>
      </c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67">
        <f>SUMIFS([1]Up!$J:$J,[1]Up!$D:$D,D388)</f>
        <v>0</v>
      </c>
      <c r="BE388" s="82"/>
      <c r="BF388" s="82" t="str">
        <f t="shared" si="44"/>
        <v>PL8</v>
      </c>
      <c r="BG388" s="53" t="str">
        <f t="shared" si="42"/>
        <v/>
      </c>
      <c r="BH388" s="53" t="s">
        <v>50</v>
      </c>
      <c r="BI388" s="84" t="s">
        <v>1794</v>
      </c>
      <c r="BJ388" s="53"/>
      <c r="BK388" s="53" t="s">
        <v>1795</v>
      </c>
      <c r="BL388" s="53">
        <v>16</v>
      </c>
      <c r="BM388" s="83">
        <v>46169</v>
      </c>
      <c r="BN388" s="53"/>
      <c r="BO388" s="53"/>
    </row>
    <row r="389" spans="3:67" ht="14.25" hidden="1" customHeight="1">
      <c r="C389" s="82" t="s">
        <v>14</v>
      </c>
      <c r="D389" s="82" t="s">
        <v>569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1"/>
        <v>14</v>
      </c>
      <c r="M389" s="26">
        <f t="shared" si="43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>
        <v>14</v>
      </c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67">
        <f>SUMIFS([1]Up!$J:$J,[1]Up!$D:$D,D389)</f>
        <v>0</v>
      </c>
      <c r="BE389" s="82"/>
      <c r="BF389" s="82" t="str">
        <f t="shared" si="44"/>
        <v>PL2.6</v>
      </c>
      <c r="BG389" s="53" t="str">
        <f t="shared" si="42"/>
        <v/>
      </c>
      <c r="BH389" s="53" t="s">
        <v>50</v>
      </c>
      <c r="BI389" s="53" t="s">
        <v>3875</v>
      </c>
      <c r="BJ389" s="53"/>
      <c r="BK389" s="53" t="s">
        <v>3876</v>
      </c>
      <c r="BL389" s="53">
        <v>14</v>
      </c>
      <c r="BM389" s="83">
        <v>46191</v>
      </c>
      <c r="BN389" s="53"/>
      <c r="BO389" s="53"/>
    </row>
    <row r="390" spans="3:67" ht="14.25" hidden="1" customHeight="1">
      <c r="C390" s="82" t="s">
        <v>14</v>
      </c>
      <c r="D390" s="82" t="s">
        <v>571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1"/>
        <v>14</v>
      </c>
      <c r="M390" s="26">
        <f t="shared" si="43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>
        <v>14</v>
      </c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67">
        <f>SUMIFS([1]Up!$J:$J,[1]Up!$D:$D,D390)</f>
        <v>0</v>
      </c>
      <c r="BE390" s="82"/>
      <c r="BF390" s="82" t="str">
        <f t="shared" si="44"/>
        <v>PL2.6</v>
      </c>
      <c r="BG390" s="53" t="str">
        <f t="shared" si="42"/>
        <v/>
      </c>
      <c r="BH390" s="53" t="s">
        <v>50</v>
      </c>
      <c r="BI390" s="53" t="s">
        <v>3875</v>
      </c>
      <c r="BJ390" s="53"/>
      <c r="BK390" s="53" t="s">
        <v>3876</v>
      </c>
      <c r="BL390" s="53">
        <v>14</v>
      </c>
      <c r="BM390" s="83">
        <v>46191</v>
      </c>
      <c r="BN390" s="53"/>
      <c r="BO390" s="53"/>
    </row>
    <row r="391" spans="3:67" ht="14.25" hidden="1" customHeight="1">
      <c r="C391" s="82"/>
      <c r="D391" s="82" t="s">
        <v>572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1"/>
        <v>0</v>
      </c>
      <c r="M391" s="26">
        <f t="shared" si="43"/>
        <v>0</v>
      </c>
      <c r="N391" s="26"/>
      <c r="O391" s="26">
        <v>2</v>
      </c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>
        <v>2</v>
      </c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67">
        <f>SUMIFS([1]Up!$J:$J,[1]Up!$D:$D,D391)</f>
        <v>0</v>
      </c>
      <c r="BE391" s="82" t="s">
        <v>3810</v>
      </c>
      <c r="BF391" s="82" t="str">
        <f t="shared" si="44"/>
        <v/>
      </c>
      <c r="BG391" s="53" t="str">
        <f t="shared" si="42"/>
        <v>Thừa 4</v>
      </c>
      <c r="BH391" s="53"/>
      <c r="BI391" s="84"/>
      <c r="BJ391" s="53"/>
      <c r="BK391" s="53"/>
      <c r="BL391" s="53"/>
      <c r="BM391" s="83"/>
      <c r="BN391" s="53"/>
      <c r="BO391" s="53"/>
    </row>
    <row r="392" spans="3:67" ht="14.25" hidden="1" customHeight="1">
      <c r="C392" s="82" t="s">
        <v>14</v>
      </c>
      <c r="D392" s="82" t="s">
        <v>3756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1"/>
        <v>2</v>
      </c>
      <c r="M392" s="26">
        <f t="shared" si="43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>
        <v>2</v>
      </c>
      <c r="BA392" s="26"/>
      <c r="BB392" s="26"/>
      <c r="BC392" s="26"/>
      <c r="BD392" s="67">
        <f>SUMIFS([1]Up!$J:$J,[1]Up!$D:$D,D392)</f>
        <v>0</v>
      </c>
      <c r="BE392" s="82"/>
      <c r="BF392" s="82"/>
      <c r="BG392" s="53" t="str">
        <f t="shared" si="42"/>
        <v/>
      </c>
      <c r="BH392" s="53" t="s">
        <v>50</v>
      </c>
      <c r="BI392" s="84" t="s">
        <v>3826</v>
      </c>
      <c r="BJ392" s="53"/>
      <c r="BK392" s="53" t="s">
        <v>3827</v>
      </c>
      <c r="BL392" s="53">
        <v>2</v>
      </c>
      <c r="BM392" s="83">
        <v>46200</v>
      </c>
      <c r="BN392" s="53"/>
      <c r="BO392" s="53"/>
    </row>
    <row r="393" spans="3:67" ht="14.25" hidden="1" customHeight="1">
      <c r="C393" s="82" t="s">
        <v>14</v>
      </c>
      <c r="D393" s="82" t="s">
        <v>573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1"/>
        <v>2</v>
      </c>
      <c r="M393" s="26">
        <f t="shared" si="43"/>
        <v>0</v>
      </c>
      <c r="N393" s="26"/>
      <c r="O393" s="26"/>
      <c r="P393" s="26"/>
      <c r="Q393" s="26"/>
      <c r="R393" s="26"/>
      <c r="S393" s="26">
        <v>2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67">
        <f>SUMIFS([1]Up!$J:$J,[1]Up!$D:$D,D393)</f>
        <v>0</v>
      </c>
      <c r="BE393" s="82"/>
      <c r="BF393" s="82" t="str">
        <f t="shared" ref="BF393:BF424" si="46">IFERROR(IF(C393="Plate",LEFT(E393,FIND("*",E393,1)-1),""),IF(C393="Plate",LEFT(E393,FIND("x",E393,1)-1),""))</f>
        <v>PL12</v>
      </c>
      <c r="BG393" s="53" t="str">
        <f t="shared" si="42"/>
        <v/>
      </c>
      <c r="BH393" s="53" t="s">
        <v>50</v>
      </c>
      <c r="BI393" s="84" t="s">
        <v>1806</v>
      </c>
      <c r="BJ393" s="53"/>
      <c r="BK393" s="53" t="s">
        <v>1807</v>
      </c>
      <c r="BL393" s="53">
        <v>2</v>
      </c>
      <c r="BM393" s="83">
        <v>46169</v>
      </c>
      <c r="BN393" s="53"/>
      <c r="BO393" s="53"/>
    </row>
    <row r="394" spans="3:67" ht="14.25" hidden="1" customHeight="1">
      <c r="C394" s="82" t="s">
        <v>14</v>
      </c>
      <c r="D394" s="82" t="s">
        <v>576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1"/>
        <v>8</v>
      </c>
      <c r="M394" s="26">
        <f t="shared" si="43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>
        <v>8</v>
      </c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67">
        <f>SUMIFS([1]Up!$J:$J,[1]Up!$D:$D,D394)</f>
        <v>0</v>
      </c>
      <c r="BE394" s="82"/>
      <c r="BF394" s="82" t="str">
        <f t="shared" si="46"/>
        <v>PL2.6</v>
      </c>
      <c r="BG394" s="53" t="str">
        <f t="shared" si="42"/>
        <v/>
      </c>
      <c r="BH394" s="53" t="s">
        <v>50</v>
      </c>
      <c r="BI394" s="53" t="s">
        <v>3875</v>
      </c>
      <c r="BJ394" s="53"/>
      <c r="BK394" s="53" t="s">
        <v>3876</v>
      </c>
      <c r="BL394" s="53">
        <v>8</v>
      </c>
      <c r="BM394" s="83">
        <v>46191</v>
      </c>
      <c r="BN394" s="53"/>
      <c r="BO394" s="53"/>
    </row>
    <row r="395" spans="3:67" ht="14.25" hidden="1" customHeight="1">
      <c r="C395" s="82" t="s">
        <v>12</v>
      </c>
      <c r="D395" s="82" t="s">
        <v>578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1"/>
        <v>1</v>
      </c>
      <c r="M395" s="26">
        <f t="shared" si="43"/>
        <v>0</v>
      </c>
      <c r="N395" s="26"/>
      <c r="O395" s="26"/>
      <c r="P395" s="26"/>
      <c r="Q395" s="26"/>
      <c r="R395" s="26"/>
      <c r="S395" s="26"/>
      <c r="T395" s="26">
        <v>1</v>
      </c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67">
        <f>SUMIFS([1]Up!$J:$J,[1]Up!$D:$D,D395)</f>
        <v>0</v>
      </c>
      <c r="BE395" s="82"/>
      <c r="BF395" s="82" t="str">
        <f t="shared" si="46"/>
        <v/>
      </c>
      <c r="BG395" s="53" t="str">
        <f t="shared" si="42"/>
        <v/>
      </c>
      <c r="BH395" s="53" t="s">
        <v>50</v>
      </c>
      <c r="BI395" s="84" t="s">
        <v>1951</v>
      </c>
      <c r="BJ395" s="53"/>
      <c r="BK395" s="53" t="s">
        <v>1952</v>
      </c>
      <c r="BL395" s="53">
        <v>1</v>
      </c>
      <c r="BM395" s="83">
        <v>46169</v>
      </c>
      <c r="BN395" s="53"/>
      <c r="BO395" s="53"/>
    </row>
    <row r="396" spans="3:67" ht="14.25" hidden="1" customHeight="1">
      <c r="C396" s="82" t="s">
        <v>12</v>
      </c>
      <c r="D396" s="82" t="s">
        <v>579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1"/>
        <v>1</v>
      </c>
      <c r="M396" s="26">
        <f t="shared" si="43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>
        <v>1</v>
      </c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67">
        <f>SUMIFS([1]Up!$J:$J,[1]Up!$D:$D,D396)</f>
        <v>0</v>
      </c>
      <c r="BE396" s="82"/>
      <c r="BF396" s="82" t="str">
        <f t="shared" si="46"/>
        <v/>
      </c>
      <c r="BG396" s="53" t="str">
        <f t="shared" si="42"/>
        <v/>
      </c>
      <c r="BH396" s="53" t="s">
        <v>50</v>
      </c>
      <c r="BI396" s="53" t="s">
        <v>1956</v>
      </c>
      <c r="BJ396" s="53"/>
      <c r="BK396" s="53" t="s">
        <v>1957</v>
      </c>
      <c r="BL396" s="53">
        <v>1</v>
      </c>
      <c r="BM396" s="83">
        <v>46169</v>
      </c>
      <c r="BN396" s="53"/>
      <c r="BO396" s="53"/>
    </row>
    <row r="397" spans="3:67" ht="14.25" hidden="1" customHeight="1">
      <c r="C397" s="82" t="s">
        <v>12</v>
      </c>
      <c r="D397" s="82" t="s">
        <v>580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1"/>
        <v>1</v>
      </c>
      <c r="M397" s="26">
        <f t="shared" si="43"/>
        <v>0</v>
      </c>
      <c r="N397" s="26"/>
      <c r="O397" s="26"/>
      <c r="P397" s="26"/>
      <c r="Q397" s="26"/>
      <c r="R397" s="26"/>
      <c r="S397" s="26"/>
      <c r="T397" s="26"/>
      <c r="U397" s="26">
        <v>1</v>
      </c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67">
        <f>SUMIFS([1]Up!$J:$J,[1]Up!$D:$D,D397)</f>
        <v>0</v>
      </c>
      <c r="BE397" s="82"/>
      <c r="BF397" s="82" t="str">
        <f t="shared" si="46"/>
        <v/>
      </c>
      <c r="BG397" s="53" t="str">
        <f t="shared" si="42"/>
        <v/>
      </c>
      <c r="BH397" s="53" t="s">
        <v>50</v>
      </c>
      <c r="BI397" s="53" t="s">
        <v>1946</v>
      </c>
      <c r="BJ397" s="53"/>
      <c r="BK397" s="53" t="s">
        <v>1947</v>
      </c>
      <c r="BL397" s="53">
        <v>1</v>
      </c>
      <c r="BM397" s="83">
        <v>46169</v>
      </c>
      <c r="BN397" s="53"/>
      <c r="BO397" s="53"/>
    </row>
    <row r="398" spans="3:67" ht="14.25" hidden="1" customHeight="1">
      <c r="C398" s="82" t="s">
        <v>12</v>
      </c>
      <c r="D398" s="82" t="s">
        <v>581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1"/>
        <v>1</v>
      </c>
      <c r="M398" s="26">
        <f t="shared" si="43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>
        <v>1</v>
      </c>
      <c r="BD398" s="67">
        <f>SUMIFS([1]Up!$J:$J,[1]Up!$D:$D,D398)</f>
        <v>0</v>
      </c>
      <c r="BE398" s="82"/>
      <c r="BF398" s="82" t="str">
        <f t="shared" si="46"/>
        <v/>
      </c>
      <c r="BG398" s="53" t="str">
        <f t="shared" si="42"/>
        <v/>
      </c>
      <c r="BH398" s="53" t="s">
        <v>50</v>
      </c>
      <c r="BI398" s="53"/>
      <c r="BJ398" s="53"/>
      <c r="BK398" s="53"/>
      <c r="BL398" s="53"/>
      <c r="BM398" s="83"/>
      <c r="BN398" s="53"/>
      <c r="BO398" s="53"/>
    </row>
    <row r="399" spans="3:67" ht="14.25" hidden="1" customHeight="1">
      <c r="C399" s="82" t="s">
        <v>12</v>
      </c>
      <c r="D399" s="82" t="s">
        <v>582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1"/>
        <v>3</v>
      </c>
      <c r="M399" s="26">
        <f t="shared" si="43"/>
        <v>0</v>
      </c>
      <c r="N399" s="26"/>
      <c r="O399" s="26"/>
      <c r="P399" s="26"/>
      <c r="Q399" s="26"/>
      <c r="R399" s="26"/>
      <c r="S399" s="26">
        <v>3</v>
      </c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67">
        <f>SUMIFS([1]Up!$J:$J,[1]Up!$D:$D,D399)</f>
        <v>0</v>
      </c>
      <c r="BE399" s="82"/>
      <c r="BF399" s="82" t="str">
        <f t="shared" si="46"/>
        <v/>
      </c>
      <c r="BG399" s="53" t="str">
        <f t="shared" si="42"/>
        <v/>
      </c>
      <c r="BH399" s="53" t="s">
        <v>50</v>
      </c>
      <c r="BI399" s="84" t="s">
        <v>1868</v>
      </c>
      <c r="BJ399" s="53"/>
      <c r="BK399" s="53" t="s">
        <v>1869</v>
      </c>
      <c r="BL399" s="53">
        <v>3</v>
      </c>
      <c r="BM399" s="83">
        <v>46169</v>
      </c>
      <c r="BN399" s="53"/>
      <c r="BO399" s="53"/>
    </row>
    <row r="400" spans="3:67" ht="14.25" hidden="1" customHeight="1">
      <c r="C400" s="82" t="s">
        <v>12</v>
      </c>
      <c r="D400" s="82" t="s">
        <v>583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1"/>
        <v>1</v>
      </c>
      <c r="M400" s="26">
        <f t="shared" si="43"/>
        <v>0</v>
      </c>
      <c r="N400" s="26"/>
      <c r="O400" s="26"/>
      <c r="P400" s="26"/>
      <c r="Q400" s="26"/>
      <c r="R400" s="26"/>
      <c r="S400" s="26"/>
      <c r="T400" s="26">
        <v>1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67">
        <f>SUMIFS([1]Up!$J:$J,[1]Up!$D:$D,D400)</f>
        <v>0</v>
      </c>
      <c r="BE400" s="82"/>
      <c r="BF400" s="82" t="str">
        <f t="shared" si="46"/>
        <v/>
      </c>
      <c r="BG400" s="53" t="str">
        <f t="shared" si="42"/>
        <v/>
      </c>
      <c r="BH400" s="53" t="s">
        <v>50</v>
      </c>
      <c r="BI400" s="84" t="s">
        <v>1868</v>
      </c>
      <c r="BJ400" s="53"/>
      <c r="BK400" s="53" t="s">
        <v>1869</v>
      </c>
      <c r="BL400" s="53">
        <v>1</v>
      </c>
      <c r="BM400" s="83">
        <v>46169</v>
      </c>
      <c r="BN400" s="53"/>
      <c r="BO400" s="53"/>
    </row>
    <row r="401" spans="3:67" ht="14.25" hidden="1" customHeight="1">
      <c r="C401" s="82" t="s">
        <v>12</v>
      </c>
      <c r="D401" s="82" t="s">
        <v>584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1"/>
        <v>1</v>
      </c>
      <c r="M401" s="26">
        <f t="shared" si="43"/>
        <v>0</v>
      </c>
      <c r="N401" s="26"/>
      <c r="O401" s="26"/>
      <c r="P401" s="26"/>
      <c r="Q401" s="26"/>
      <c r="R401" s="26"/>
      <c r="S401" s="26"/>
      <c r="T401" s="26">
        <v>1</v>
      </c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67">
        <f>SUMIFS([1]Up!$J:$J,[1]Up!$D:$D,D401)</f>
        <v>0</v>
      </c>
      <c r="BE401" s="82"/>
      <c r="BF401" s="82" t="str">
        <f t="shared" si="46"/>
        <v/>
      </c>
      <c r="BG401" s="53" t="str">
        <f t="shared" si="42"/>
        <v/>
      </c>
      <c r="BH401" s="53" t="s">
        <v>50</v>
      </c>
      <c r="BI401" s="84" t="s">
        <v>1868</v>
      </c>
      <c r="BJ401" s="53"/>
      <c r="BK401" s="53" t="s">
        <v>1869</v>
      </c>
      <c r="BL401" s="53">
        <v>1</v>
      </c>
      <c r="BM401" s="83">
        <v>46169</v>
      </c>
      <c r="BN401" s="53"/>
      <c r="BO401" s="53"/>
    </row>
    <row r="402" spans="3:67" ht="14.25" hidden="1" customHeight="1">
      <c r="C402" s="82" t="s">
        <v>12</v>
      </c>
      <c r="D402" s="82" t="s">
        <v>585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1"/>
        <v>8</v>
      </c>
      <c r="M402" s="26">
        <f t="shared" si="43"/>
        <v>0</v>
      </c>
      <c r="N402" s="26"/>
      <c r="O402" s="26"/>
      <c r="P402" s="26"/>
      <c r="Q402" s="26"/>
      <c r="R402" s="26"/>
      <c r="S402" s="26"/>
      <c r="T402" s="26">
        <v>8</v>
      </c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67">
        <f>SUMIFS([1]Up!$J:$J,[1]Up!$D:$D,D402)</f>
        <v>0</v>
      </c>
      <c r="BE402" s="82"/>
      <c r="BF402" s="82" t="str">
        <f t="shared" si="46"/>
        <v/>
      </c>
      <c r="BG402" s="53" t="str">
        <f t="shared" si="42"/>
        <v/>
      </c>
      <c r="BH402" s="53" t="s">
        <v>50</v>
      </c>
      <c r="BI402" s="84" t="s">
        <v>1868</v>
      </c>
      <c r="BJ402" s="53"/>
      <c r="BK402" s="53" t="s">
        <v>1869</v>
      </c>
      <c r="BL402" s="53">
        <v>8</v>
      </c>
      <c r="BM402" s="83">
        <v>46169</v>
      </c>
      <c r="BN402" s="53"/>
      <c r="BO402" s="53"/>
    </row>
    <row r="403" spans="3:67" ht="14.25" hidden="1" customHeight="1">
      <c r="C403" s="82" t="s">
        <v>12</v>
      </c>
      <c r="D403" s="82" t="s">
        <v>586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1"/>
        <v>7</v>
      </c>
      <c r="M403" s="26">
        <f t="shared" si="43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67">
        <f>SUMIFS([1]Up!$J:$J,[1]Up!$D:$D,D403)</f>
        <v>0</v>
      </c>
      <c r="BE403" s="82"/>
      <c r="BF403" s="82" t="str">
        <f t="shared" si="46"/>
        <v/>
      </c>
      <c r="BG403" s="53" t="str">
        <f t="shared" si="42"/>
        <v/>
      </c>
      <c r="BH403" s="53" t="s">
        <v>50</v>
      </c>
      <c r="BI403" s="84" t="s">
        <v>1868</v>
      </c>
      <c r="BJ403" s="53"/>
      <c r="BK403" s="53" t="s">
        <v>1869</v>
      </c>
      <c r="BL403" s="53">
        <v>7</v>
      </c>
      <c r="BM403" s="83">
        <v>46169</v>
      </c>
      <c r="BN403" s="53"/>
      <c r="BO403" s="53"/>
    </row>
    <row r="404" spans="3:67" ht="14.25" hidden="1" customHeight="1">
      <c r="C404" s="82" t="s">
        <v>12</v>
      </c>
      <c r="D404" s="82" t="s">
        <v>587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1"/>
        <v>8</v>
      </c>
      <c r="M404" s="26">
        <f t="shared" si="43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67">
        <f>SUMIFS([1]Up!$J:$J,[1]Up!$D:$D,D404)</f>
        <v>0</v>
      </c>
      <c r="BE404" s="82"/>
      <c r="BF404" s="82" t="str">
        <f t="shared" si="46"/>
        <v/>
      </c>
      <c r="BG404" s="53" t="str">
        <f t="shared" si="42"/>
        <v/>
      </c>
      <c r="BH404" s="53" t="s">
        <v>50</v>
      </c>
      <c r="BI404" s="84" t="s">
        <v>1868</v>
      </c>
      <c r="BJ404" s="53"/>
      <c r="BK404" s="53" t="s">
        <v>1869</v>
      </c>
      <c r="BL404" s="53">
        <v>8</v>
      </c>
      <c r="BM404" s="83">
        <v>46169</v>
      </c>
      <c r="BN404" s="53"/>
      <c r="BO404" s="53"/>
    </row>
    <row r="405" spans="3:67" ht="14.25" hidden="1" customHeight="1">
      <c r="C405" s="82" t="s">
        <v>12</v>
      </c>
      <c r="D405" s="82" t="s">
        <v>588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1"/>
        <v>1</v>
      </c>
      <c r="M405" s="26">
        <f t="shared" si="43"/>
        <v>0</v>
      </c>
      <c r="N405" s="26"/>
      <c r="O405" s="26"/>
      <c r="P405" s="26"/>
      <c r="Q405" s="26"/>
      <c r="R405" s="26"/>
      <c r="S405" s="26">
        <v>1</v>
      </c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67">
        <f>SUMIFS([1]Up!$J:$J,[1]Up!$D:$D,D405)</f>
        <v>0</v>
      </c>
      <c r="BE405" s="82"/>
      <c r="BF405" s="82" t="str">
        <f t="shared" si="46"/>
        <v/>
      </c>
      <c r="BG405" s="53" t="str">
        <f t="shared" si="42"/>
        <v/>
      </c>
      <c r="BH405" s="53" t="s">
        <v>50</v>
      </c>
      <c r="BI405" s="84" t="s">
        <v>1868</v>
      </c>
      <c r="BJ405" s="53"/>
      <c r="BK405" s="53" t="s">
        <v>1869</v>
      </c>
      <c r="BL405" s="53">
        <v>1</v>
      </c>
      <c r="BM405" s="83">
        <v>46169</v>
      </c>
      <c r="BN405" s="53"/>
      <c r="BO405" s="53"/>
    </row>
    <row r="406" spans="3:67" ht="14.25" hidden="1" customHeight="1">
      <c r="C406" s="82" t="s">
        <v>12</v>
      </c>
      <c r="D406" s="82" t="s">
        <v>589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1"/>
        <v>1</v>
      </c>
      <c r="M406" s="26">
        <f t="shared" si="43"/>
        <v>0</v>
      </c>
      <c r="N406" s="26"/>
      <c r="O406" s="26"/>
      <c r="P406" s="26"/>
      <c r="Q406" s="26"/>
      <c r="R406" s="26"/>
      <c r="S406" s="26">
        <v>1</v>
      </c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67">
        <f>SUMIFS([1]Up!$J:$J,[1]Up!$D:$D,D406)</f>
        <v>0</v>
      </c>
      <c r="BE406" s="82"/>
      <c r="BF406" s="82" t="str">
        <f t="shared" si="46"/>
        <v/>
      </c>
      <c r="BG406" s="53" t="str">
        <f t="shared" si="42"/>
        <v/>
      </c>
      <c r="BH406" s="53" t="s">
        <v>50</v>
      </c>
      <c r="BI406" s="84" t="s">
        <v>1868</v>
      </c>
      <c r="BJ406" s="53"/>
      <c r="BK406" s="53" t="s">
        <v>1869</v>
      </c>
      <c r="BL406" s="53">
        <v>1</v>
      </c>
      <c r="BM406" s="83">
        <v>46169</v>
      </c>
      <c r="BN406" s="53"/>
      <c r="BO406" s="53"/>
    </row>
    <row r="407" spans="3:67" ht="14.25" hidden="1" customHeight="1">
      <c r="C407" s="82" t="s">
        <v>12</v>
      </c>
      <c r="D407" s="82" t="s">
        <v>590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1"/>
        <v>1</v>
      </c>
      <c r="M407" s="26">
        <f t="shared" si="43"/>
        <v>0</v>
      </c>
      <c r="N407" s="26"/>
      <c r="O407" s="26"/>
      <c r="P407" s="26"/>
      <c r="Q407" s="26"/>
      <c r="R407" s="26"/>
      <c r="S407" s="26">
        <v>1</v>
      </c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67">
        <f>SUMIFS([1]Up!$J:$J,[1]Up!$D:$D,D407)</f>
        <v>0</v>
      </c>
      <c r="BE407" s="82"/>
      <c r="BF407" s="82" t="str">
        <f t="shared" si="46"/>
        <v/>
      </c>
      <c r="BG407" s="53" t="str">
        <f t="shared" si="42"/>
        <v/>
      </c>
      <c r="BH407" s="53" t="s">
        <v>50</v>
      </c>
      <c r="BI407" s="84" t="s">
        <v>1868</v>
      </c>
      <c r="BJ407" s="53"/>
      <c r="BK407" s="53" t="s">
        <v>1869</v>
      </c>
      <c r="BL407" s="53">
        <v>1</v>
      </c>
      <c r="BM407" s="83">
        <v>46169</v>
      </c>
      <c r="BN407" s="53"/>
      <c r="BO407" s="53"/>
    </row>
    <row r="408" spans="3:67" ht="14.25" hidden="1" customHeight="1">
      <c r="C408" s="82" t="s">
        <v>12</v>
      </c>
      <c r="D408" s="82" t="s">
        <v>591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1"/>
        <v>45</v>
      </c>
      <c r="M408" s="26">
        <f t="shared" si="43"/>
        <v>0</v>
      </c>
      <c r="N408" s="26"/>
      <c r="O408" s="26"/>
      <c r="P408" s="26"/>
      <c r="Q408" s="26"/>
      <c r="R408" s="26"/>
      <c r="S408" s="26">
        <v>45</v>
      </c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67">
        <f>SUMIFS([1]Up!$J:$J,[1]Up!$D:$D,D408)</f>
        <v>0</v>
      </c>
      <c r="BE408" s="82"/>
      <c r="BF408" s="82" t="str">
        <f t="shared" si="46"/>
        <v/>
      </c>
      <c r="BG408" s="53" t="str">
        <f t="shared" si="42"/>
        <v/>
      </c>
      <c r="BH408" s="53" t="s">
        <v>50</v>
      </c>
      <c r="BI408" s="84" t="s">
        <v>1972</v>
      </c>
      <c r="BJ408" s="53"/>
      <c r="BK408" s="53" t="s">
        <v>1973</v>
      </c>
      <c r="BL408" s="53">
        <v>45</v>
      </c>
      <c r="BM408" s="83">
        <v>46169</v>
      </c>
      <c r="BN408" s="53"/>
      <c r="BO408" s="53"/>
    </row>
    <row r="409" spans="3:67" ht="14.25" hidden="1" customHeight="1">
      <c r="C409" s="82" t="s">
        <v>12</v>
      </c>
      <c r="D409" s="82" t="s">
        <v>592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1"/>
        <v>1</v>
      </c>
      <c r="M409" s="26">
        <f t="shared" si="43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>
        <v>1</v>
      </c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67">
        <f>SUMIFS([1]Up!$J:$J,[1]Up!$D:$D,D409)</f>
        <v>0</v>
      </c>
      <c r="BE409" s="82"/>
      <c r="BF409" s="82" t="str">
        <f t="shared" si="46"/>
        <v/>
      </c>
      <c r="BG409" s="53" t="str">
        <f t="shared" si="42"/>
        <v/>
      </c>
      <c r="BH409" s="53" t="s">
        <v>50</v>
      </c>
      <c r="BI409" s="53" t="s">
        <v>1977</v>
      </c>
      <c r="BJ409" s="53"/>
      <c r="BK409" s="53" t="s">
        <v>1978</v>
      </c>
      <c r="BL409" s="53">
        <v>1</v>
      </c>
      <c r="BM409" s="83">
        <v>46169</v>
      </c>
      <c r="BN409" s="53"/>
      <c r="BO409" s="53"/>
    </row>
    <row r="410" spans="3:67" ht="14.25" hidden="1" customHeight="1">
      <c r="C410" s="82" t="s">
        <v>12</v>
      </c>
      <c r="D410" s="82" t="s">
        <v>593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1"/>
        <v>1</v>
      </c>
      <c r="M410" s="26">
        <f t="shared" si="43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>
        <v>1</v>
      </c>
      <c r="BD410" s="67">
        <f>SUMIFS([1]Up!$J:$J,[1]Up!$D:$D,D410)</f>
        <v>0</v>
      </c>
      <c r="BE410" s="82"/>
      <c r="BF410" s="82" t="str">
        <f t="shared" si="46"/>
        <v/>
      </c>
      <c r="BG410" s="53" t="str">
        <f t="shared" si="42"/>
        <v/>
      </c>
      <c r="BH410" s="53" t="s">
        <v>61</v>
      </c>
      <c r="BI410" s="84" t="s">
        <v>1982</v>
      </c>
      <c r="BJ410" s="53"/>
      <c r="BK410" s="53" t="s">
        <v>1983</v>
      </c>
      <c r="BL410" s="53">
        <v>1</v>
      </c>
      <c r="BM410" s="83">
        <v>46169</v>
      </c>
      <c r="BN410" s="53"/>
      <c r="BO410" s="53"/>
    </row>
    <row r="411" spans="3:67" ht="14.25" hidden="1" customHeight="1">
      <c r="C411" s="82" t="s">
        <v>14</v>
      </c>
      <c r="D411" s="82" t="s">
        <v>594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1"/>
        <v>7</v>
      </c>
      <c r="M411" s="26">
        <f t="shared" si="43"/>
        <v>0</v>
      </c>
      <c r="N411" s="26"/>
      <c r="O411" s="26">
        <v>7</v>
      </c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67">
        <f>SUMIFS([1]Up!$J:$J,[1]Up!$D:$D,D411)</f>
        <v>0</v>
      </c>
      <c r="BE411" s="82"/>
      <c r="BF411" s="82" t="str">
        <f t="shared" si="46"/>
        <v>PL6</v>
      </c>
      <c r="BG411" s="53" t="str">
        <f t="shared" si="42"/>
        <v/>
      </c>
      <c r="BH411" s="53" t="s">
        <v>50</v>
      </c>
      <c r="BI411" s="84" t="s">
        <v>1778</v>
      </c>
      <c r="BJ411" s="53"/>
      <c r="BK411" s="53" t="s">
        <v>1779</v>
      </c>
      <c r="BL411" s="53">
        <v>7</v>
      </c>
      <c r="BM411" s="83">
        <v>46169</v>
      </c>
      <c r="BN411" s="53"/>
      <c r="BO411" s="53"/>
    </row>
    <row r="412" spans="3:67" ht="14.25" hidden="1" customHeight="1">
      <c r="C412" s="82" t="s">
        <v>14</v>
      </c>
      <c r="D412" s="82" t="s">
        <v>595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1"/>
        <v>1</v>
      </c>
      <c r="M412" s="26">
        <f t="shared" si="43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>
        <v>1</v>
      </c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67">
        <f>SUMIFS([1]Up!$J:$J,[1]Up!$D:$D,D412)</f>
        <v>0</v>
      </c>
      <c r="BE412" s="82"/>
      <c r="BF412" s="82" t="str">
        <f t="shared" si="46"/>
        <v>PL6</v>
      </c>
      <c r="BG412" s="53" t="str">
        <f t="shared" si="42"/>
        <v/>
      </c>
      <c r="BH412" s="53" t="s">
        <v>50</v>
      </c>
      <c r="BI412" s="53"/>
      <c r="BJ412" s="53"/>
      <c r="BK412" s="53" t="s">
        <v>1991</v>
      </c>
      <c r="BL412" s="53">
        <v>1</v>
      </c>
      <c r="BM412" s="83">
        <v>46169</v>
      </c>
      <c r="BN412" s="53"/>
      <c r="BO412" s="53"/>
    </row>
    <row r="413" spans="3:67" ht="14.25" hidden="1" customHeight="1">
      <c r="C413" s="82" t="s">
        <v>14</v>
      </c>
      <c r="D413" s="82" t="s">
        <v>596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1"/>
        <v>8</v>
      </c>
      <c r="M413" s="26">
        <f t="shared" si="43"/>
        <v>0</v>
      </c>
      <c r="N413" s="26"/>
      <c r="O413" s="26">
        <v>8</v>
      </c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67">
        <f>SUMIFS([1]Up!$J:$J,[1]Up!$D:$D,D413)</f>
        <v>0</v>
      </c>
      <c r="BE413" s="82"/>
      <c r="BF413" s="82" t="str">
        <f t="shared" si="46"/>
        <v>PL6</v>
      </c>
      <c r="BG413" s="53" t="str">
        <f t="shared" si="42"/>
        <v/>
      </c>
      <c r="BH413" s="53" t="s">
        <v>50</v>
      </c>
      <c r="BI413" s="84" t="s">
        <v>1778</v>
      </c>
      <c r="BJ413" s="53"/>
      <c r="BK413" s="53" t="s">
        <v>1779</v>
      </c>
      <c r="BL413" s="53">
        <v>8</v>
      </c>
      <c r="BM413" s="83">
        <v>46169</v>
      </c>
      <c r="BN413" s="53"/>
      <c r="BO413" s="53"/>
    </row>
    <row r="414" spans="3:67" ht="14.25" hidden="1" customHeight="1">
      <c r="C414" s="82" t="s">
        <v>14</v>
      </c>
      <c r="D414" s="82" t="s">
        <v>597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si="41"/>
        <v>30</v>
      </c>
      <c r="M414" s="26">
        <f t="shared" si="43"/>
        <v>0</v>
      </c>
      <c r="N414" s="26"/>
      <c r="O414" s="26">
        <v>30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67">
        <f>SUMIFS([1]Up!$J:$J,[1]Up!$D:$D,D414)</f>
        <v>0</v>
      </c>
      <c r="BE414" s="82"/>
      <c r="BF414" s="82" t="str">
        <f t="shared" si="46"/>
        <v>PL6</v>
      </c>
      <c r="BG414" s="53" t="str">
        <f t="shared" si="42"/>
        <v/>
      </c>
      <c r="BH414" s="53" t="s">
        <v>50</v>
      </c>
      <c r="BI414" s="84" t="s">
        <v>1778</v>
      </c>
      <c r="BJ414" s="53"/>
      <c r="BK414" s="53" t="s">
        <v>1779</v>
      </c>
      <c r="BL414" s="53">
        <v>30</v>
      </c>
      <c r="BM414" s="83">
        <v>46169</v>
      </c>
      <c r="BN414" s="53"/>
      <c r="BO414" s="53"/>
    </row>
    <row r="415" spans="3:67" ht="14.25" hidden="1" customHeight="1">
      <c r="C415" s="82" t="s">
        <v>15</v>
      </c>
      <c r="D415" s="82" t="s">
        <v>598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1"/>
        <v>45</v>
      </c>
      <c r="M415" s="26">
        <f t="shared" si="43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>
        <v>45</v>
      </c>
      <c r="BD415" s="67">
        <f>SUMIFS([1]Up!$J:$J,[1]Up!$D:$D,D415)</f>
        <v>0</v>
      </c>
      <c r="BE415" s="82"/>
      <c r="BF415" s="82" t="str">
        <f t="shared" si="46"/>
        <v/>
      </c>
      <c r="BG415" s="53" t="str">
        <f t="shared" si="42"/>
        <v/>
      </c>
      <c r="BH415" s="53" t="s">
        <v>75</v>
      </c>
      <c r="BI415" s="53" t="s">
        <v>1994</v>
      </c>
      <c r="BJ415" s="53"/>
      <c r="BK415" s="53"/>
      <c r="BL415" s="53"/>
      <c r="BM415" s="83"/>
      <c r="BN415" s="53"/>
      <c r="BO415" s="53"/>
    </row>
    <row r="416" spans="3:67" ht="14.25" hidden="1" customHeight="1">
      <c r="C416" s="82" t="s">
        <v>15</v>
      </c>
      <c r="D416" s="82" t="s">
        <v>599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ref="L416:L479" si="47">MIN(SUM(N416:BC416),I416)</f>
        <v>1</v>
      </c>
      <c r="M416" s="26">
        <f t="shared" si="43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>
        <v>1</v>
      </c>
      <c r="BD416" s="67">
        <f>SUMIFS([1]Up!$J:$J,[1]Up!$D:$D,D416)</f>
        <v>0</v>
      </c>
      <c r="BE416" s="82"/>
      <c r="BF416" s="82" t="str">
        <f t="shared" si="46"/>
        <v/>
      </c>
      <c r="BG416" s="53" t="str">
        <f t="shared" ref="BG416:BG479" si="48">IF(ROUND(SUM(N416:BC416)-I416,0)&gt;0,"Thừa "&amp;SUM(N416:BC416)-I416,"")</f>
        <v/>
      </c>
      <c r="BH416" s="53" t="s">
        <v>75</v>
      </c>
      <c r="BI416" s="53" t="s">
        <v>1996</v>
      </c>
      <c r="BJ416" s="53"/>
      <c r="BK416" s="53"/>
      <c r="BL416" s="53"/>
      <c r="BM416" s="83"/>
      <c r="BN416" s="53"/>
      <c r="BO416" s="53"/>
    </row>
    <row r="417" spans="3:67" ht="14.25" hidden="1" customHeight="1">
      <c r="C417" s="82" t="s">
        <v>15</v>
      </c>
      <c r="D417" s="82" t="s">
        <v>600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7"/>
        <v>1</v>
      </c>
      <c r="M417" s="26">
        <f t="shared" si="43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>
        <v>1</v>
      </c>
      <c r="BD417" s="67">
        <f>SUMIFS([1]Up!$J:$J,[1]Up!$D:$D,D417)</f>
        <v>0</v>
      </c>
      <c r="BE417" s="82"/>
      <c r="BF417" s="82" t="str">
        <f t="shared" si="46"/>
        <v/>
      </c>
      <c r="BG417" s="53" t="str">
        <f t="shared" si="48"/>
        <v/>
      </c>
      <c r="BH417" s="53" t="s">
        <v>75</v>
      </c>
      <c r="BI417" s="53" t="s">
        <v>2000</v>
      </c>
      <c r="BJ417" s="53"/>
      <c r="BK417" s="53"/>
      <c r="BL417" s="53"/>
      <c r="BM417" s="83"/>
      <c r="BN417" s="53"/>
      <c r="BO417" s="53"/>
    </row>
    <row r="418" spans="3:67" ht="14.25" hidden="1" customHeight="1">
      <c r="C418" s="82" t="s">
        <v>15</v>
      </c>
      <c r="D418" s="82" t="s">
        <v>601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7"/>
        <v>556</v>
      </c>
      <c r="M418" s="26">
        <f t="shared" si="43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>
        <v>556</v>
      </c>
      <c r="BD418" s="67">
        <f>SUMIFS([1]Up!$J:$J,[1]Up!$D:$D,D418)</f>
        <v>0</v>
      </c>
      <c r="BE418" s="82"/>
      <c r="BF418" s="82" t="str">
        <f t="shared" si="46"/>
        <v/>
      </c>
      <c r="BG418" s="53" t="str">
        <f t="shared" si="48"/>
        <v/>
      </c>
      <c r="BH418" s="53" t="s">
        <v>75</v>
      </c>
      <c r="BI418" s="53" t="s">
        <v>1854</v>
      </c>
      <c r="BJ418" s="53"/>
      <c r="BK418" s="53"/>
      <c r="BL418" s="53"/>
      <c r="BM418" s="83"/>
      <c r="BN418" s="53"/>
      <c r="BO418" s="53"/>
    </row>
    <row r="419" spans="3:67" ht="14.25" hidden="1" customHeight="1">
      <c r="C419" s="82" t="s">
        <v>15</v>
      </c>
      <c r="D419" s="82" t="s">
        <v>602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7"/>
        <v>278</v>
      </c>
      <c r="M419" s="26">
        <f t="shared" si="43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>
        <v>278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67">
        <f>SUMIFS([1]Up!$J:$J,[1]Up!$D:$D,D419)</f>
        <v>0</v>
      </c>
      <c r="BE419" s="82"/>
      <c r="BF419" s="82" t="str">
        <f t="shared" si="46"/>
        <v/>
      </c>
      <c r="BG419" s="53" t="str">
        <f t="shared" si="48"/>
        <v/>
      </c>
      <c r="BH419" s="53" t="s">
        <v>75</v>
      </c>
      <c r="BI419" s="53" t="s">
        <v>2015</v>
      </c>
      <c r="BJ419" s="53"/>
      <c r="BK419" s="53"/>
      <c r="BL419" s="53"/>
      <c r="BM419" s="83"/>
      <c r="BN419" s="53"/>
      <c r="BO419" s="53"/>
    </row>
    <row r="420" spans="3:67" ht="14.25" hidden="1" customHeight="1">
      <c r="C420" s="82" t="s">
        <v>15</v>
      </c>
      <c r="D420" s="82" t="s">
        <v>603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7"/>
        <v>1</v>
      </c>
      <c r="M420" s="26">
        <f t="shared" si="43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>
        <v>1</v>
      </c>
      <c r="BD420" s="67">
        <f>SUMIFS([1]Up!$J:$J,[1]Up!$D:$D,D420)</f>
        <v>0</v>
      </c>
      <c r="BE420" s="82"/>
      <c r="BF420" s="82" t="str">
        <f t="shared" si="46"/>
        <v/>
      </c>
      <c r="BG420" s="53" t="str">
        <f t="shared" si="48"/>
        <v/>
      </c>
      <c r="BH420" s="53" t="s">
        <v>75</v>
      </c>
      <c r="BI420" s="53" t="s">
        <v>1998</v>
      </c>
      <c r="BJ420" s="53"/>
      <c r="BK420" s="53"/>
      <c r="BL420" s="53"/>
      <c r="BM420" s="83"/>
      <c r="BN420" s="53"/>
      <c r="BO420" s="53"/>
    </row>
    <row r="421" spans="3:67" ht="14.25" hidden="1" customHeight="1">
      <c r="C421" s="82" t="s">
        <v>15</v>
      </c>
      <c r="D421" s="82" t="s">
        <v>604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7"/>
        <v>4</v>
      </c>
      <c r="M421" s="26">
        <f t="shared" si="43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>
        <v>4</v>
      </c>
      <c r="BD421" s="67">
        <f>SUMIFS([1]Up!$J:$J,[1]Up!$D:$D,D421)</f>
        <v>0</v>
      </c>
      <c r="BE421" s="82"/>
      <c r="BF421" s="82" t="str">
        <f t="shared" si="46"/>
        <v/>
      </c>
      <c r="BG421" s="53" t="str">
        <f t="shared" si="48"/>
        <v/>
      </c>
      <c r="BH421" s="53" t="s">
        <v>75</v>
      </c>
      <c r="BI421" s="53" t="s">
        <v>2017</v>
      </c>
      <c r="BJ421" s="53"/>
      <c r="BK421" s="53"/>
      <c r="BL421" s="53"/>
      <c r="BM421" s="83"/>
      <c r="BN421" s="53"/>
      <c r="BO421" s="53"/>
    </row>
    <row r="422" spans="3:67" ht="14.25" hidden="1" customHeight="1">
      <c r="C422" s="82" t="s">
        <v>15</v>
      </c>
      <c r="D422" s="82" t="s">
        <v>605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7"/>
        <v>1</v>
      </c>
      <c r="M422" s="26">
        <f t="shared" si="43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>
        <v>1</v>
      </c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67">
        <f>SUMIFS([1]Up!$J:$J,[1]Up!$D:$D,D422)</f>
        <v>0</v>
      </c>
      <c r="BE422" s="82"/>
      <c r="BF422" s="82" t="str">
        <f t="shared" si="46"/>
        <v/>
      </c>
      <c r="BG422" s="53" t="str">
        <f t="shared" si="48"/>
        <v/>
      </c>
      <c r="BH422" s="53" t="s">
        <v>75</v>
      </c>
      <c r="BI422" s="53" t="s">
        <v>2002</v>
      </c>
      <c r="BJ422" s="53"/>
      <c r="BK422" s="53"/>
      <c r="BL422" s="53"/>
      <c r="BM422" s="83"/>
      <c r="BN422" s="53"/>
      <c r="BO422" s="53"/>
    </row>
    <row r="423" spans="3:67" ht="14.25" hidden="1" customHeight="1">
      <c r="C423" s="82" t="s">
        <v>15</v>
      </c>
      <c r="D423" s="82" t="s">
        <v>606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7"/>
        <v>2</v>
      </c>
      <c r="M423" s="26">
        <f t="shared" si="43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>
        <v>2</v>
      </c>
      <c r="BD423" s="67">
        <f>SUMIFS([1]Up!$J:$J,[1]Up!$D:$D,D423)</f>
        <v>0</v>
      </c>
      <c r="BE423" s="82"/>
      <c r="BF423" s="82" t="str">
        <f t="shared" si="46"/>
        <v/>
      </c>
      <c r="BG423" s="53" t="str">
        <f t="shared" si="48"/>
        <v/>
      </c>
      <c r="BH423" s="53" t="s">
        <v>75</v>
      </c>
      <c r="BI423" s="53" t="s">
        <v>1854</v>
      </c>
      <c r="BJ423" s="53"/>
      <c r="BK423" s="53"/>
      <c r="BL423" s="53"/>
      <c r="BM423" s="83"/>
      <c r="BN423" s="53"/>
      <c r="BO423" s="53"/>
    </row>
    <row r="424" spans="3:67" ht="14.25" hidden="1" customHeight="1">
      <c r="C424" s="82" t="s">
        <v>15</v>
      </c>
      <c r="D424" s="82" t="s">
        <v>607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7"/>
        <v>1</v>
      </c>
      <c r="M424" s="26">
        <f t="shared" si="43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>
        <v>1</v>
      </c>
      <c r="BD424" s="67">
        <f>SUMIFS([1]Up!$J:$J,[1]Up!$D:$D,D424)</f>
        <v>0</v>
      </c>
      <c r="BE424" s="82"/>
      <c r="BF424" s="82" t="str">
        <f t="shared" si="46"/>
        <v/>
      </c>
      <c r="BG424" s="53" t="str">
        <f t="shared" si="48"/>
        <v/>
      </c>
      <c r="BH424" s="53" t="s">
        <v>75</v>
      </c>
      <c r="BI424" s="53" t="s">
        <v>2005</v>
      </c>
      <c r="BJ424" s="53"/>
      <c r="BK424" s="53"/>
      <c r="BL424" s="53"/>
      <c r="BM424" s="83"/>
      <c r="BN424" s="53"/>
      <c r="BO424" s="53"/>
    </row>
    <row r="425" spans="3:67" ht="14.25" hidden="1" customHeight="1">
      <c r="C425" s="82" t="s">
        <v>15</v>
      </c>
      <c r="D425" s="82" t="s">
        <v>608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7"/>
        <v>1</v>
      </c>
      <c r="M425" s="26">
        <f t="shared" si="43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>
        <v>1</v>
      </c>
      <c r="BD425" s="67">
        <f>SUMIFS([1]Up!$J:$J,[1]Up!$D:$D,D425)</f>
        <v>0</v>
      </c>
      <c r="BE425" s="82"/>
      <c r="BF425" s="82" t="str">
        <f t="shared" ref="BF425:BF456" si="49">IFERROR(IF(C425="Plate",LEFT(E425,FIND("*",E425,1)-1),""),IF(C425="Plate",LEFT(E425,FIND("x",E425,1)-1),""))</f>
        <v/>
      </c>
      <c r="BG425" s="53" t="str">
        <f t="shared" si="48"/>
        <v/>
      </c>
      <c r="BH425" s="53" t="s">
        <v>75</v>
      </c>
      <c r="BI425" s="53" t="s">
        <v>2007</v>
      </c>
      <c r="BJ425" s="53"/>
      <c r="BK425" s="53"/>
      <c r="BL425" s="53"/>
      <c r="BM425" s="83"/>
      <c r="BN425" s="53"/>
      <c r="BO425" s="53"/>
    </row>
    <row r="426" spans="3:67" ht="14.25" hidden="1" customHeight="1">
      <c r="C426" s="82" t="s">
        <v>14</v>
      </c>
      <c r="D426" s="82" t="s">
        <v>609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7"/>
        <v>8</v>
      </c>
      <c r="M426" s="26">
        <f t="shared" si="43"/>
        <v>0</v>
      </c>
      <c r="N426" s="26"/>
      <c r="O426" s="26"/>
      <c r="P426" s="26"/>
      <c r="Q426" s="26"/>
      <c r="R426" s="26"/>
      <c r="S426" s="26">
        <v>8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67">
        <f>SUMIFS([1]Up!$J:$J,[1]Up!$D:$D,D426)</f>
        <v>0</v>
      </c>
      <c r="BE426" s="82"/>
      <c r="BF426" s="82" t="str">
        <f t="shared" si="49"/>
        <v>PL10</v>
      </c>
      <c r="BG426" s="53" t="str">
        <f t="shared" si="48"/>
        <v/>
      </c>
      <c r="BH426" s="53" t="s">
        <v>50</v>
      </c>
      <c r="BI426" s="84" t="s">
        <v>1787</v>
      </c>
      <c r="BJ426" s="53"/>
      <c r="BK426" s="53" t="s">
        <v>1788</v>
      </c>
      <c r="BL426" s="53">
        <v>8</v>
      </c>
      <c r="BM426" s="83">
        <v>46169</v>
      </c>
      <c r="BN426" s="53"/>
      <c r="BO426" s="53"/>
    </row>
    <row r="427" spans="3:67" ht="14.25" hidden="1" customHeight="1">
      <c r="C427" s="82" t="s">
        <v>14</v>
      </c>
      <c r="D427" s="82" t="s">
        <v>610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7"/>
        <v>4</v>
      </c>
      <c r="M427" s="26">
        <f t="shared" ref="M427:M497" si="50">MAX(0,I427-L427)</f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>
        <v>4</v>
      </c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67">
        <f>SUMIFS([1]Up!$J:$J,[1]Up!$D:$D,D427)</f>
        <v>0</v>
      </c>
      <c r="BE427" s="82"/>
      <c r="BF427" s="82" t="str">
        <f t="shared" si="49"/>
        <v>PL25</v>
      </c>
      <c r="BG427" s="53" t="str">
        <f t="shared" si="48"/>
        <v/>
      </c>
      <c r="BH427" s="53" t="s">
        <v>50</v>
      </c>
      <c r="BI427" s="53" t="s">
        <v>1848</v>
      </c>
      <c r="BJ427" s="53"/>
      <c r="BK427" s="53" t="s">
        <v>1849</v>
      </c>
      <c r="BL427" s="53">
        <v>4</v>
      </c>
      <c r="BM427" s="83">
        <v>46169</v>
      </c>
      <c r="BN427" s="53"/>
      <c r="BO427" s="53"/>
    </row>
    <row r="428" spans="3:67" ht="14.25" hidden="1" customHeight="1">
      <c r="C428" s="82" t="s">
        <v>14</v>
      </c>
      <c r="D428" s="82" t="s">
        <v>611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7"/>
        <v>16</v>
      </c>
      <c r="M428" s="26">
        <f t="shared" si="50"/>
        <v>0</v>
      </c>
      <c r="N428" s="26"/>
      <c r="O428" s="26"/>
      <c r="P428" s="26"/>
      <c r="Q428" s="26"/>
      <c r="R428" s="26"/>
      <c r="S428" s="26"/>
      <c r="T428" s="26"/>
      <c r="U428" s="26"/>
      <c r="V428" s="26">
        <v>16</v>
      </c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67">
        <f>SUMIFS([1]Up!$J:$J,[1]Up!$D:$D,D428)</f>
        <v>0</v>
      </c>
      <c r="BE428" s="82"/>
      <c r="BF428" s="82" t="str">
        <f t="shared" si="49"/>
        <v>PL12</v>
      </c>
      <c r="BG428" s="53" t="str">
        <f t="shared" si="48"/>
        <v/>
      </c>
      <c r="BH428" s="53" t="s">
        <v>50</v>
      </c>
      <c r="BI428" s="53" t="s">
        <v>1888</v>
      </c>
      <c r="BJ428" s="53"/>
      <c r="BK428" s="53" t="s">
        <v>1889</v>
      </c>
      <c r="BL428" s="53">
        <v>16</v>
      </c>
      <c r="BM428" s="83">
        <v>46169</v>
      </c>
      <c r="BN428" s="53"/>
      <c r="BO428" s="53"/>
    </row>
    <row r="429" spans="3:67" ht="14.25" hidden="1" customHeight="1">
      <c r="C429" s="82" t="s">
        <v>14</v>
      </c>
      <c r="D429" s="82" t="s">
        <v>612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7"/>
        <v>1</v>
      </c>
      <c r="M429" s="26">
        <f t="shared" si="50"/>
        <v>0</v>
      </c>
      <c r="N429" s="26"/>
      <c r="O429" s="26"/>
      <c r="P429" s="26">
        <v>1</v>
      </c>
      <c r="Q429" s="26"/>
      <c r="R429" s="26"/>
      <c r="S429" s="26">
        <v>1</v>
      </c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67">
        <f>SUMIFS([1]Up!$J:$J,[1]Up!$D:$D,D429)</f>
        <v>0</v>
      </c>
      <c r="BE429" s="82" t="s">
        <v>3742</v>
      </c>
      <c r="BF429" s="82" t="str">
        <f t="shared" si="49"/>
        <v>PL6</v>
      </c>
      <c r="BG429" s="53" t="str">
        <f t="shared" si="48"/>
        <v>Thừa 2</v>
      </c>
      <c r="BH429" s="53" t="s">
        <v>50</v>
      </c>
      <c r="BI429" s="53"/>
      <c r="BJ429" s="53"/>
      <c r="BK429" s="53" t="s">
        <v>1681</v>
      </c>
      <c r="BL429" s="53">
        <v>1</v>
      </c>
      <c r="BM429" s="83"/>
      <c r="BN429" s="53"/>
      <c r="BO429" s="53"/>
    </row>
    <row r="430" spans="3:67" ht="14.25" hidden="1" customHeight="1">
      <c r="C430" s="82" t="s">
        <v>12</v>
      </c>
      <c r="D430" s="82" t="s">
        <v>614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7"/>
        <v>1</v>
      </c>
      <c r="M430" s="26">
        <f t="shared" si="50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67">
        <f>SUMIFS([1]Up!$J:$J,[1]Up!$D:$D,D430)</f>
        <v>0</v>
      </c>
      <c r="BE430" s="82"/>
      <c r="BF430" s="82" t="str">
        <f t="shared" si="49"/>
        <v/>
      </c>
      <c r="BG430" s="53" t="str">
        <f t="shared" si="48"/>
        <v/>
      </c>
      <c r="BH430" s="53" t="s">
        <v>50</v>
      </c>
      <c r="BI430" s="53"/>
      <c r="BJ430" s="53"/>
      <c r="BK430" s="53" t="s">
        <v>1681</v>
      </c>
      <c r="BL430" s="53">
        <v>1</v>
      </c>
      <c r="BM430" s="83"/>
      <c r="BN430" s="53"/>
      <c r="BO430" s="53"/>
    </row>
    <row r="431" spans="3:67" ht="14.25" hidden="1" customHeight="1">
      <c r="C431" s="82" t="s">
        <v>12</v>
      </c>
      <c r="D431" s="82" t="s">
        <v>615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7"/>
        <v>1</v>
      </c>
      <c r="M431" s="26">
        <f t="shared" si="50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67">
        <f>SUMIFS([1]Up!$J:$J,[1]Up!$D:$D,D431)</f>
        <v>0</v>
      </c>
      <c r="BE431" s="82"/>
      <c r="BF431" s="82" t="str">
        <f t="shared" si="49"/>
        <v/>
      </c>
      <c r="BG431" s="53" t="str">
        <f t="shared" si="48"/>
        <v/>
      </c>
      <c r="BH431" s="53" t="s">
        <v>50</v>
      </c>
      <c r="BI431" s="84" t="s">
        <v>1951</v>
      </c>
      <c r="BJ431" s="53"/>
      <c r="BK431" s="53" t="s">
        <v>1952</v>
      </c>
      <c r="BL431" s="53">
        <v>1</v>
      </c>
      <c r="BM431" s="83">
        <v>46169</v>
      </c>
      <c r="BN431" s="53"/>
      <c r="BO431" s="53"/>
    </row>
    <row r="432" spans="3:67" ht="14.25" hidden="1" customHeight="1">
      <c r="C432" s="82" t="s">
        <v>12</v>
      </c>
      <c r="D432" s="82" t="s">
        <v>616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7"/>
        <v>1</v>
      </c>
      <c r="M432" s="26">
        <f t="shared" si="50"/>
        <v>0</v>
      </c>
      <c r="N432" s="26"/>
      <c r="O432" s="26"/>
      <c r="P432" s="26"/>
      <c r="Q432" s="26"/>
      <c r="R432" s="26"/>
      <c r="S432" s="26"/>
      <c r="T432" s="26"/>
      <c r="U432" s="26">
        <f>+(12000+1094)/G432</f>
        <v>1</v>
      </c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67">
        <f>SUMIFS([1]Up!$J:$J,[1]Up!$D:$D,D432)</f>
        <v>0</v>
      </c>
      <c r="BE432" s="82"/>
      <c r="BF432" s="82" t="str">
        <f t="shared" si="49"/>
        <v/>
      </c>
      <c r="BG432" s="53" t="str">
        <f t="shared" si="48"/>
        <v/>
      </c>
      <c r="BH432" s="53" t="s">
        <v>50</v>
      </c>
      <c r="BI432" s="53"/>
      <c r="BJ432" s="53"/>
      <c r="BK432" s="53" t="s">
        <v>1681</v>
      </c>
      <c r="BL432" s="53">
        <v>1</v>
      </c>
      <c r="BM432" s="83"/>
      <c r="BN432" s="53"/>
      <c r="BO432" s="53"/>
    </row>
    <row r="433" spans="3:67" ht="14.25" hidden="1" customHeight="1">
      <c r="C433" s="82" t="s">
        <v>12</v>
      </c>
      <c r="D433" s="82" t="s">
        <v>617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7"/>
        <v>1</v>
      </c>
      <c r="M433" s="26">
        <f t="shared" si="50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>
        <v>1</v>
      </c>
      <c r="BD433" s="67">
        <f>SUMIFS([1]Up!$J:$J,[1]Up!$D:$D,D433)</f>
        <v>0</v>
      </c>
      <c r="BE433" s="82"/>
      <c r="BF433" s="82" t="str">
        <f t="shared" si="49"/>
        <v/>
      </c>
      <c r="BG433" s="53" t="str">
        <f t="shared" si="48"/>
        <v/>
      </c>
      <c r="BH433" s="53" t="s">
        <v>50</v>
      </c>
      <c r="BI433" s="53"/>
      <c r="BJ433" s="53"/>
      <c r="BK433" s="53"/>
      <c r="BL433" s="53"/>
      <c r="BM433" s="83"/>
      <c r="BN433" s="53"/>
      <c r="BO433" s="53"/>
    </row>
    <row r="434" spans="3:67" ht="14.25" hidden="1" customHeight="1">
      <c r="C434" s="82" t="s">
        <v>12</v>
      </c>
      <c r="D434" s="82" t="s">
        <v>618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7"/>
        <v>4</v>
      </c>
      <c r="M434" s="26">
        <f t="shared" si="50"/>
        <v>0</v>
      </c>
      <c r="N434" s="26"/>
      <c r="O434" s="26"/>
      <c r="P434" s="26"/>
      <c r="Q434" s="26"/>
      <c r="R434" s="26"/>
      <c r="S434" s="26">
        <v>4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67">
        <f>SUMIFS([1]Up!$J:$J,[1]Up!$D:$D,D434)</f>
        <v>0</v>
      </c>
      <c r="BE434" s="82"/>
      <c r="BF434" s="82" t="str">
        <f t="shared" si="49"/>
        <v/>
      </c>
      <c r="BG434" s="53" t="str">
        <f t="shared" si="48"/>
        <v/>
      </c>
      <c r="BH434" s="53" t="s">
        <v>50</v>
      </c>
      <c r="BI434" s="84" t="s">
        <v>1868</v>
      </c>
      <c r="BJ434" s="53"/>
      <c r="BK434" s="53" t="s">
        <v>1869</v>
      </c>
      <c r="BL434" s="53">
        <v>4</v>
      </c>
      <c r="BM434" s="83">
        <v>46169</v>
      </c>
      <c r="BN434" s="53"/>
      <c r="BO434" s="53"/>
    </row>
    <row r="435" spans="3:67" ht="14.25" hidden="1" customHeight="1">
      <c r="C435" s="82" t="s">
        <v>12</v>
      </c>
      <c r="D435" s="82" t="s">
        <v>619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7"/>
        <v>1</v>
      </c>
      <c r="M435" s="26">
        <f t="shared" si="50"/>
        <v>0</v>
      </c>
      <c r="N435" s="26"/>
      <c r="O435" s="26"/>
      <c r="P435" s="26"/>
      <c r="Q435" s="26"/>
      <c r="R435" s="26"/>
      <c r="S435" s="26">
        <f>1094/G435</f>
        <v>8.3549717427829545E-2</v>
      </c>
      <c r="T435" s="26">
        <f t="shared" ref="T435:T436" si="51">12000/G435</f>
        <v>0.91645028257217043</v>
      </c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67">
        <f>SUMIFS([1]Up!$J:$J,[1]Up!$D:$D,D435)</f>
        <v>0</v>
      </c>
      <c r="BE435" s="82"/>
      <c r="BF435" s="82" t="str">
        <f t="shared" si="49"/>
        <v/>
      </c>
      <c r="BG435" s="53" t="str">
        <f t="shared" si="48"/>
        <v/>
      </c>
      <c r="BH435" s="53" t="s">
        <v>50</v>
      </c>
      <c r="BI435" s="53"/>
      <c r="BJ435" s="53"/>
      <c r="BK435" s="53" t="s">
        <v>1681</v>
      </c>
      <c r="BL435" s="53">
        <v>1</v>
      </c>
      <c r="BM435" s="83"/>
      <c r="BN435" s="53"/>
      <c r="BO435" s="53"/>
    </row>
    <row r="436" spans="3:67" ht="14.25" hidden="1" customHeight="1">
      <c r="C436" s="82" t="s">
        <v>12</v>
      </c>
      <c r="D436" s="82" t="s">
        <v>620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7"/>
        <v>1</v>
      </c>
      <c r="M436" s="26">
        <f t="shared" si="50"/>
        <v>0</v>
      </c>
      <c r="N436" s="26"/>
      <c r="O436" s="26"/>
      <c r="P436" s="26"/>
      <c r="Q436" s="26"/>
      <c r="R436" s="26"/>
      <c r="S436" s="26">
        <f>1094/G436</f>
        <v>8.3549717427829545E-2</v>
      </c>
      <c r="T436" s="26">
        <f t="shared" si="51"/>
        <v>0.91645028257217043</v>
      </c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67">
        <f>SUMIFS([1]Up!$J:$J,[1]Up!$D:$D,D436)</f>
        <v>0</v>
      </c>
      <c r="BE436" s="82"/>
      <c r="BF436" s="82" t="str">
        <f t="shared" si="49"/>
        <v/>
      </c>
      <c r="BG436" s="53" t="str">
        <f t="shared" si="48"/>
        <v/>
      </c>
      <c r="BH436" s="53" t="s">
        <v>50</v>
      </c>
      <c r="BI436" s="53"/>
      <c r="BJ436" s="53"/>
      <c r="BK436" s="53" t="s">
        <v>1681</v>
      </c>
      <c r="BL436" s="53">
        <v>1</v>
      </c>
      <c r="BM436" s="83"/>
      <c r="BN436" s="53"/>
      <c r="BO436" s="53"/>
    </row>
    <row r="437" spans="3:67" ht="14.25" hidden="1" customHeight="1">
      <c r="C437" s="82" t="s">
        <v>12</v>
      </c>
      <c r="D437" s="82" t="s">
        <v>621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7"/>
        <v>1</v>
      </c>
      <c r="M437" s="26">
        <f t="shared" si="50"/>
        <v>0</v>
      </c>
      <c r="N437" s="26"/>
      <c r="O437" s="26"/>
      <c r="P437" s="26"/>
      <c r="Q437" s="26"/>
      <c r="R437" s="26"/>
      <c r="S437" s="26">
        <v>1</v>
      </c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67">
        <f>SUMIFS([1]Up!$J:$J,[1]Up!$D:$D,D437)</f>
        <v>0</v>
      </c>
      <c r="BE437" s="82"/>
      <c r="BF437" s="82" t="str">
        <f t="shared" si="49"/>
        <v/>
      </c>
      <c r="BG437" s="53" t="str">
        <f t="shared" si="48"/>
        <v/>
      </c>
      <c r="BH437" s="53" t="s">
        <v>50</v>
      </c>
      <c r="BI437" s="84" t="s">
        <v>1868</v>
      </c>
      <c r="BJ437" s="53"/>
      <c r="BK437" s="53" t="s">
        <v>1869</v>
      </c>
      <c r="BL437" s="53">
        <v>1</v>
      </c>
      <c r="BM437" s="83">
        <v>46169</v>
      </c>
      <c r="BN437" s="53"/>
      <c r="BO437" s="53"/>
    </row>
    <row r="438" spans="3:67" ht="14.25" hidden="1" customHeight="1">
      <c r="C438" s="82" t="s">
        <v>12</v>
      </c>
      <c r="D438" s="82" t="s">
        <v>622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7"/>
        <v>8</v>
      </c>
      <c r="M438" s="26">
        <f t="shared" si="50"/>
        <v>0</v>
      </c>
      <c r="N438" s="26"/>
      <c r="O438" s="26"/>
      <c r="P438" s="26"/>
      <c r="Q438" s="26"/>
      <c r="R438" s="26"/>
      <c r="S438" s="26"/>
      <c r="T438" s="26">
        <v>8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67">
        <f>SUMIFS([1]Up!$J:$J,[1]Up!$D:$D,D438)</f>
        <v>0</v>
      </c>
      <c r="BE438" s="82"/>
      <c r="BF438" s="82" t="str">
        <f t="shared" si="49"/>
        <v/>
      </c>
      <c r="BG438" s="53" t="str">
        <f t="shared" si="48"/>
        <v/>
      </c>
      <c r="BH438" s="53" t="s">
        <v>50</v>
      </c>
      <c r="BI438" s="84" t="s">
        <v>1868</v>
      </c>
      <c r="BJ438" s="53"/>
      <c r="BK438" s="53" t="s">
        <v>1869</v>
      </c>
      <c r="BL438" s="53">
        <v>8</v>
      </c>
      <c r="BM438" s="83">
        <v>46169</v>
      </c>
      <c r="BN438" s="53"/>
      <c r="BO438" s="53"/>
    </row>
    <row r="439" spans="3:67" ht="14.25" hidden="1" customHeight="1">
      <c r="C439" s="82" t="s">
        <v>12</v>
      </c>
      <c r="D439" s="82" t="s">
        <v>623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7"/>
        <v>8</v>
      </c>
      <c r="M439" s="26">
        <f t="shared" si="50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67">
        <f>SUMIFS([1]Up!$J:$J,[1]Up!$D:$D,D439)</f>
        <v>0</v>
      </c>
      <c r="BE439" s="82"/>
      <c r="BF439" s="82" t="str">
        <f t="shared" si="49"/>
        <v/>
      </c>
      <c r="BG439" s="53" t="str">
        <f t="shared" si="48"/>
        <v/>
      </c>
      <c r="BH439" s="53" t="s">
        <v>50</v>
      </c>
      <c r="BI439" s="84" t="s">
        <v>1868</v>
      </c>
      <c r="BJ439" s="53"/>
      <c r="BK439" s="53" t="s">
        <v>1869</v>
      </c>
      <c r="BL439" s="53">
        <v>8</v>
      </c>
      <c r="BM439" s="83">
        <v>46169</v>
      </c>
      <c r="BN439" s="53"/>
      <c r="BO439" s="53"/>
    </row>
    <row r="440" spans="3:67" ht="14.25" hidden="1" customHeight="1">
      <c r="C440" s="82" t="s">
        <v>12</v>
      </c>
      <c r="D440" s="82" t="s">
        <v>624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7"/>
        <v>8</v>
      </c>
      <c r="M440" s="26">
        <f t="shared" si="50"/>
        <v>0</v>
      </c>
      <c r="N440" s="26"/>
      <c r="O440" s="26"/>
      <c r="P440" s="26"/>
      <c r="Q440" s="26"/>
      <c r="R440" s="26"/>
      <c r="S440" s="26"/>
      <c r="T440" s="26">
        <v>8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67">
        <f>SUMIFS([1]Up!$J:$J,[1]Up!$D:$D,D440)</f>
        <v>0</v>
      </c>
      <c r="BE440" s="82"/>
      <c r="BF440" s="82" t="str">
        <f t="shared" si="49"/>
        <v/>
      </c>
      <c r="BG440" s="53" t="str">
        <f t="shared" si="48"/>
        <v/>
      </c>
      <c r="BH440" s="53" t="s">
        <v>50</v>
      </c>
      <c r="BI440" s="84" t="s">
        <v>1868</v>
      </c>
      <c r="BJ440" s="53"/>
      <c r="BK440" s="53" t="s">
        <v>1869</v>
      </c>
      <c r="BL440" s="53">
        <v>8</v>
      </c>
      <c r="BM440" s="83">
        <v>46169</v>
      </c>
      <c r="BN440" s="53"/>
      <c r="BO440" s="53"/>
    </row>
    <row r="441" spans="3:67" ht="14.25" hidden="1" customHeight="1">
      <c r="C441" s="82" t="s">
        <v>12</v>
      </c>
      <c r="D441" s="82" t="s">
        <v>625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7"/>
        <v>51</v>
      </c>
      <c r="M441" s="26">
        <f t="shared" si="50"/>
        <v>0</v>
      </c>
      <c r="N441" s="26"/>
      <c r="O441" s="26"/>
      <c r="P441" s="26"/>
      <c r="Q441" s="26"/>
      <c r="R441" s="26"/>
      <c r="S441" s="26">
        <v>50</v>
      </c>
      <c r="T441" s="26"/>
      <c r="U441" s="26">
        <v>1</v>
      </c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67">
        <f>SUMIFS([1]Up!$J:$J,[1]Up!$D:$D,D441)</f>
        <v>0</v>
      </c>
      <c r="BE441" s="82"/>
      <c r="BF441" s="82" t="str">
        <f t="shared" si="49"/>
        <v/>
      </c>
      <c r="BG441" s="53" t="str">
        <f t="shared" si="48"/>
        <v/>
      </c>
      <c r="BH441" s="53" t="s">
        <v>50</v>
      </c>
      <c r="BI441" s="84" t="s">
        <v>1972</v>
      </c>
      <c r="BJ441" s="53"/>
      <c r="BK441" s="53" t="s">
        <v>1973</v>
      </c>
      <c r="BL441" s="53">
        <v>51</v>
      </c>
      <c r="BM441" s="83">
        <v>46169</v>
      </c>
      <c r="BN441" s="53"/>
      <c r="BO441" s="53"/>
    </row>
    <row r="442" spans="3:67" ht="14.25" hidden="1" customHeight="1">
      <c r="C442" s="82" t="s">
        <v>12</v>
      </c>
      <c r="D442" s="82" t="s">
        <v>626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7"/>
        <v>2</v>
      </c>
      <c r="M442" s="26">
        <f t="shared" si="50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>
        <v>2</v>
      </c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67">
        <f>SUMIFS([1]Up!$J:$J,[1]Up!$D:$D,D442)</f>
        <v>0</v>
      </c>
      <c r="BE442" s="82"/>
      <c r="BF442" s="82" t="str">
        <f t="shared" si="49"/>
        <v/>
      </c>
      <c r="BG442" s="53" t="str">
        <f t="shared" si="48"/>
        <v/>
      </c>
      <c r="BH442" s="53" t="s">
        <v>50</v>
      </c>
      <c r="BI442" s="53" t="s">
        <v>1977</v>
      </c>
      <c r="BJ442" s="53"/>
      <c r="BK442" s="53" t="s">
        <v>1978</v>
      </c>
      <c r="BL442" s="53">
        <v>2</v>
      </c>
      <c r="BM442" s="83">
        <v>46169</v>
      </c>
      <c r="BN442" s="53"/>
      <c r="BO442" s="53"/>
    </row>
    <row r="443" spans="3:67" ht="14.25" hidden="1" customHeight="1">
      <c r="C443" s="82" t="s">
        <v>12</v>
      </c>
      <c r="D443" s="82" t="s">
        <v>627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7"/>
        <v>2</v>
      </c>
      <c r="M443" s="26">
        <f t="shared" si="50"/>
        <v>0</v>
      </c>
      <c r="N443" s="26"/>
      <c r="O443" s="26"/>
      <c r="P443" s="26"/>
      <c r="Q443" s="26"/>
      <c r="R443" s="26"/>
      <c r="S443" s="26"/>
      <c r="T443" s="26">
        <v>2</v>
      </c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67">
        <f>SUMIFS([1]Up!$J:$J,[1]Up!$D:$D,D443)</f>
        <v>0</v>
      </c>
      <c r="BE443" s="82"/>
      <c r="BF443" s="82" t="str">
        <f t="shared" si="49"/>
        <v/>
      </c>
      <c r="BG443" s="53" t="str">
        <f t="shared" si="48"/>
        <v/>
      </c>
      <c r="BH443" s="53" t="s">
        <v>50</v>
      </c>
      <c r="BI443" s="53" t="s">
        <v>2123</v>
      </c>
      <c r="BJ443" s="53"/>
      <c r="BK443" s="53" t="s">
        <v>2124</v>
      </c>
      <c r="BL443" s="53">
        <v>2</v>
      </c>
      <c r="BM443" s="83">
        <v>46169</v>
      </c>
      <c r="BN443" s="53"/>
      <c r="BO443" s="53"/>
    </row>
    <row r="444" spans="3:67" ht="14.25" hidden="1" customHeight="1">
      <c r="C444" s="82" t="s">
        <v>12</v>
      </c>
      <c r="D444" s="82" t="s">
        <v>629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7"/>
        <v>2</v>
      </c>
      <c r="M444" s="26">
        <f t="shared" si="50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>
        <v>2</v>
      </c>
      <c r="BD444" s="67">
        <f>SUMIFS([1]Up!$J:$J,[1]Up!$D:$D,D444)</f>
        <v>0</v>
      </c>
      <c r="BE444" s="82"/>
      <c r="BF444" s="82" t="str">
        <f t="shared" si="49"/>
        <v/>
      </c>
      <c r="BG444" s="53" t="str">
        <f t="shared" si="48"/>
        <v/>
      </c>
      <c r="BH444" s="53" t="s">
        <v>61</v>
      </c>
      <c r="BI444" s="84" t="s">
        <v>1982</v>
      </c>
      <c r="BJ444" s="53"/>
      <c r="BK444" s="53" t="s">
        <v>1983</v>
      </c>
      <c r="BL444" s="53">
        <v>2</v>
      </c>
      <c r="BM444" s="83">
        <v>46169</v>
      </c>
      <c r="BN444" s="53"/>
      <c r="BO444" s="53"/>
    </row>
    <row r="445" spans="3:67" ht="14.25" hidden="1" customHeight="1">
      <c r="C445" s="82" t="s">
        <v>14</v>
      </c>
      <c r="D445" s="82" t="s">
        <v>630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7"/>
        <v>3</v>
      </c>
      <c r="M445" s="26">
        <f t="shared" si="50"/>
        <v>0</v>
      </c>
      <c r="N445" s="26"/>
      <c r="O445" s="26">
        <v>3</v>
      </c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67">
        <f>SUMIFS([1]Up!$J:$J,[1]Up!$D:$D,D445)</f>
        <v>0</v>
      </c>
      <c r="BE445" s="82"/>
      <c r="BF445" s="82" t="str">
        <f t="shared" si="49"/>
        <v>PL6</v>
      </c>
      <c r="BG445" s="53" t="str">
        <f t="shared" si="48"/>
        <v/>
      </c>
      <c r="BH445" s="53" t="s">
        <v>50</v>
      </c>
      <c r="BI445" s="84" t="s">
        <v>1778</v>
      </c>
      <c r="BJ445" s="53"/>
      <c r="BK445" s="53" t="s">
        <v>1779</v>
      </c>
      <c r="BL445" s="53">
        <v>3</v>
      </c>
      <c r="BM445" s="83">
        <v>46169</v>
      </c>
      <c r="BN445" s="53"/>
      <c r="BO445" s="53"/>
    </row>
    <row r="446" spans="3:67" ht="14.25" hidden="1" customHeight="1">
      <c r="C446" s="82" t="s">
        <v>14</v>
      </c>
      <c r="D446" s="82" t="s">
        <v>631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7"/>
        <v>6</v>
      </c>
      <c r="M446" s="26">
        <f t="shared" si="50"/>
        <v>0</v>
      </c>
      <c r="N446" s="26"/>
      <c r="O446" s="26">
        <v>6</v>
      </c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67">
        <f>SUMIFS([1]Up!$J:$J,[1]Up!$D:$D,D446)</f>
        <v>0</v>
      </c>
      <c r="BE446" s="82"/>
      <c r="BF446" s="82" t="str">
        <f t="shared" si="49"/>
        <v>PL6</v>
      </c>
      <c r="BG446" s="53" t="str">
        <f t="shared" si="48"/>
        <v/>
      </c>
      <c r="BH446" s="53" t="s">
        <v>50</v>
      </c>
      <c r="BI446" s="84" t="s">
        <v>1778</v>
      </c>
      <c r="BJ446" s="53"/>
      <c r="BK446" s="53" t="s">
        <v>1779</v>
      </c>
      <c r="BL446" s="53">
        <v>6</v>
      </c>
      <c r="BM446" s="83">
        <v>46169</v>
      </c>
      <c r="BN446" s="53"/>
      <c r="BO446" s="53"/>
    </row>
    <row r="447" spans="3:67" ht="14.25" hidden="1" customHeight="1">
      <c r="C447" s="82" t="s">
        <v>14</v>
      </c>
      <c r="D447" s="82" t="s">
        <v>632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7"/>
        <v>5</v>
      </c>
      <c r="M447" s="26">
        <f t="shared" si="50"/>
        <v>0</v>
      </c>
      <c r="N447" s="26"/>
      <c r="O447" s="26">
        <v>5</v>
      </c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67">
        <f>SUMIFS([1]Up!$J:$J,[1]Up!$D:$D,D447)</f>
        <v>0</v>
      </c>
      <c r="BE447" s="82"/>
      <c r="BF447" s="82" t="str">
        <f t="shared" si="49"/>
        <v>PL6</v>
      </c>
      <c r="BG447" s="53" t="str">
        <f t="shared" si="48"/>
        <v/>
      </c>
      <c r="BH447" s="53" t="s">
        <v>50</v>
      </c>
      <c r="BI447" s="84" t="s">
        <v>1778</v>
      </c>
      <c r="BJ447" s="53"/>
      <c r="BK447" s="53" t="s">
        <v>1779</v>
      </c>
      <c r="BL447" s="53">
        <v>5</v>
      </c>
      <c r="BM447" s="83">
        <v>46169</v>
      </c>
      <c r="BN447" s="53"/>
      <c r="BO447" s="53"/>
    </row>
    <row r="448" spans="3:67" ht="14.25" hidden="1" customHeight="1">
      <c r="C448" s="82" t="s">
        <v>14</v>
      </c>
      <c r="D448" s="82" t="s">
        <v>633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7"/>
        <v>2</v>
      </c>
      <c r="M448" s="26">
        <f t="shared" si="50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67">
        <f>SUMIFS([1]Up!$J:$J,[1]Up!$D:$D,D448)</f>
        <v>0</v>
      </c>
      <c r="BE448" s="82"/>
      <c r="BF448" s="82" t="str">
        <f t="shared" si="49"/>
        <v>PL6</v>
      </c>
      <c r="BG448" s="53" t="str">
        <f t="shared" si="48"/>
        <v/>
      </c>
      <c r="BH448" s="53" t="s">
        <v>50</v>
      </c>
      <c r="BI448" s="53"/>
      <c r="BJ448" s="53"/>
      <c r="BK448" s="53" t="s">
        <v>1991</v>
      </c>
      <c r="BL448" s="53">
        <v>2</v>
      </c>
      <c r="BM448" s="83">
        <v>46169</v>
      </c>
      <c r="BN448" s="53"/>
      <c r="BO448" s="53"/>
    </row>
    <row r="449" spans="3:67" ht="14.25" hidden="1" customHeight="1">
      <c r="C449" s="82" t="s">
        <v>14</v>
      </c>
      <c r="D449" s="82" t="s">
        <v>3746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7"/>
        <v>2</v>
      </c>
      <c r="M449" s="26">
        <f t="shared" si="50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>
        <v>2</v>
      </c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67">
        <f>SUMIFS([1]Up!$J:$J,[1]Up!$D:$D,D449)</f>
        <v>0</v>
      </c>
      <c r="BE449" s="82"/>
      <c r="BF449" s="82" t="str">
        <f t="shared" si="49"/>
        <v>PL3.6</v>
      </c>
      <c r="BG449" s="53" t="str">
        <f t="shared" si="48"/>
        <v/>
      </c>
      <c r="BH449" s="53" t="s">
        <v>50</v>
      </c>
      <c r="BI449" s="53" t="s">
        <v>3799</v>
      </c>
      <c r="BJ449" s="53"/>
      <c r="BK449" s="53" t="s">
        <v>3800</v>
      </c>
      <c r="BL449" s="53">
        <v>2</v>
      </c>
      <c r="BM449" s="83">
        <v>46169</v>
      </c>
      <c r="BN449" s="53"/>
      <c r="BO449" s="53"/>
    </row>
    <row r="450" spans="3:67" ht="14.25" hidden="1" customHeight="1">
      <c r="C450" s="82" t="s">
        <v>14</v>
      </c>
      <c r="D450" s="82" t="s">
        <v>634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7"/>
        <v>2</v>
      </c>
      <c r="M450" s="26">
        <f t="shared" si="50"/>
        <v>0</v>
      </c>
      <c r="N450" s="26"/>
      <c r="O450" s="26">
        <v>2</v>
      </c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67">
        <f>SUMIFS([1]Up!$J:$J,[1]Up!$D:$D,D450)</f>
        <v>0</v>
      </c>
      <c r="BE450" s="82"/>
      <c r="BF450" s="82" t="str">
        <f t="shared" si="49"/>
        <v>PL6</v>
      </c>
      <c r="BG450" s="53" t="str">
        <f t="shared" si="48"/>
        <v/>
      </c>
      <c r="BH450" s="53" t="s">
        <v>50</v>
      </c>
      <c r="BI450" s="84" t="s">
        <v>1778</v>
      </c>
      <c r="BJ450" s="53"/>
      <c r="BK450" s="53" t="s">
        <v>1779</v>
      </c>
      <c r="BL450" s="53">
        <v>2</v>
      </c>
      <c r="BM450" s="83">
        <v>46169</v>
      </c>
      <c r="BN450" s="53"/>
      <c r="BO450" s="53"/>
    </row>
    <row r="451" spans="3:67" ht="14.25" hidden="1" customHeight="1">
      <c r="C451" s="82" t="s">
        <v>14</v>
      </c>
      <c r="D451" s="82" t="s">
        <v>635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7"/>
        <v>35</v>
      </c>
      <c r="M451" s="26">
        <f t="shared" si="50"/>
        <v>0</v>
      </c>
      <c r="N451" s="26"/>
      <c r="O451" s="26">
        <v>35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67">
        <f>SUMIFS([1]Up!$J:$J,[1]Up!$D:$D,D451)</f>
        <v>0</v>
      </c>
      <c r="BE451" s="82"/>
      <c r="BF451" s="82" t="str">
        <f t="shared" si="49"/>
        <v>PL6</v>
      </c>
      <c r="BG451" s="53" t="str">
        <f t="shared" si="48"/>
        <v/>
      </c>
      <c r="BH451" s="53" t="s">
        <v>50</v>
      </c>
      <c r="BI451" s="84" t="s">
        <v>1778</v>
      </c>
      <c r="BJ451" s="53"/>
      <c r="BK451" s="53" t="s">
        <v>1779</v>
      </c>
      <c r="BL451" s="53">
        <v>35</v>
      </c>
      <c r="BM451" s="83">
        <v>46169</v>
      </c>
      <c r="BN451" s="53"/>
      <c r="BO451" s="53"/>
    </row>
    <row r="452" spans="3:67" ht="14.25" hidden="1" customHeight="1">
      <c r="C452" s="82" t="s">
        <v>15</v>
      </c>
      <c r="D452" s="82" t="s">
        <v>636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7"/>
        <v>51</v>
      </c>
      <c r="M452" s="26">
        <f t="shared" si="50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>
        <v>51</v>
      </c>
      <c r="BD452" s="67">
        <f>SUMIFS([1]Up!$J:$J,[1]Up!$D:$D,D452)</f>
        <v>0</v>
      </c>
      <c r="BE452" s="82"/>
      <c r="BF452" s="82" t="str">
        <f t="shared" si="49"/>
        <v/>
      </c>
      <c r="BG452" s="53" t="str">
        <f t="shared" si="48"/>
        <v/>
      </c>
      <c r="BH452" s="53" t="s">
        <v>75</v>
      </c>
      <c r="BI452" s="53" t="s">
        <v>1994</v>
      </c>
      <c r="BJ452" s="53"/>
      <c r="BK452" s="53"/>
      <c r="BL452" s="53"/>
      <c r="BM452" s="83"/>
      <c r="BN452" s="53"/>
      <c r="BO452" s="53"/>
    </row>
    <row r="453" spans="3:67" ht="14.25" hidden="1" customHeight="1">
      <c r="C453" s="82" t="s">
        <v>15</v>
      </c>
      <c r="D453" s="82" t="s">
        <v>637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7"/>
        <v>2</v>
      </c>
      <c r="M453" s="26">
        <f t="shared" si="50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>
        <v>2</v>
      </c>
      <c r="BD453" s="67">
        <f>SUMIFS([1]Up!$J:$J,[1]Up!$D:$D,D453)</f>
        <v>0</v>
      </c>
      <c r="BE453" s="82"/>
      <c r="BF453" s="82" t="str">
        <f t="shared" si="49"/>
        <v/>
      </c>
      <c r="BG453" s="53" t="str">
        <f t="shared" si="48"/>
        <v/>
      </c>
      <c r="BH453" s="53" t="s">
        <v>75</v>
      </c>
      <c r="BI453" s="53" t="s">
        <v>1996</v>
      </c>
      <c r="BJ453" s="53"/>
      <c r="BK453" s="53"/>
      <c r="BL453" s="53"/>
      <c r="BM453" s="83"/>
      <c r="BN453" s="53"/>
      <c r="BO453" s="53"/>
    </row>
    <row r="454" spans="3:67" ht="14.25" hidden="1" customHeight="1">
      <c r="C454" s="82" t="s">
        <v>15</v>
      </c>
      <c r="D454" s="82" t="s">
        <v>638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7"/>
        <v>2</v>
      </c>
      <c r="M454" s="26">
        <f t="shared" si="50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>
        <v>2</v>
      </c>
      <c r="BD454" s="67">
        <f>SUMIFS([1]Up!$J:$J,[1]Up!$D:$D,D454)</f>
        <v>0</v>
      </c>
      <c r="BE454" s="82"/>
      <c r="BF454" s="82" t="str">
        <f t="shared" si="49"/>
        <v/>
      </c>
      <c r="BG454" s="53" t="str">
        <f t="shared" si="48"/>
        <v/>
      </c>
      <c r="BH454" s="53" t="s">
        <v>75</v>
      </c>
      <c r="BI454" s="53" t="s">
        <v>2000</v>
      </c>
      <c r="BJ454" s="53"/>
      <c r="BK454" s="53"/>
      <c r="BL454" s="53"/>
      <c r="BM454" s="83"/>
      <c r="BN454" s="53"/>
      <c r="BO454" s="53"/>
    </row>
    <row r="455" spans="3:67" ht="14.25" hidden="1" customHeight="1">
      <c r="C455" s="82" t="s">
        <v>15</v>
      </c>
      <c r="D455" s="82" t="s">
        <v>639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7"/>
        <v>638</v>
      </c>
      <c r="M455" s="26">
        <f t="shared" si="50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>
        <v>638</v>
      </c>
      <c r="BD455" s="67">
        <f>SUMIFS([1]Up!$J:$J,[1]Up!$D:$D,D455)</f>
        <v>0</v>
      </c>
      <c r="BE455" s="82"/>
      <c r="BF455" s="82" t="str">
        <f t="shared" si="49"/>
        <v/>
      </c>
      <c r="BG455" s="53" t="str">
        <f t="shared" si="48"/>
        <v/>
      </c>
      <c r="BH455" s="53" t="s">
        <v>75</v>
      </c>
      <c r="BI455" s="53" t="s">
        <v>1854</v>
      </c>
      <c r="BJ455" s="53"/>
      <c r="BK455" s="53"/>
      <c r="BL455" s="53"/>
      <c r="BM455" s="83"/>
      <c r="BN455" s="53"/>
      <c r="BO455" s="53"/>
    </row>
    <row r="456" spans="3:67" ht="14.25" hidden="1" customHeight="1">
      <c r="C456" s="82" t="s">
        <v>15</v>
      </c>
      <c r="D456" s="82" t="s">
        <v>640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7"/>
        <v>2</v>
      </c>
      <c r="M456" s="26">
        <f t="shared" si="50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>
        <v>2</v>
      </c>
      <c r="BD456" s="67">
        <f>SUMIFS([1]Up!$J:$J,[1]Up!$D:$D,D456)</f>
        <v>0</v>
      </c>
      <c r="BE456" s="82"/>
      <c r="BF456" s="82" t="str">
        <f t="shared" si="49"/>
        <v/>
      </c>
      <c r="BG456" s="53" t="str">
        <f t="shared" si="48"/>
        <v/>
      </c>
      <c r="BH456" s="53" t="s">
        <v>75</v>
      </c>
      <c r="BI456" s="53" t="s">
        <v>2128</v>
      </c>
      <c r="BJ456" s="53"/>
      <c r="BK456" s="53"/>
      <c r="BL456" s="53"/>
      <c r="BM456" s="83"/>
      <c r="BN456" s="53"/>
      <c r="BO456" s="53"/>
    </row>
    <row r="457" spans="3:67" ht="14.25" hidden="1" customHeight="1">
      <c r="C457" s="82" t="s">
        <v>15</v>
      </c>
      <c r="D457" s="82" t="s">
        <v>644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7"/>
        <v>319</v>
      </c>
      <c r="M457" s="26">
        <f t="shared" si="50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>
        <v>319</v>
      </c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67">
        <f>SUMIFS([1]Up!$J:$J,[1]Up!$D:$D,D457)</f>
        <v>0</v>
      </c>
      <c r="BE457" s="82"/>
      <c r="BF457" s="82" t="str">
        <f t="shared" ref="BF457:BF471" si="52">IFERROR(IF(C457="Plate",LEFT(E457,FIND("*",E457,1)-1),""),IF(C457="Plate",LEFT(E457,FIND("x",E457,1)-1),""))</f>
        <v/>
      </c>
      <c r="BG457" s="53" t="str">
        <f t="shared" si="48"/>
        <v/>
      </c>
      <c r="BH457" s="53" t="s">
        <v>75</v>
      </c>
      <c r="BI457" s="53" t="s">
        <v>2015</v>
      </c>
      <c r="BJ457" s="53"/>
      <c r="BK457" s="53"/>
      <c r="BL457" s="53"/>
      <c r="BM457" s="83"/>
      <c r="BN457" s="53"/>
      <c r="BO457" s="53"/>
    </row>
    <row r="458" spans="3:67" ht="14.25" hidden="1" customHeight="1">
      <c r="C458" s="82" t="s">
        <v>15</v>
      </c>
      <c r="D458" s="82" t="s">
        <v>645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7"/>
        <v>2</v>
      </c>
      <c r="M458" s="26">
        <f t="shared" si="50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>
        <v>2</v>
      </c>
      <c r="BD458" s="67">
        <f>SUMIFS([1]Up!$J:$J,[1]Up!$D:$D,D458)</f>
        <v>0</v>
      </c>
      <c r="BE458" s="82"/>
      <c r="BF458" s="82" t="str">
        <f t="shared" si="52"/>
        <v/>
      </c>
      <c r="BG458" s="53" t="str">
        <f t="shared" si="48"/>
        <v/>
      </c>
      <c r="BH458" s="53" t="s">
        <v>75</v>
      </c>
      <c r="BI458" s="53" t="s">
        <v>1998</v>
      </c>
      <c r="BJ458" s="53"/>
      <c r="BK458" s="53"/>
      <c r="BL458" s="53"/>
      <c r="BM458" s="83"/>
      <c r="BN458" s="53"/>
      <c r="BO458" s="53"/>
    </row>
    <row r="459" spans="3:67" ht="14.25" hidden="1" customHeight="1">
      <c r="C459" s="82" t="s">
        <v>15</v>
      </c>
      <c r="D459" s="82" t="s">
        <v>646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7"/>
        <v>4</v>
      </c>
      <c r="M459" s="26">
        <f t="shared" si="50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>
        <v>4</v>
      </c>
      <c r="BD459" s="67">
        <f>SUMIFS([1]Up!$J:$J,[1]Up!$D:$D,D459)</f>
        <v>0</v>
      </c>
      <c r="BE459" s="82"/>
      <c r="BF459" s="82" t="str">
        <f t="shared" si="52"/>
        <v/>
      </c>
      <c r="BG459" s="53" t="str">
        <f t="shared" si="48"/>
        <v/>
      </c>
      <c r="BH459" s="53" t="s">
        <v>75</v>
      </c>
      <c r="BI459" s="53" t="s">
        <v>2017</v>
      </c>
      <c r="BJ459" s="53"/>
      <c r="BK459" s="53"/>
      <c r="BL459" s="53"/>
      <c r="BM459" s="83"/>
      <c r="BN459" s="53"/>
      <c r="BO459" s="53"/>
    </row>
    <row r="460" spans="3:67" ht="14.25" hidden="1" customHeight="1">
      <c r="C460" s="82" t="s">
        <v>15</v>
      </c>
      <c r="D460" s="82" t="s">
        <v>647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7"/>
        <v>2</v>
      </c>
      <c r="M460" s="26">
        <f t="shared" si="50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>
        <v>2</v>
      </c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67">
        <f>SUMIFS([1]Up!$J:$J,[1]Up!$D:$D,D460)</f>
        <v>0</v>
      </c>
      <c r="BE460" s="82"/>
      <c r="BF460" s="82" t="str">
        <f t="shared" si="52"/>
        <v/>
      </c>
      <c r="BG460" s="53" t="str">
        <f t="shared" si="48"/>
        <v/>
      </c>
      <c r="BH460" s="53" t="s">
        <v>75</v>
      </c>
      <c r="BI460" s="53" t="s">
        <v>2002</v>
      </c>
      <c r="BJ460" s="53"/>
      <c r="BK460" s="53"/>
      <c r="BL460" s="53"/>
      <c r="BM460" s="83"/>
      <c r="BN460" s="53"/>
      <c r="BO460" s="53"/>
    </row>
    <row r="461" spans="3:67" ht="14.25" hidden="1" customHeight="1">
      <c r="C461" s="82" t="s">
        <v>15</v>
      </c>
      <c r="D461" s="82" t="s">
        <v>648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7"/>
        <v>4</v>
      </c>
      <c r="M461" s="26">
        <f t="shared" si="50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>
        <v>4</v>
      </c>
      <c r="BD461" s="67">
        <f>SUMIFS([1]Up!$J:$J,[1]Up!$D:$D,D461)</f>
        <v>0</v>
      </c>
      <c r="BE461" s="82"/>
      <c r="BF461" s="82" t="str">
        <f t="shared" si="52"/>
        <v/>
      </c>
      <c r="BG461" s="53" t="str">
        <f t="shared" si="48"/>
        <v/>
      </c>
      <c r="BH461" s="53" t="s">
        <v>75</v>
      </c>
      <c r="BI461" s="53" t="s">
        <v>1854</v>
      </c>
      <c r="BJ461" s="53"/>
      <c r="BK461" s="53"/>
      <c r="BL461" s="53"/>
      <c r="BM461" s="83"/>
      <c r="BN461" s="53"/>
      <c r="BO461" s="53"/>
    </row>
    <row r="462" spans="3:67" ht="14.25" hidden="1" customHeight="1">
      <c r="C462" s="82" t="s">
        <v>15</v>
      </c>
      <c r="D462" s="82" t="s">
        <v>649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7"/>
        <v>2</v>
      </c>
      <c r="M462" s="26">
        <f t="shared" si="50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>
        <v>2</v>
      </c>
      <c r="BD462" s="67">
        <f>SUMIFS([1]Up!$J:$J,[1]Up!$D:$D,D462)</f>
        <v>0</v>
      </c>
      <c r="BE462" s="82"/>
      <c r="BF462" s="82" t="str">
        <f t="shared" si="52"/>
        <v/>
      </c>
      <c r="BG462" s="53" t="str">
        <f t="shared" si="48"/>
        <v/>
      </c>
      <c r="BH462" s="53" t="s">
        <v>75</v>
      </c>
      <c r="BI462" s="53" t="s">
        <v>2005</v>
      </c>
      <c r="BJ462" s="53"/>
      <c r="BK462" s="53"/>
      <c r="BL462" s="53"/>
      <c r="BM462" s="83"/>
      <c r="BN462" s="53"/>
      <c r="BO462" s="53"/>
    </row>
    <row r="463" spans="3:67" ht="14.25" hidden="1" customHeight="1">
      <c r="C463" s="82" t="s">
        <v>15</v>
      </c>
      <c r="D463" s="82" t="s">
        <v>650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7"/>
        <v>2</v>
      </c>
      <c r="M463" s="26">
        <f t="shared" si="50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>
        <v>2</v>
      </c>
      <c r="BD463" s="67">
        <f>SUMIFS([1]Up!$J:$J,[1]Up!$D:$D,D463)</f>
        <v>0</v>
      </c>
      <c r="BE463" s="82"/>
      <c r="BF463" s="82" t="str">
        <f t="shared" si="52"/>
        <v/>
      </c>
      <c r="BG463" s="53" t="str">
        <f t="shared" si="48"/>
        <v/>
      </c>
      <c r="BH463" s="53" t="s">
        <v>75</v>
      </c>
      <c r="BI463" s="53" t="s">
        <v>2007</v>
      </c>
      <c r="BJ463" s="53"/>
      <c r="BK463" s="53"/>
      <c r="BL463" s="53"/>
      <c r="BM463" s="83"/>
      <c r="BN463" s="53"/>
      <c r="BO463" s="53"/>
    </row>
    <row r="464" spans="3:67" ht="14.25" hidden="1" customHeight="1">
      <c r="C464" s="82" t="s">
        <v>14</v>
      </c>
      <c r="D464" s="82" t="s">
        <v>651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7"/>
        <v>8</v>
      </c>
      <c r="M464" s="26">
        <f t="shared" si="50"/>
        <v>0</v>
      </c>
      <c r="N464" s="26"/>
      <c r="O464" s="26"/>
      <c r="P464" s="26"/>
      <c r="Q464" s="26"/>
      <c r="R464" s="26"/>
      <c r="S464" s="26">
        <v>8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67">
        <f>SUMIFS([1]Up!$J:$J,[1]Up!$D:$D,D464)</f>
        <v>0</v>
      </c>
      <c r="BE464" s="82"/>
      <c r="BF464" s="82" t="str">
        <f t="shared" si="52"/>
        <v>PL10</v>
      </c>
      <c r="BG464" s="53" t="str">
        <f t="shared" si="48"/>
        <v/>
      </c>
      <c r="BH464" s="53" t="s">
        <v>50</v>
      </c>
      <c r="BI464" s="84" t="s">
        <v>1787</v>
      </c>
      <c r="BJ464" s="53"/>
      <c r="BK464" s="53" t="s">
        <v>1788</v>
      </c>
      <c r="BL464" s="53">
        <v>8</v>
      </c>
      <c r="BM464" s="83">
        <v>46169</v>
      </c>
      <c r="BN464" s="53"/>
      <c r="BO464" s="53"/>
    </row>
    <row r="465" spans="3:67" ht="14.25" hidden="1" customHeight="1">
      <c r="C465" s="82" t="s">
        <v>14</v>
      </c>
      <c r="D465" s="82" t="s">
        <v>652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7"/>
        <v>5</v>
      </c>
      <c r="M465" s="26">
        <f t="shared" si="50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>
        <v>5</v>
      </c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67">
        <f>SUMIFS([1]Up!$J:$J,[1]Up!$D:$D,D465)</f>
        <v>0</v>
      </c>
      <c r="BE465" s="82"/>
      <c r="BF465" s="82" t="str">
        <f t="shared" si="52"/>
        <v>PL25</v>
      </c>
      <c r="BG465" s="53" t="str">
        <f t="shared" si="48"/>
        <v/>
      </c>
      <c r="BH465" s="53" t="s">
        <v>50</v>
      </c>
      <c r="BI465" s="53" t="s">
        <v>1848</v>
      </c>
      <c r="BJ465" s="53"/>
      <c r="BK465" s="53" t="s">
        <v>1849</v>
      </c>
      <c r="BL465" s="53">
        <v>5</v>
      </c>
      <c r="BM465" s="83">
        <v>46169</v>
      </c>
      <c r="BN465" s="53"/>
      <c r="BO465" s="53"/>
    </row>
    <row r="466" spans="3:67" ht="14.25" hidden="1" customHeight="1">
      <c r="C466" s="82" t="s">
        <v>14</v>
      </c>
      <c r="D466" s="82" t="s">
        <v>653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7"/>
        <v>20</v>
      </c>
      <c r="M466" s="26">
        <f t="shared" si="50"/>
        <v>0</v>
      </c>
      <c r="N466" s="26"/>
      <c r="O466" s="26"/>
      <c r="P466" s="26"/>
      <c r="Q466" s="26"/>
      <c r="R466" s="26"/>
      <c r="S466" s="26"/>
      <c r="T466" s="26"/>
      <c r="U466" s="26"/>
      <c r="V466" s="26">
        <v>20</v>
      </c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67">
        <f>SUMIFS([1]Up!$J:$J,[1]Up!$D:$D,D466)</f>
        <v>0</v>
      </c>
      <c r="BE466" s="82"/>
      <c r="BF466" s="82" t="str">
        <f t="shared" si="52"/>
        <v>PL12</v>
      </c>
      <c r="BG466" s="53" t="str">
        <f t="shared" si="48"/>
        <v/>
      </c>
      <c r="BH466" s="53" t="s">
        <v>50</v>
      </c>
      <c r="BI466" s="53" t="s">
        <v>1888</v>
      </c>
      <c r="BJ466" s="53"/>
      <c r="BK466" s="53" t="s">
        <v>1889</v>
      </c>
      <c r="BL466" s="53">
        <v>20</v>
      </c>
      <c r="BM466" s="83">
        <v>46169</v>
      </c>
      <c r="BN466" s="53"/>
      <c r="BO466" s="53"/>
    </row>
    <row r="467" spans="3:67" ht="14.25" hidden="1" customHeight="1">
      <c r="C467" s="82" t="s">
        <v>14</v>
      </c>
      <c r="D467" s="82" t="s">
        <v>654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7"/>
        <v>1</v>
      </c>
      <c r="M467" s="26">
        <f t="shared" si="50"/>
        <v>0</v>
      </c>
      <c r="N467" s="26"/>
      <c r="O467" s="26">
        <v>2</v>
      </c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67">
        <f>SUMIFS([1]Up!$J:$J,[1]Up!$D:$D,D467)</f>
        <v>0</v>
      </c>
      <c r="BE467" s="82" t="s">
        <v>82</v>
      </c>
      <c r="BF467" s="82" t="str">
        <f t="shared" si="52"/>
        <v>PL6</v>
      </c>
      <c r="BG467" s="53" t="str">
        <f t="shared" si="48"/>
        <v>Thừa 1</v>
      </c>
      <c r="BH467" s="53" t="s">
        <v>50</v>
      </c>
      <c r="BI467" s="53"/>
      <c r="BJ467" s="53"/>
      <c r="BK467" s="53" t="s">
        <v>1681</v>
      </c>
      <c r="BL467" s="53">
        <v>1</v>
      </c>
      <c r="BM467" s="83"/>
      <c r="BN467" s="53"/>
      <c r="BO467" s="53"/>
    </row>
    <row r="468" spans="3:67" ht="14.25" hidden="1" customHeight="1">
      <c r="C468" s="82" t="s">
        <v>12</v>
      </c>
      <c r="D468" s="82" t="s">
        <v>655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7"/>
        <v>2</v>
      </c>
      <c r="M468" s="26">
        <f t="shared" si="50"/>
        <v>0</v>
      </c>
      <c r="N468" s="26"/>
      <c r="O468" s="26"/>
      <c r="P468" s="26"/>
      <c r="Q468" s="26"/>
      <c r="R468" s="26"/>
      <c r="S468" s="26"/>
      <c r="T468" s="26">
        <v>1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>
        <v>1</v>
      </c>
      <c r="BD468" s="67">
        <f>SUMIFS([1]Up!$J:$J,[1]Up!$D:$D,D468)</f>
        <v>0</v>
      </c>
      <c r="BE468" s="82"/>
      <c r="BF468" s="82" t="str">
        <f t="shared" si="52"/>
        <v/>
      </c>
      <c r="BG468" s="53" t="str">
        <f t="shared" si="48"/>
        <v/>
      </c>
      <c r="BH468" s="53" t="s">
        <v>50</v>
      </c>
      <c r="BI468" s="84" t="s">
        <v>1951</v>
      </c>
      <c r="BJ468" s="53"/>
      <c r="BK468" s="53" t="s">
        <v>1952</v>
      </c>
      <c r="BL468" s="53">
        <v>2</v>
      </c>
      <c r="BM468" s="83">
        <v>46169</v>
      </c>
      <c r="BN468" s="53"/>
      <c r="BO468" s="53"/>
    </row>
    <row r="469" spans="3:67" ht="14.25" hidden="1" customHeight="1">
      <c r="C469" s="82" t="s">
        <v>12</v>
      </c>
      <c r="D469" s="82" t="s">
        <v>656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7"/>
        <v>1</v>
      </c>
      <c r="M469" s="26">
        <f t="shared" si="50"/>
        <v>0</v>
      </c>
      <c r="N469" s="26"/>
      <c r="O469" s="26"/>
      <c r="P469" s="26"/>
      <c r="Q469" s="26"/>
      <c r="R469" s="26"/>
      <c r="S469" s="26"/>
      <c r="T469" s="26"/>
      <c r="U469" s="26">
        <v>1</v>
      </c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67">
        <f>SUMIFS([1]Up!$J:$J,[1]Up!$D:$D,D469)</f>
        <v>0</v>
      </c>
      <c r="BE469" s="82"/>
      <c r="BF469" s="82" t="str">
        <f t="shared" si="52"/>
        <v/>
      </c>
      <c r="BG469" s="53" t="str">
        <f t="shared" si="48"/>
        <v/>
      </c>
      <c r="BH469" s="53" t="s">
        <v>50</v>
      </c>
      <c r="BI469" s="53"/>
      <c r="BJ469" s="53"/>
      <c r="BK469" s="53" t="s">
        <v>1681</v>
      </c>
      <c r="BL469" s="53">
        <v>1</v>
      </c>
      <c r="BM469" s="83"/>
      <c r="BN469" s="53"/>
      <c r="BO469" s="53"/>
    </row>
    <row r="470" spans="3:67" ht="14.25" hidden="1" customHeight="1">
      <c r="C470" s="82" t="s">
        <v>12</v>
      </c>
      <c r="D470" s="82" t="s">
        <v>657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7"/>
        <v>1</v>
      </c>
      <c r="M470" s="26">
        <f t="shared" si="50"/>
        <v>0</v>
      </c>
      <c r="N470" s="26"/>
      <c r="O470" s="26"/>
      <c r="P470" s="26"/>
      <c r="Q470" s="26"/>
      <c r="R470" s="26"/>
      <c r="S470" s="26"/>
      <c r="T470" s="26"/>
      <c r="U470" s="26">
        <v>1</v>
      </c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67">
        <f>SUMIFS([1]Up!$J:$J,[1]Up!$D:$D,D470)</f>
        <v>0</v>
      </c>
      <c r="BE470" s="82"/>
      <c r="BF470" s="82" t="str">
        <f t="shared" si="52"/>
        <v/>
      </c>
      <c r="BG470" s="53" t="str">
        <f t="shared" si="48"/>
        <v/>
      </c>
      <c r="BH470" s="53" t="s">
        <v>50</v>
      </c>
      <c r="BI470" s="53"/>
      <c r="BJ470" s="53"/>
      <c r="BK470" s="53" t="s">
        <v>1681</v>
      </c>
      <c r="BL470" s="53">
        <v>1</v>
      </c>
      <c r="BM470" s="83"/>
      <c r="BN470" s="53"/>
      <c r="BO470" s="53"/>
    </row>
    <row r="471" spans="3:67" ht="14.25" hidden="1" customHeight="1">
      <c r="C471" s="82"/>
      <c r="D471" s="82" t="s">
        <v>658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7"/>
        <v>0</v>
      </c>
      <c r="M471" s="26">
        <f t="shared" si="50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67">
        <f>SUMIFS([1]Up!$J:$J,[1]Up!$D:$D,D471)</f>
        <v>0</v>
      </c>
      <c r="BE471" s="82"/>
      <c r="BF471" s="82" t="str">
        <f t="shared" si="52"/>
        <v/>
      </c>
      <c r="BG471" s="53" t="str">
        <f t="shared" si="48"/>
        <v/>
      </c>
      <c r="BH471" s="53"/>
      <c r="BI471" s="53"/>
      <c r="BJ471" s="53"/>
      <c r="BK471" s="53"/>
      <c r="BL471" s="53"/>
      <c r="BM471" s="83"/>
      <c r="BN471" s="53"/>
      <c r="BO471" s="53"/>
    </row>
    <row r="472" spans="3:67" ht="14.25" hidden="1" customHeight="1">
      <c r="C472" s="82" t="s">
        <v>12</v>
      </c>
      <c r="D472" s="82" t="s">
        <v>3757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7"/>
        <v>1</v>
      </c>
      <c r="M472" s="26">
        <f t="shared" si="50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>
        <f>11471/G472</f>
        <v>0.36917481977342947</v>
      </c>
      <c r="AA472" s="26">
        <f>+(10713+8888)/G472</f>
        <v>0.63082518022657053</v>
      </c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67">
        <f>SUMIFS([1]Up!$J:$J,[1]Up!$D:$D,D472)</f>
        <v>0</v>
      </c>
      <c r="BE472" s="82"/>
      <c r="BF472" s="82"/>
      <c r="BG472" s="53" t="str">
        <f t="shared" si="48"/>
        <v/>
      </c>
      <c r="BH472" s="53" t="s">
        <v>96</v>
      </c>
      <c r="BI472" s="53"/>
      <c r="BJ472" s="53"/>
      <c r="BK472" s="53" t="s">
        <v>1681</v>
      </c>
      <c r="BL472" s="53">
        <v>2</v>
      </c>
      <c r="BM472" s="83"/>
      <c r="BN472" s="53"/>
      <c r="BO472" s="53"/>
    </row>
    <row r="473" spans="3:67" ht="14.25" hidden="1" customHeight="1">
      <c r="C473" s="82" t="s">
        <v>12</v>
      </c>
      <c r="D473" s="82" t="s">
        <v>3758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7"/>
        <v>1</v>
      </c>
      <c r="M473" s="26">
        <f t="shared" si="50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>
        <f>11471/G473</f>
        <v>0.36917481977342947</v>
      </c>
      <c r="AA473" s="26">
        <f>+(10713+8888)/G473</f>
        <v>0.63082518022657053</v>
      </c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67">
        <f>SUMIFS([1]Up!$J:$J,[1]Up!$D:$D,D473)</f>
        <v>0</v>
      </c>
      <c r="BE473" s="82"/>
      <c r="BF473" s="82"/>
      <c r="BG473" s="53" t="str">
        <f t="shared" si="48"/>
        <v/>
      </c>
      <c r="BH473" s="53" t="s">
        <v>96</v>
      </c>
      <c r="BI473" s="53"/>
      <c r="BJ473" s="53"/>
      <c r="BK473" s="53" t="s">
        <v>1681</v>
      </c>
      <c r="BL473" s="53">
        <v>2</v>
      </c>
      <c r="BM473" s="83"/>
      <c r="BN473" s="53"/>
      <c r="BO473" s="53"/>
    </row>
    <row r="474" spans="3:67" ht="14.25" hidden="1" customHeight="1">
      <c r="C474" s="82" t="s">
        <v>12</v>
      </c>
      <c r="D474" s="82" t="s">
        <v>659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7"/>
        <v>12</v>
      </c>
      <c r="M474" s="26">
        <f t="shared" si="50"/>
        <v>0</v>
      </c>
      <c r="N474" s="26"/>
      <c r="O474" s="26"/>
      <c r="P474" s="26"/>
      <c r="Q474" s="26"/>
      <c r="R474" s="26"/>
      <c r="S474" s="26">
        <v>10</v>
      </c>
      <c r="T474" s="26">
        <v>2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67">
        <f>SUMIFS([1]Up!$J:$J,[1]Up!$D:$D,D474)</f>
        <v>0</v>
      </c>
      <c r="BE474" s="82"/>
      <c r="BF474" s="82" t="str">
        <f t="shared" ref="BF474:BF479" si="53">IFERROR(IF(C474="Plate",LEFT(E474,FIND("*",E474,1)-1),""),IF(C474="Plate",LEFT(E474,FIND("x",E474,1)-1),""))</f>
        <v/>
      </c>
      <c r="BG474" s="53" t="str">
        <f t="shared" si="48"/>
        <v/>
      </c>
      <c r="BH474" s="53" t="s">
        <v>50</v>
      </c>
      <c r="BI474" s="84" t="s">
        <v>1868</v>
      </c>
      <c r="BJ474" s="53"/>
      <c r="BK474" s="53" t="s">
        <v>1869</v>
      </c>
      <c r="BL474" s="53">
        <v>12</v>
      </c>
      <c r="BM474" s="83">
        <v>46169</v>
      </c>
      <c r="BN474" s="53"/>
      <c r="BO474" s="53"/>
    </row>
    <row r="475" spans="3:67" ht="14.25" hidden="1" customHeight="1">
      <c r="C475" s="82" t="s">
        <v>12</v>
      </c>
      <c r="D475" s="82" t="s">
        <v>660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7"/>
        <v>4</v>
      </c>
      <c r="M475" s="26">
        <f t="shared" si="50"/>
        <v>0</v>
      </c>
      <c r="N475" s="26"/>
      <c r="O475" s="26"/>
      <c r="P475" s="26"/>
      <c r="Q475" s="26"/>
      <c r="R475" s="26">
        <v>4</v>
      </c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67">
        <f>SUMIFS([1]Up!$J:$J,[1]Up!$D:$D,D475)</f>
        <v>0</v>
      </c>
      <c r="BE475" s="82"/>
      <c r="BF475" s="82" t="str">
        <f t="shared" si="53"/>
        <v/>
      </c>
      <c r="BG475" s="53" t="str">
        <f t="shared" si="48"/>
        <v/>
      </c>
      <c r="BH475" s="53" t="s">
        <v>50</v>
      </c>
      <c r="BI475" s="53" t="s">
        <v>2037</v>
      </c>
      <c r="BJ475" s="53"/>
      <c r="BK475" s="53" t="s">
        <v>2038</v>
      </c>
      <c r="BL475" s="53">
        <v>4</v>
      </c>
      <c r="BM475" s="83">
        <v>46169</v>
      </c>
      <c r="BN475" s="53"/>
      <c r="BO475" s="53"/>
    </row>
    <row r="476" spans="3:67" ht="14.25" hidden="1" customHeight="1">
      <c r="C476" s="82" t="s">
        <v>12</v>
      </c>
      <c r="D476" s="82" t="s">
        <v>661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7"/>
        <v>1</v>
      </c>
      <c r="M476" s="26">
        <f t="shared" si="50"/>
        <v>0</v>
      </c>
      <c r="N476" s="26"/>
      <c r="O476" s="26"/>
      <c r="P476" s="26"/>
      <c r="Q476" s="26"/>
      <c r="R476" s="26"/>
      <c r="S476" s="26">
        <v>1</v>
      </c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67">
        <f>SUMIFS([1]Up!$J:$J,[1]Up!$D:$D,D476)</f>
        <v>0</v>
      </c>
      <c r="BE476" s="82"/>
      <c r="BF476" s="82" t="str">
        <f t="shared" si="53"/>
        <v/>
      </c>
      <c r="BG476" s="53" t="str">
        <f t="shared" si="48"/>
        <v/>
      </c>
      <c r="BH476" s="53" t="s">
        <v>50</v>
      </c>
      <c r="BI476" s="84" t="s">
        <v>1868</v>
      </c>
      <c r="BJ476" s="53"/>
      <c r="BK476" s="53" t="s">
        <v>1869</v>
      </c>
      <c r="BL476" s="53">
        <v>1</v>
      </c>
      <c r="BM476" s="83">
        <v>46169</v>
      </c>
      <c r="BN476" s="53"/>
      <c r="BO476" s="53"/>
    </row>
    <row r="477" spans="3:67" ht="14.25" hidden="1" customHeight="1">
      <c r="C477" s="82" t="s">
        <v>12</v>
      </c>
      <c r="D477" s="82" t="s">
        <v>662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7"/>
        <v>1</v>
      </c>
      <c r="M477" s="26">
        <f t="shared" si="50"/>
        <v>0</v>
      </c>
      <c r="N477" s="26"/>
      <c r="O477" s="26"/>
      <c r="P477" s="26"/>
      <c r="Q477" s="26"/>
      <c r="R477" s="26"/>
      <c r="S477" s="26">
        <v>1</v>
      </c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67">
        <f>SUMIFS([1]Up!$J:$J,[1]Up!$D:$D,D477)</f>
        <v>0</v>
      </c>
      <c r="BE477" s="82"/>
      <c r="BF477" s="82" t="str">
        <f t="shared" si="53"/>
        <v/>
      </c>
      <c r="BG477" s="53" t="str">
        <f t="shared" si="48"/>
        <v/>
      </c>
      <c r="BH477" s="53" t="s">
        <v>50</v>
      </c>
      <c r="BI477" s="84" t="s">
        <v>1868</v>
      </c>
      <c r="BJ477" s="53"/>
      <c r="BK477" s="53" t="s">
        <v>1869</v>
      </c>
      <c r="BL477" s="53">
        <v>1</v>
      </c>
      <c r="BM477" s="83">
        <v>46169</v>
      </c>
      <c r="BN477" s="53"/>
      <c r="BO477" s="53"/>
    </row>
    <row r="478" spans="3:67" ht="14.25" hidden="1" customHeight="1">
      <c r="C478" s="82" t="s">
        <v>12</v>
      </c>
      <c r="D478" s="82" t="s">
        <v>663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si="47"/>
        <v>1</v>
      </c>
      <c r="M478" s="26">
        <f t="shared" si="50"/>
        <v>0</v>
      </c>
      <c r="N478" s="26"/>
      <c r="O478" s="26"/>
      <c r="P478" s="26"/>
      <c r="Q478" s="26"/>
      <c r="R478" s="26"/>
      <c r="S478" s="26"/>
      <c r="T478" s="26">
        <v>1</v>
      </c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67">
        <f>SUMIFS([1]Up!$J:$J,[1]Up!$D:$D,D478)</f>
        <v>0</v>
      </c>
      <c r="BE478" s="82"/>
      <c r="BF478" s="82" t="str">
        <f t="shared" si="53"/>
        <v/>
      </c>
      <c r="BG478" s="53" t="str">
        <f t="shared" si="48"/>
        <v/>
      </c>
      <c r="BH478" s="53" t="s">
        <v>50</v>
      </c>
      <c r="BI478" s="53" t="s">
        <v>2123</v>
      </c>
      <c r="BJ478" s="53"/>
      <c r="BK478" s="53" t="s">
        <v>2124</v>
      </c>
      <c r="BL478" s="53">
        <v>1</v>
      </c>
      <c r="BM478" s="83">
        <v>46169</v>
      </c>
      <c r="BN478" s="53"/>
      <c r="BO478" s="53"/>
    </row>
    <row r="479" spans="3:67" ht="14.25" hidden="1" customHeight="1">
      <c r="C479" s="82" t="s">
        <v>14</v>
      </c>
      <c r="D479" s="82" t="s">
        <v>3747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47"/>
        <v>1</v>
      </c>
      <c r="M479" s="26">
        <f t="shared" si="50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>
        <v>1</v>
      </c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67">
        <f>SUMIFS([1]Up!$J:$J,[1]Up!$D:$D,D479)</f>
        <v>0</v>
      </c>
      <c r="BE479" s="82"/>
      <c r="BF479" s="82" t="str">
        <f t="shared" si="53"/>
        <v>PL3.6</v>
      </c>
      <c r="BG479" s="53" t="str">
        <f t="shared" si="48"/>
        <v/>
      </c>
      <c r="BH479" s="53" t="s">
        <v>50</v>
      </c>
      <c r="BI479" s="53" t="s">
        <v>3799</v>
      </c>
      <c r="BJ479" s="53"/>
      <c r="BK479" s="53" t="s">
        <v>3800</v>
      </c>
      <c r="BL479" s="53">
        <v>1</v>
      </c>
      <c r="BM479" s="83">
        <v>46169</v>
      </c>
      <c r="BN479" s="53"/>
      <c r="BO479" s="53"/>
    </row>
    <row r="480" spans="3:67" ht="14.25" hidden="1" customHeight="1">
      <c r="C480" s="82" t="s">
        <v>14</v>
      </c>
      <c r="D480" s="82" t="s">
        <v>3759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ref="L480:L543" si="54">MIN(SUM(N480:BC480),I480)</f>
        <v>2</v>
      </c>
      <c r="M480" s="26">
        <f t="shared" si="50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>
        <v>2</v>
      </c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67">
        <f>SUMIFS([1]Up!$J:$J,[1]Up!$D:$D,D480)</f>
        <v>0</v>
      </c>
      <c r="BE480" s="82"/>
      <c r="BF480" s="82"/>
      <c r="BG480" s="53" t="str">
        <f t="shared" ref="BG480:BG543" si="55">IF(ROUND(SUM(N480:BC480)-I480,0)&gt;0,"Thừa "&amp;SUM(N480:BC480)-I480,"")</f>
        <v/>
      </c>
      <c r="BH480" s="53" t="s">
        <v>50</v>
      </c>
      <c r="BI480" s="53" t="s">
        <v>3854</v>
      </c>
      <c r="BJ480" s="53"/>
      <c r="BK480" s="53" t="s">
        <v>3855</v>
      </c>
      <c r="BL480" s="53">
        <v>2</v>
      </c>
      <c r="BM480" s="83">
        <v>46200</v>
      </c>
      <c r="BN480" s="53"/>
      <c r="BO480" s="53"/>
    </row>
    <row r="481" spans="3:67" ht="14.25" hidden="1" customHeight="1">
      <c r="C481" s="82" t="s">
        <v>14</v>
      </c>
      <c r="D481" s="82" t="s">
        <v>3760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4"/>
        <v>3</v>
      </c>
      <c r="M481" s="26">
        <f t="shared" si="50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>
        <v>3</v>
      </c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67">
        <f>SUMIFS([1]Up!$J:$J,[1]Up!$D:$D,D481)</f>
        <v>0</v>
      </c>
      <c r="BE481" s="82"/>
      <c r="BF481" s="82"/>
      <c r="BG481" s="53" t="str">
        <f t="shared" si="55"/>
        <v/>
      </c>
      <c r="BH481" s="53" t="s">
        <v>50</v>
      </c>
      <c r="BI481" s="53" t="s">
        <v>3854</v>
      </c>
      <c r="BJ481" s="53"/>
      <c r="BK481" s="53" t="s">
        <v>3855</v>
      </c>
      <c r="BL481" s="53">
        <v>3</v>
      </c>
      <c r="BM481" s="83">
        <v>46200</v>
      </c>
      <c r="BN481" s="53"/>
      <c r="BO481" s="53"/>
    </row>
    <row r="482" spans="3:67" ht="14.25" hidden="1" customHeight="1">
      <c r="C482" s="82" t="s">
        <v>14</v>
      </c>
      <c r="D482" s="82" t="s">
        <v>3761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4"/>
        <v>4</v>
      </c>
      <c r="M482" s="26">
        <f t="shared" si="50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>
        <v>4</v>
      </c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67">
        <f>SUMIFS([1]Up!$J:$J,[1]Up!$D:$D,D482)</f>
        <v>0</v>
      </c>
      <c r="BE482" s="82"/>
      <c r="BF482" s="82"/>
      <c r="BG482" s="53" t="str">
        <f t="shared" si="55"/>
        <v/>
      </c>
      <c r="BH482" s="53" t="s">
        <v>50</v>
      </c>
      <c r="BI482" s="53" t="s">
        <v>3826</v>
      </c>
      <c r="BJ482" s="53"/>
      <c r="BK482" s="53" t="s">
        <v>3827</v>
      </c>
      <c r="BL482" s="53">
        <v>4</v>
      </c>
      <c r="BM482" s="83">
        <v>46200</v>
      </c>
      <c r="BN482" s="53"/>
      <c r="BO482" s="53"/>
    </row>
    <row r="483" spans="3:67" ht="14.25" hidden="1" customHeight="1">
      <c r="C483" s="82" t="s">
        <v>14</v>
      </c>
      <c r="D483" s="82" t="s">
        <v>664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4"/>
        <v>4</v>
      </c>
      <c r="M483" s="26">
        <f t="shared" si="50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>
        <v>4</v>
      </c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67">
        <f>SUMIFS([1]Up!$J:$J,[1]Up!$D:$D,D483)</f>
        <v>0</v>
      </c>
      <c r="BE483" s="82"/>
      <c r="BF483" s="82" t="str">
        <f t="shared" ref="BF483:BF508" si="56">IFERROR(IF(C483="Plate",LEFT(E483,FIND("*",E483,1)-1),""),IF(C483="Plate",LEFT(E483,FIND("x",E483,1)-1),""))</f>
        <v>PL38</v>
      </c>
      <c r="BG483" s="53" t="str">
        <f t="shared" si="55"/>
        <v/>
      </c>
      <c r="BH483" s="53" t="s">
        <v>50</v>
      </c>
      <c r="BI483" s="53" t="s">
        <v>2044</v>
      </c>
      <c r="BJ483" s="53"/>
      <c r="BK483" s="53" t="s">
        <v>2045</v>
      </c>
      <c r="BL483" s="53">
        <v>4</v>
      </c>
      <c r="BM483" s="83">
        <v>46169</v>
      </c>
      <c r="BN483" s="53"/>
      <c r="BO483" s="53"/>
    </row>
    <row r="484" spans="3:67" ht="14.25" hidden="1" customHeight="1">
      <c r="C484" s="82" t="s">
        <v>14</v>
      </c>
      <c r="D484" s="82" t="s">
        <v>665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4"/>
        <v>1</v>
      </c>
      <c r="M484" s="26">
        <f t="shared" si="50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>
        <v>1</v>
      </c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67">
        <f>SUMIFS([1]Up!$J:$J,[1]Up!$D:$D,D484)</f>
        <v>0</v>
      </c>
      <c r="BE484" s="82"/>
      <c r="BF484" s="82" t="str">
        <f t="shared" si="56"/>
        <v>PL12</v>
      </c>
      <c r="BG484" s="53" t="str">
        <f t="shared" si="55"/>
        <v/>
      </c>
      <c r="BH484" s="53" t="s">
        <v>61</v>
      </c>
      <c r="BI484" s="84" t="s">
        <v>1806</v>
      </c>
      <c r="BJ484" s="53"/>
      <c r="BK484" s="53" t="s">
        <v>1807</v>
      </c>
      <c r="BL484" s="53">
        <v>1</v>
      </c>
      <c r="BM484" s="83">
        <v>46169</v>
      </c>
      <c r="BN484" s="53"/>
      <c r="BO484" s="53"/>
    </row>
    <row r="485" spans="3:67" ht="14.25" hidden="1" customHeight="1">
      <c r="C485" s="82" t="s">
        <v>14</v>
      </c>
      <c r="D485" s="82" t="s">
        <v>666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4"/>
        <v>8</v>
      </c>
      <c r="M485" s="26">
        <f t="shared" si="50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>
        <v>8</v>
      </c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67">
        <f>SUMIFS([1]Up!$J:$J,[1]Up!$D:$D,D485)</f>
        <v>0</v>
      </c>
      <c r="BE485" s="82"/>
      <c r="BF485" s="82" t="str">
        <f t="shared" si="56"/>
        <v>PL10</v>
      </c>
      <c r="BG485" s="53" t="str">
        <f t="shared" si="55"/>
        <v/>
      </c>
      <c r="BH485" s="53" t="s">
        <v>61</v>
      </c>
      <c r="BI485" s="84" t="s">
        <v>1787</v>
      </c>
      <c r="BJ485" s="53"/>
      <c r="BK485" s="53" t="s">
        <v>1788</v>
      </c>
      <c r="BL485" s="53">
        <v>8</v>
      </c>
      <c r="BM485" s="83">
        <v>46169</v>
      </c>
      <c r="BN485" s="53"/>
      <c r="BO485" s="53"/>
    </row>
    <row r="486" spans="3:67" ht="14.25" hidden="1" customHeight="1">
      <c r="C486" s="82" t="s">
        <v>15</v>
      </c>
      <c r="D486" s="82" t="s">
        <v>667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4"/>
        <v>1318</v>
      </c>
      <c r="M486" s="26">
        <f t="shared" si="50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>
        <v>1318</v>
      </c>
      <c r="BD486" s="67">
        <f>SUMIFS([1]Up!$J:$J,[1]Up!$D:$D,D486)</f>
        <v>0</v>
      </c>
      <c r="BE486" s="82"/>
      <c r="BF486" s="82" t="str">
        <f t="shared" si="56"/>
        <v/>
      </c>
      <c r="BG486" s="53" t="str">
        <f t="shared" si="55"/>
        <v/>
      </c>
      <c r="BH486" s="53" t="s">
        <v>75</v>
      </c>
      <c r="BI486" s="53" t="s">
        <v>1854</v>
      </c>
      <c r="BJ486" s="53"/>
      <c r="BK486" s="53"/>
      <c r="BL486" s="53"/>
      <c r="BM486" s="83"/>
      <c r="BN486" s="53"/>
      <c r="BO486" s="53"/>
    </row>
    <row r="487" spans="3:67" ht="14.25" hidden="1" customHeight="1">
      <c r="C487" s="82" t="s">
        <v>15</v>
      </c>
      <c r="D487" s="82" t="s">
        <v>668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4"/>
        <v>1</v>
      </c>
      <c r="M487" s="26">
        <f t="shared" si="50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>
        <v>1</v>
      </c>
      <c r="BD487" s="67">
        <f>SUMIFS([1]Up!$J:$J,[1]Up!$D:$D,D487)</f>
        <v>0</v>
      </c>
      <c r="BE487" s="82"/>
      <c r="BF487" s="82" t="str">
        <f t="shared" si="56"/>
        <v/>
      </c>
      <c r="BG487" s="53" t="str">
        <f t="shared" si="55"/>
        <v/>
      </c>
      <c r="BH487" s="53" t="s">
        <v>75</v>
      </c>
      <c r="BI487" s="53" t="s">
        <v>2128</v>
      </c>
      <c r="BJ487" s="53"/>
      <c r="BK487" s="53"/>
      <c r="BL487" s="53"/>
      <c r="BM487" s="83"/>
      <c r="BN487" s="53"/>
      <c r="BO487" s="53"/>
    </row>
    <row r="488" spans="3:67" ht="14.25" hidden="1" customHeight="1">
      <c r="C488" s="82" t="s">
        <v>15</v>
      </c>
      <c r="D488" s="82" t="s">
        <v>669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4"/>
        <v>659</v>
      </c>
      <c r="M488" s="26">
        <f t="shared" si="50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>
        <v>659</v>
      </c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67">
        <f>SUMIFS([1]Up!$J:$J,[1]Up!$D:$D,D488)</f>
        <v>0</v>
      </c>
      <c r="BE488" s="82"/>
      <c r="BF488" s="82" t="str">
        <f t="shared" si="56"/>
        <v/>
      </c>
      <c r="BG488" s="53" t="str">
        <f t="shared" si="55"/>
        <v/>
      </c>
      <c r="BH488" s="53" t="s">
        <v>75</v>
      </c>
      <c r="BI488" s="53" t="s">
        <v>2015</v>
      </c>
      <c r="BJ488" s="53"/>
      <c r="BK488" s="53"/>
      <c r="BL488" s="53"/>
      <c r="BM488" s="83"/>
      <c r="BN488" s="53"/>
      <c r="BO488" s="53"/>
    </row>
    <row r="489" spans="3:67" ht="14.25" hidden="1" customHeight="1">
      <c r="C489" s="82" t="s">
        <v>15</v>
      </c>
      <c r="D489" s="82" t="s">
        <v>670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4"/>
        <v>10</v>
      </c>
      <c r="M489" s="26">
        <f t="shared" si="50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>
        <v>10</v>
      </c>
      <c r="BD489" s="67">
        <f>SUMIFS([1]Up!$J:$J,[1]Up!$D:$D,D489)</f>
        <v>0</v>
      </c>
      <c r="BE489" s="82"/>
      <c r="BF489" s="82" t="str">
        <f t="shared" si="56"/>
        <v/>
      </c>
      <c r="BG489" s="53" t="str">
        <f t="shared" si="55"/>
        <v/>
      </c>
      <c r="BH489" s="53" t="s">
        <v>75</v>
      </c>
      <c r="BI489" s="53" t="s">
        <v>2017</v>
      </c>
      <c r="BJ489" s="53"/>
      <c r="BK489" s="53"/>
      <c r="BL489" s="53"/>
      <c r="BM489" s="83"/>
      <c r="BN489" s="53"/>
      <c r="BO489" s="53"/>
    </row>
    <row r="490" spans="3:67" ht="14.25" hidden="1" customHeight="1">
      <c r="C490" s="82" t="s">
        <v>14</v>
      </c>
      <c r="D490" s="82" t="s">
        <v>671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4"/>
        <v>16</v>
      </c>
      <c r="M490" s="26">
        <f t="shared" si="50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>
        <v>16</v>
      </c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67">
        <f>SUMIFS([1]Up!$J:$J,[1]Up!$D:$D,D490)</f>
        <v>0</v>
      </c>
      <c r="BE490" s="82"/>
      <c r="BF490" s="82" t="str">
        <f t="shared" si="56"/>
        <v>PL10</v>
      </c>
      <c r="BG490" s="53" t="str">
        <f t="shared" si="55"/>
        <v/>
      </c>
      <c r="BH490" s="53" t="s">
        <v>50</v>
      </c>
      <c r="BI490" s="84" t="s">
        <v>2051</v>
      </c>
      <c r="BJ490" s="53"/>
      <c r="BK490" s="53" t="s">
        <v>2052</v>
      </c>
      <c r="BL490" s="53">
        <v>16</v>
      </c>
      <c r="BM490" s="83">
        <v>46169</v>
      </c>
      <c r="BN490" s="53"/>
      <c r="BO490" s="53"/>
    </row>
    <row r="491" spans="3:67" ht="14.25" hidden="1" customHeight="1">
      <c r="C491" s="82" t="s">
        <v>14</v>
      </c>
      <c r="D491" s="82" t="s">
        <v>672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4"/>
        <v>33</v>
      </c>
      <c r="M491" s="26">
        <f t="shared" si="50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>
        <v>33</v>
      </c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67">
        <f>SUMIFS([1]Up!$J:$J,[1]Up!$D:$D,D491)</f>
        <v>0</v>
      </c>
      <c r="BE491" s="82"/>
      <c r="BF491" s="82" t="str">
        <f t="shared" si="56"/>
        <v>PL8</v>
      </c>
      <c r="BG491" s="53" t="str">
        <f t="shared" si="55"/>
        <v/>
      </c>
      <c r="BH491" s="53" t="s">
        <v>50</v>
      </c>
      <c r="BI491" s="84" t="s">
        <v>1794</v>
      </c>
      <c r="BJ491" s="53"/>
      <c r="BK491" s="53" t="s">
        <v>1795</v>
      </c>
      <c r="BL491" s="53">
        <v>33</v>
      </c>
      <c r="BM491" s="83">
        <v>46169</v>
      </c>
      <c r="BN491" s="53"/>
      <c r="BO491" s="53"/>
    </row>
    <row r="492" spans="3:67" ht="14.25" hidden="1" customHeight="1">
      <c r="C492" s="82" t="s">
        <v>14</v>
      </c>
      <c r="D492" s="82" t="s">
        <v>673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4"/>
        <v>8</v>
      </c>
      <c r="M492" s="26">
        <f t="shared" si="50"/>
        <v>0</v>
      </c>
      <c r="N492" s="26"/>
      <c r="O492" s="26"/>
      <c r="P492" s="26"/>
      <c r="Q492" s="26"/>
      <c r="R492" s="26"/>
      <c r="S492" s="26">
        <v>8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67">
        <f>SUMIFS([1]Up!$J:$J,[1]Up!$D:$D,D492)</f>
        <v>0</v>
      </c>
      <c r="BE492" s="82"/>
      <c r="BF492" s="82" t="str">
        <f t="shared" si="56"/>
        <v>PL12</v>
      </c>
      <c r="BG492" s="53" t="str">
        <f t="shared" si="55"/>
        <v/>
      </c>
      <c r="BH492" s="53" t="s">
        <v>50</v>
      </c>
      <c r="BI492" s="84" t="s">
        <v>1806</v>
      </c>
      <c r="BJ492" s="53"/>
      <c r="BK492" s="53" t="s">
        <v>1807</v>
      </c>
      <c r="BL492" s="53">
        <v>8</v>
      </c>
      <c r="BM492" s="83">
        <v>46169</v>
      </c>
      <c r="BN492" s="53"/>
      <c r="BO492" s="53"/>
    </row>
    <row r="493" spans="3:67" ht="14.25" hidden="1" customHeight="1">
      <c r="C493" s="82" t="s">
        <v>14</v>
      </c>
      <c r="D493" s="82" t="s">
        <v>674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4"/>
        <v>16</v>
      </c>
      <c r="M493" s="26">
        <f t="shared" si="50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>
        <v>16</v>
      </c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67">
        <f>SUMIFS([1]Up!$J:$J,[1]Up!$D:$D,D493)</f>
        <v>0</v>
      </c>
      <c r="BE493" s="82"/>
      <c r="BF493" s="82" t="str">
        <f t="shared" si="56"/>
        <v>PL10</v>
      </c>
      <c r="BG493" s="53" t="str">
        <f t="shared" si="55"/>
        <v/>
      </c>
      <c r="BH493" s="53" t="s">
        <v>50</v>
      </c>
      <c r="BI493" s="84" t="s">
        <v>2051</v>
      </c>
      <c r="BJ493" s="53"/>
      <c r="BK493" s="53" t="s">
        <v>2052</v>
      </c>
      <c r="BL493" s="53">
        <v>16</v>
      </c>
      <c r="BM493" s="83">
        <v>46169</v>
      </c>
      <c r="BN493" s="53"/>
      <c r="BO493" s="53"/>
    </row>
    <row r="494" spans="3:67" ht="14.25" hidden="1" customHeight="1">
      <c r="C494" s="82" t="s">
        <v>14</v>
      </c>
      <c r="D494" s="82" t="s">
        <v>675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4"/>
        <v>1</v>
      </c>
      <c r="M494" s="26">
        <f t="shared" si="50"/>
        <v>0</v>
      </c>
      <c r="N494" s="26">
        <v>2</v>
      </c>
      <c r="O494" s="26">
        <v>2</v>
      </c>
      <c r="P494" s="26"/>
      <c r="Q494" s="26"/>
      <c r="R494" s="26"/>
      <c r="S494" s="26">
        <v>1</v>
      </c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67">
        <f>SUMIFS([1]Up!$J:$J,[1]Up!$D:$D,D494)</f>
        <v>0</v>
      </c>
      <c r="BE494" s="82" t="s">
        <v>3404</v>
      </c>
      <c r="BF494" s="82" t="str">
        <f t="shared" si="56"/>
        <v>PL6</v>
      </c>
      <c r="BG494" s="53" t="str">
        <f t="shared" si="55"/>
        <v>Thừa 4</v>
      </c>
      <c r="BH494" s="53" t="s">
        <v>50</v>
      </c>
      <c r="BI494" s="53"/>
      <c r="BJ494" s="53"/>
      <c r="BK494" s="53" t="s">
        <v>1681</v>
      </c>
      <c r="BL494" s="53">
        <v>1</v>
      </c>
      <c r="BM494" s="83"/>
      <c r="BN494" s="53"/>
      <c r="BO494" s="53"/>
    </row>
    <row r="495" spans="3:67" ht="14.25" hidden="1" customHeight="1">
      <c r="C495" s="82" t="s">
        <v>14</v>
      </c>
      <c r="D495" s="82" t="s">
        <v>676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4"/>
        <v>7</v>
      </c>
      <c r="M495" s="26">
        <f t="shared" si="50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>
        <v>7</v>
      </c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67">
        <f>SUMIFS([1]Up!$J:$J,[1]Up!$D:$D,D495)</f>
        <v>0</v>
      </c>
      <c r="BE495" s="82"/>
      <c r="BF495" s="82" t="str">
        <f t="shared" si="56"/>
        <v>PL19</v>
      </c>
      <c r="BG495" s="53" t="str">
        <f t="shared" si="55"/>
        <v/>
      </c>
      <c r="BH495" s="53" t="s">
        <v>50</v>
      </c>
      <c r="BI495" s="53" t="s">
        <v>2062</v>
      </c>
      <c r="BJ495" s="53"/>
      <c r="BK495" s="53" t="s">
        <v>2063</v>
      </c>
      <c r="BL495" s="53">
        <v>7</v>
      </c>
      <c r="BM495" s="83">
        <v>46169</v>
      </c>
      <c r="BN495" s="53"/>
      <c r="BO495" s="53"/>
    </row>
    <row r="496" spans="3:67" ht="14.25" hidden="1" customHeight="1">
      <c r="C496" s="82" t="s">
        <v>14</v>
      </c>
      <c r="D496" s="82" t="s">
        <v>678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4"/>
        <v>7</v>
      </c>
      <c r="M496" s="26">
        <f t="shared" si="50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>
        <v>7</v>
      </c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67">
        <f>SUMIFS([1]Up!$J:$J,[1]Up!$D:$D,D496)</f>
        <v>0</v>
      </c>
      <c r="BE496" s="82"/>
      <c r="BF496" s="82" t="str">
        <f t="shared" si="56"/>
        <v>PL19</v>
      </c>
      <c r="BG496" s="53" t="str">
        <f t="shared" si="55"/>
        <v/>
      </c>
      <c r="BH496" s="53" t="s">
        <v>50</v>
      </c>
      <c r="BI496" s="53" t="s">
        <v>2062</v>
      </c>
      <c r="BJ496" s="53"/>
      <c r="BK496" s="53" t="s">
        <v>2063</v>
      </c>
      <c r="BL496" s="53">
        <v>7</v>
      </c>
      <c r="BM496" s="83">
        <v>46169</v>
      </c>
      <c r="BN496" s="53"/>
      <c r="BO496" s="53"/>
    </row>
    <row r="497" spans="3:67" ht="14.25" hidden="1" customHeight="1">
      <c r="C497" s="82" t="s">
        <v>14</v>
      </c>
      <c r="D497" s="82" t="s">
        <v>679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4"/>
        <v>8</v>
      </c>
      <c r="M497" s="26">
        <f t="shared" si="50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>
        <v>8</v>
      </c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67">
        <f>SUMIFS([1]Up!$J:$J,[1]Up!$D:$D,D497)</f>
        <v>0</v>
      </c>
      <c r="BE497" s="82"/>
      <c r="BF497" s="82" t="str">
        <f t="shared" si="56"/>
        <v>PL16</v>
      </c>
      <c r="BG497" s="53" t="str">
        <f t="shared" si="55"/>
        <v/>
      </c>
      <c r="BH497" s="53" t="s">
        <v>50</v>
      </c>
      <c r="BI497" s="84" t="s">
        <v>2068</v>
      </c>
      <c r="BJ497" s="53"/>
      <c r="BK497" s="53" t="s">
        <v>2069</v>
      </c>
      <c r="BL497" s="53">
        <v>8</v>
      </c>
      <c r="BM497" s="83">
        <v>46169</v>
      </c>
      <c r="BN497" s="53"/>
      <c r="BO497" s="53"/>
    </row>
    <row r="498" spans="3:67" ht="14.25" hidden="1" customHeight="1">
      <c r="C498" s="82" t="s">
        <v>14</v>
      </c>
      <c r="D498" s="82" t="s">
        <v>680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4"/>
        <v>8</v>
      </c>
      <c r="M498" s="26">
        <f t="shared" ref="M498:M563" si="57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>
        <v>8</v>
      </c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67">
        <f>SUMIFS([1]Up!$J:$J,[1]Up!$D:$D,D498)</f>
        <v>0</v>
      </c>
      <c r="BE498" s="82"/>
      <c r="BF498" s="82" t="str">
        <f t="shared" si="56"/>
        <v>PL16</v>
      </c>
      <c r="BG498" s="53" t="str">
        <f t="shared" si="55"/>
        <v/>
      </c>
      <c r="BH498" s="53" t="s">
        <v>50</v>
      </c>
      <c r="BI498" s="84" t="s">
        <v>2068</v>
      </c>
      <c r="BJ498" s="53"/>
      <c r="BK498" s="53" t="s">
        <v>2069</v>
      </c>
      <c r="BL498" s="53">
        <v>8</v>
      </c>
      <c r="BM498" s="83">
        <v>46169</v>
      </c>
      <c r="BN498" s="53"/>
      <c r="BO498" s="53"/>
    </row>
    <row r="499" spans="3:67" ht="14.25" hidden="1" customHeight="1">
      <c r="C499" s="82" t="s">
        <v>14</v>
      </c>
      <c r="D499" s="82" t="s">
        <v>681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4"/>
        <v>2</v>
      </c>
      <c r="M499" s="26">
        <f t="shared" si="57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>
        <v>2</v>
      </c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67">
        <f>SUMIFS([1]Up!$J:$J,[1]Up!$D:$D,D499)</f>
        <v>0</v>
      </c>
      <c r="BE499" s="82"/>
      <c r="BF499" s="82" t="str">
        <f t="shared" si="56"/>
        <v>PL25</v>
      </c>
      <c r="BG499" s="53" t="str">
        <f t="shared" si="55"/>
        <v/>
      </c>
      <c r="BH499" s="53" t="s">
        <v>50</v>
      </c>
      <c r="BI499" s="53" t="s">
        <v>1873</v>
      </c>
      <c r="BJ499" s="53"/>
      <c r="BK499" s="53" t="s">
        <v>1874</v>
      </c>
      <c r="BL499" s="53">
        <v>2</v>
      </c>
      <c r="BM499" s="83">
        <v>46169</v>
      </c>
      <c r="BN499" s="53"/>
      <c r="BO499" s="53"/>
    </row>
    <row r="500" spans="3:67" ht="14.25" hidden="1" customHeight="1">
      <c r="C500" s="82" t="s">
        <v>14</v>
      </c>
      <c r="D500" s="82" t="s">
        <v>682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4"/>
        <v>4</v>
      </c>
      <c r="M500" s="26">
        <f t="shared" si="57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>
        <v>4</v>
      </c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67">
        <f>SUMIFS([1]Up!$J:$J,[1]Up!$D:$D,D500)</f>
        <v>0</v>
      </c>
      <c r="BE500" s="82"/>
      <c r="BF500" s="82" t="str">
        <f t="shared" si="56"/>
        <v>PL10</v>
      </c>
      <c r="BG500" s="53" t="str">
        <f t="shared" si="55"/>
        <v/>
      </c>
      <c r="BH500" s="53" t="s">
        <v>50</v>
      </c>
      <c r="BI500" s="84" t="s">
        <v>2051</v>
      </c>
      <c r="BJ500" s="53"/>
      <c r="BK500" s="53" t="s">
        <v>2052</v>
      </c>
      <c r="BL500" s="53">
        <v>4</v>
      </c>
      <c r="BM500" s="83">
        <v>46169</v>
      </c>
      <c r="BN500" s="53"/>
      <c r="BO500" s="53"/>
    </row>
    <row r="501" spans="3:67" ht="14.25" hidden="1" customHeight="1">
      <c r="C501" s="82" t="s">
        <v>12</v>
      </c>
      <c r="D501" s="82" t="s">
        <v>683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4"/>
        <v>1</v>
      </c>
      <c r="M501" s="26">
        <f t="shared" si="57"/>
        <v>0</v>
      </c>
      <c r="N501" s="26"/>
      <c r="O501" s="26"/>
      <c r="P501" s="26"/>
      <c r="Q501" s="26"/>
      <c r="R501" s="26"/>
      <c r="S501" s="26"/>
      <c r="T501" s="26">
        <v>1</v>
      </c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67">
        <f>SUMIFS([1]Up!$J:$J,[1]Up!$D:$D,D501)</f>
        <v>0</v>
      </c>
      <c r="BE501" s="82"/>
      <c r="BF501" s="82" t="str">
        <f t="shared" si="56"/>
        <v/>
      </c>
      <c r="BG501" s="53" t="str">
        <f t="shared" si="55"/>
        <v/>
      </c>
      <c r="BH501" s="53" t="s">
        <v>50</v>
      </c>
      <c r="BI501" s="84" t="s">
        <v>1951</v>
      </c>
      <c r="BJ501" s="53"/>
      <c r="BK501" s="53" t="s">
        <v>1952</v>
      </c>
      <c r="BL501" s="53">
        <v>1</v>
      </c>
      <c r="BM501" s="83">
        <v>46169</v>
      </c>
      <c r="BN501" s="53"/>
      <c r="BO501" s="53"/>
    </row>
    <row r="502" spans="3:67" ht="14.25" hidden="1" customHeight="1">
      <c r="C502" s="82" t="s">
        <v>12</v>
      </c>
      <c r="D502" s="82" t="s">
        <v>684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4"/>
        <v>1</v>
      </c>
      <c r="M502" s="26">
        <f t="shared" si="57"/>
        <v>0</v>
      </c>
      <c r="N502" s="26"/>
      <c r="O502" s="26"/>
      <c r="P502" s="26"/>
      <c r="Q502" s="26"/>
      <c r="R502" s="26"/>
      <c r="S502" s="26"/>
      <c r="T502" s="26"/>
      <c r="U502" s="26">
        <v>1</v>
      </c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67">
        <f>SUMIFS([1]Up!$J:$J,[1]Up!$D:$D,D502)</f>
        <v>0</v>
      </c>
      <c r="BE502" s="82"/>
      <c r="BF502" s="82" t="str">
        <f t="shared" si="56"/>
        <v/>
      </c>
      <c r="BG502" s="53" t="str">
        <f t="shared" si="55"/>
        <v/>
      </c>
      <c r="BH502" s="53" t="s">
        <v>50</v>
      </c>
      <c r="BI502" s="53" t="s">
        <v>1946</v>
      </c>
      <c r="BJ502" s="53"/>
      <c r="BK502" s="53" t="s">
        <v>1947</v>
      </c>
      <c r="BL502" s="53">
        <v>1</v>
      </c>
      <c r="BM502" s="83">
        <v>46169</v>
      </c>
      <c r="BN502" s="53"/>
      <c r="BO502" s="53"/>
    </row>
    <row r="503" spans="3:67" ht="14.25" hidden="1" customHeight="1">
      <c r="C503" s="82" t="s">
        <v>12</v>
      </c>
      <c r="D503" s="82" t="s">
        <v>685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4"/>
        <v>5</v>
      </c>
      <c r="M503" s="26">
        <f t="shared" si="57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67">
        <f>SUMIFS([1]Up!$J:$J,[1]Up!$D:$D,D503)</f>
        <v>0</v>
      </c>
      <c r="BE503" s="82"/>
      <c r="BF503" s="82" t="str">
        <f t="shared" si="56"/>
        <v/>
      </c>
      <c r="BG503" s="53" t="str">
        <f t="shared" si="55"/>
        <v/>
      </c>
      <c r="BH503" s="53" t="s">
        <v>50</v>
      </c>
      <c r="BI503" s="84" t="s">
        <v>1868</v>
      </c>
      <c r="BJ503" s="53"/>
      <c r="BK503" s="53" t="s">
        <v>1869</v>
      </c>
      <c r="BL503" s="53">
        <v>5</v>
      </c>
      <c r="BM503" s="83">
        <v>46169</v>
      </c>
      <c r="BN503" s="53"/>
      <c r="BO503" s="53"/>
    </row>
    <row r="504" spans="3:67" ht="14.25" hidden="1" customHeight="1">
      <c r="C504" s="82" t="s">
        <v>12</v>
      </c>
      <c r="D504" s="82" t="s">
        <v>686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4"/>
        <v>5</v>
      </c>
      <c r="M504" s="26">
        <f t="shared" si="57"/>
        <v>0</v>
      </c>
      <c r="N504" s="26"/>
      <c r="O504" s="26"/>
      <c r="P504" s="26"/>
      <c r="Q504" s="26"/>
      <c r="R504" s="26"/>
      <c r="S504" s="26">
        <v>5</v>
      </c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67">
        <f>SUMIFS([1]Up!$J:$J,[1]Up!$D:$D,D504)</f>
        <v>0</v>
      </c>
      <c r="BE504" s="82"/>
      <c r="BF504" s="82" t="str">
        <f t="shared" si="56"/>
        <v/>
      </c>
      <c r="BG504" s="53" t="str">
        <f t="shared" si="55"/>
        <v/>
      </c>
      <c r="BH504" s="53" t="s">
        <v>50</v>
      </c>
      <c r="BI504" s="84" t="s">
        <v>1868</v>
      </c>
      <c r="BJ504" s="53"/>
      <c r="BK504" s="53" t="s">
        <v>1869</v>
      </c>
      <c r="BL504" s="53">
        <v>5</v>
      </c>
      <c r="BM504" s="83">
        <v>46169</v>
      </c>
      <c r="BN504" s="53"/>
      <c r="BO504" s="53"/>
    </row>
    <row r="505" spans="3:67" ht="14.25" hidden="1" customHeight="1">
      <c r="C505" s="82" t="s">
        <v>12</v>
      </c>
      <c r="D505" s="82" t="s">
        <v>687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4"/>
        <v>8</v>
      </c>
      <c r="M505" s="26">
        <f t="shared" si="57"/>
        <v>0</v>
      </c>
      <c r="N505" s="26"/>
      <c r="O505" s="26"/>
      <c r="P505" s="26"/>
      <c r="Q505" s="26"/>
      <c r="R505" s="26"/>
      <c r="S505" s="26"/>
      <c r="T505" s="26">
        <v>8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67">
        <f>SUMIFS([1]Up!$J:$J,[1]Up!$D:$D,D505)</f>
        <v>0</v>
      </c>
      <c r="BE505" s="82"/>
      <c r="BF505" s="82" t="str">
        <f t="shared" si="56"/>
        <v/>
      </c>
      <c r="BG505" s="53" t="str">
        <f t="shared" si="55"/>
        <v/>
      </c>
      <c r="BH505" s="53" t="s">
        <v>50</v>
      </c>
      <c r="BI505" s="84" t="s">
        <v>1868</v>
      </c>
      <c r="BJ505" s="53"/>
      <c r="BK505" s="53" t="s">
        <v>1869</v>
      </c>
      <c r="BL505" s="53">
        <v>8</v>
      </c>
      <c r="BM505" s="83">
        <v>46169</v>
      </c>
      <c r="BN505" s="53"/>
      <c r="BO505" s="53"/>
    </row>
    <row r="506" spans="3:67" ht="14.25" hidden="1" customHeight="1">
      <c r="C506" s="82" t="s">
        <v>12</v>
      </c>
      <c r="D506" s="82" t="s">
        <v>688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4"/>
        <v>2</v>
      </c>
      <c r="M506" s="26">
        <f t="shared" si="57"/>
        <v>0</v>
      </c>
      <c r="N506" s="26"/>
      <c r="O506" s="26"/>
      <c r="P506" s="26"/>
      <c r="Q506" s="26"/>
      <c r="R506" s="26"/>
      <c r="S506" s="26">
        <v>2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67">
        <f>SUMIFS([1]Up!$J:$J,[1]Up!$D:$D,D506)</f>
        <v>0</v>
      </c>
      <c r="BE506" s="82"/>
      <c r="BF506" s="82" t="str">
        <f t="shared" si="56"/>
        <v/>
      </c>
      <c r="BG506" s="53" t="str">
        <f t="shared" si="55"/>
        <v/>
      </c>
      <c r="BH506" s="53" t="s">
        <v>50</v>
      </c>
      <c r="BI506" s="84" t="s">
        <v>1868</v>
      </c>
      <c r="BJ506" s="53"/>
      <c r="BK506" s="53" t="s">
        <v>1869</v>
      </c>
      <c r="BL506" s="53">
        <v>2</v>
      </c>
      <c r="BM506" s="83">
        <v>46169</v>
      </c>
      <c r="BN506" s="53"/>
      <c r="BO506" s="53"/>
    </row>
    <row r="507" spans="3:67" ht="14.25" hidden="1" customHeight="1">
      <c r="C507" s="82" t="s">
        <v>12</v>
      </c>
      <c r="D507" s="82" t="s">
        <v>689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4"/>
        <v>1</v>
      </c>
      <c r="M507" s="26">
        <f t="shared" si="57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67">
        <f>SUMIFS([1]Up!$J:$J,[1]Up!$D:$D,D507)</f>
        <v>0</v>
      </c>
      <c r="BE507" s="82"/>
      <c r="BF507" s="82" t="str">
        <f t="shared" si="56"/>
        <v/>
      </c>
      <c r="BG507" s="53" t="str">
        <f t="shared" si="55"/>
        <v/>
      </c>
      <c r="BH507" s="53" t="s">
        <v>50</v>
      </c>
      <c r="BI507" s="84" t="s">
        <v>1868</v>
      </c>
      <c r="BJ507" s="53"/>
      <c r="BK507" s="53" t="s">
        <v>1869</v>
      </c>
      <c r="BL507" s="53">
        <v>1</v>
      </c>
      <c r="BM507" s="83">
        <v>46169</v>
      </c>
      <c r="BN507" s="53"/>
      <c r="BO507" s="53"/>
    </row>
    <row r="508" spans="3:67" ht="14.25" hidden="1" customHeight="1">
      <c r="C508" s="82"/>
      <c r="D508" s="82" t="s">
        <v>690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4"/>
        <v>0</v>
      </c>
      <c r="M508" s="26">
        <f t="shared" si="57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67">
        <f>SUMIFS([1]Up!$J:$J,[1]Up!$D:$D,D508)</f>
        <v>0</v>
      </c>
      <c r="BE508" s="82"/>
      <c r="BF508" s="82" t="str">
        <f t="shared" si="56"/>
        <v/>
      </c>
      <c r="BG508" s="53" t="str">
        <f t="shared" si="55"/>
        <v>Thừa 1</v>
      </c>
      <c r="BH508" s="53"/>
      <c r="BI508" s="84"/>
      <c r="BJ508" s="53"/>
      <c r="BK508" s="53"/>
      <c r="BL508" s="53"/>
      <c r="BM508" s="83"/>
      <c r="BN508" s="53"/>
      <c r="BO508" s="53"/>
    </row>
    <row r="509" spans="3:67" ht="14.25" hidden="1" customHeight="1">
      <c r="C509" s="82" t="s">
        <v>12</v>
      </c>
      <c r="D509" s="82" t="s">
        <v>3762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4"/>
        <v>1</v>
      </c>
      <c r="M509" s="26">
        <f t="shared" si="57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>
        <v>1</v>
      </c>
      <c r="BD509" s="67">
        <f>SUMIFS([1]Up!$J:$J,[1]Up!$D:$D,D509)</f>
        <v>0</v>
      </c>
      <c r="BE509" s="82"/>
      <c r="BF509" s="82"/>
      <c r="BG509" s="53" t="str">
        <f t="shared" si="55"/>
        <v/>
      </c>
      <c r="BH509" s="53" t="s">
        <v>50</v>
      </c>
      <c r="BI509" s="84" t="s">
        <v>1868</v>
      </c>
      <c r="BJ509" s="53"/>
      <c r="BK509" s="53" t="s">
        <v>1869</v>
      </c>
      <c r="BL509" s="53">
        <v>1</v>
      </c>
      <c r="BM509" s="83">
        <v>46169</v>
      </c>
      <c r="BN509" s="53"/>
      <c r="BO509" s="53"/>
    </row>
    <row r="510" spans="3:67" ht="14.25" hidden="1" customHeight="1">
      <c r="C510" s="82" t="s">
        <v>12</v>
      </c>
      <c r="D510" s="82" t="s">
        <v>691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4"/>
        <v>1</v>
      </c>
      <c r="M510" s="26">
        <f t="shared" si="57"/>
        <v>0</v>
      </c>
      <c r="N510" s="26"/>
      <c r="O510" s="26"/>
      <c r="P510" s="26"/>
      <c r="Q510" s="26"/>
      <c r="R510" s="26"/>
      <c r="S510" s="26"/>
      <c r="T510" s="26">
        <v>1</v>
      </c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67">
        <f>SUMIFS([1]Up!$J:$J,[1]Up!$D:$D,D510)</f>
        <v>0</v>
      </c>
      <c r="BE510" s="82"/>
      <c r="BF510" s="82" t="str">
        <f t="shared" ref="BF510:BF573" si="58">IFERROR(IF(C510="Plate",LEFT(E510,FIND("*",E510,1)-1),""),IF(C510="Plate",LEFT(E510,FIND("x",E510,1)-1),""))</f>
        <v/>
      </c>
      <c r="BG510" s="53" t="str">
        <f t="shared" si="55"/>
        <v/>
      </c>
      <c r="BH510" s="53" t="s">
        <v>50</v>
      </c>
      <c r="BI510" s="84" t="s">
        <v>1868</v>
      </c>
      <c r="BJ510" s="53"/>
      <c r="BK510" s="53" t="s">
        <v>1869</v>
      </c>
      <c r="BL510" s="53">
        <v>1</v>
      </c>
      <c r="BM510" s="83">
        <v>46169</v>
      </c>
      <c r="BN510" s="53"/>
      <c r="BO510" s="53"/>
    </row>
    <row r="511" spans="3:67" ht="14.25" hidden="1" customHeight="1">
      <c r="C511" s="82" t="s">
        <v>12</v>
      </c>
      <c r="D511" s="82" t="s">
        <v>692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4"/>
        <v>2</v>
      </c>
      <c r="M511" s="26">
        <f t="shared" si="57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>
        <v>2</v>
      </c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67">
        <f>SUMIFS([1]Up!$J:$J,[1]Up!$D:$D,D511)</f>
        <v>0</v>
      </c>
      <c r="BE511" s="82"/>
      <c r="BF511" s="82" t="str">
        <f t="shared" si="58"/>
        <v/>
      </c>
      <c r="BG511" s="53" t="str">
        <f t="shared" si="55"/>
        <v/>
      </c>
      <c r="BH511" s="53" t="s">
        <v>50</v>
      </c>
      <c r="BI511" s="53" t="s">
        <v>2083</v>
      </c>
      <c r="BJ511" s="53"/>
      <c r="BK511" s="53" t="s">
        <v>2084</v>
      </c>
      <c r="BL511" s="53">
        <v>2</v>
      </c>
      <c r="BM511" s="83">
        <v>46169</v>
      </c>
      <c r="BN511" s="53"/>
      <c r="BO511" s="53"/>
    </row>
    <row r="512" spans="3:67" ht="14.25" hidden="1" customHeight="1">
      <c r="C512" s="82" t="s">
        <v>12</v>
      </c>
      <c r="D512" s="82" t="s">
        <v>693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4"/>
        <v>12</v>
      </c>
      <c r="M512" s="26">
        <f t="shared" si="57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>
        <v>12</v>
      </c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67">
        <f>SUMIFS([1]Up!$J:$J,[1]Up!$D:$D,D512)</f>
        <v>0</v>
      </c>
      <c r="BE512" s="82"/>
      <c r="BF512" s="82" t="str">
        <f t="shared" si="58"/>
        <v/>
      </c>
      <c r="BG512" s="53" t="str">
        <f t="shared" si="55"/>
        <v/>
      </c>
      <c r="BH512" s="53" t="s">
        <v>50</v>
      </c>
      <c r="BI512" s="53" t="s">
        <v>2088</v>
      </c>
      <c r="BJ512" s="53"/>
      <c r="BK512" s="53" t="s">
        <v>2089</v>
      </c>
      <c r="BL512" s="53">
        <v>12</v>
      </c>
      <c r="BM512" s="83">
        <v>46169</v>
      </c>
      <c r="BN512" s="53"/>
      <c r="BO512" s="53"/>
    </row>
    <row r="513" spans="3:67" ht="14.25" hidden="1" customHeight="1">
      <c r="C513" s="82" t="s">
        <v>12</v>
      </c>
      <c r="D513" s="82" t="s">
        <v>694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4"/>
        <v>1</v>
      </c>
      <c r="M513" s="26">
        <f t="shared" si="57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>
        <v>1</v>
      </c>
      <c r="BD513" s="67">
        <f>SUMIFS([1]Up!$J:$J,[1]Up!$D:$D,D513)</f>
        <v>0</v>
      </c>
      <c r="BE513" s="82"/>
      <c r="BF513" s="82" t="str">
        <f t="shared" si="58"/>
        <v/>
      </c>
      <c r="BG513" s="53" t="str">
        <f t="shared" si="55"/>
        <v/>
      </c>
      <c r="BH513" s="53" t="s">
        <v>61</v>
      </c>
      <c r="BI513" s="84" t="s">
        <v>1982</v>
      </c>
      <c r="BJ513" s="53"/>
      <c r="BK513" s="53" t="s">
        <v>1983</v>
      </c>
      <c r="BL513" s="53">
        <v>1</v>
      </c>
      <c r="BM513" s="83">
        <v>46169</v>
      </c>
      <c r="BN513" s="53"/>
      <c r="BO513" s="53"/>
    </row>
    <row r="514" spans="3:67" ht="14.25" hidden="1" customHeight="1">
      <c r="C514" s="82" t="s">
        <v>14</v>
      </c>
      <c r="D514" s="82" t="s">
        <v>695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4"/>
        <v>1</v>
      </c>
      <c r="M514" s="26">
        <f t="shared" si="57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>
        <v>1</v>
      </c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67">
        <f>SUMIFS([1]Up!$J:$J,[1]Up!$D:$D,D514)</f>
        <v>0</v>
      </c>
      <c r="BE514" s="82"/>
      <c r="BF514" s="82" t="str">
        <f t="shared" si="58"/>
        <v>PL6</v>
      </c>
      <c r="BG514" s="53" t="str">
        <f t="shared" si="55"/>
        <v/>
      </c>
      <c r="BH514" s="53" t="s">
        <v>50</v>
      </c>
      <c r="BI514" s="53"/>
      <c r="BJ514" s="53"/>
      <c r="BK514" s="53" t="s">
        <v>1991</v>
      </c>
      <c r="BL514" s="53">
        <v>1</v>
      </c>
      <c r="BM514" s="83">
        <v>46169</v>
      </c>
      <c r="BN514" s="53"/>
      <c r="BO514" s="53"/>
    </row>
    <row r="515" spans="3:67" ht="14.25" hidden="1" customHeight="1">
      <c r="C515" s="82" t="s">
        <v>14</v>
      </c>
      <c r="D515" s="82" t="s">
        <v>696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4"/>
        <v>2</v>
      </c>
      <c r="M515" s="26">
        <f t="shared" si="57"/>
        <v>0</v>
      </c>
      <c r="N515" s="26"/>
      <c r="O515" s="26">
        <v>1</v>
      </c>
      <c r="P515" s="26"/>
      <c r="Q515" s="26"/>
      <c r="R515" s="26"/>
      <c r="S515" s="26">
        <v>1</v>
      </c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67">
        <f>SUMIFS([1]Up!$J:$J,[1]Up!$D:$D,D515)</f>
        <v>0</v>
      </c>
      <c r="BE515" s="82"/>
      <c r="BF515" s="82" t="str">
        <f t="shared" si="58"/>
        <v>PL6</v>
      </c>
      <c r="BG515" s="53" t="str">
        <f t="shared" si="55"/>
        <v/>
      </c>
      <c r="BH515" s="53" t="s">
        <v>50</v>
      </c>
      <c r="BI515" s="84" t="s">
        <v>1778</v>
      </c>
      <c r="BJ515" s="53"/>
      <c r="BK515" s="53" t="s">
        <v>1779</v>
      </c>
      <c r="BL515" s="53">
        <v>2</v>
      </c>
      <c r="BM515" s="83">
        <v>46169</v>
      </c>
      <c r="BN515" s="53"/>
      <c r="BO515" s="53"/>
    </row>
    <row r="516" spans="3:67" ht="14.25" hidden="1" customHeight="1">
      <c r="C516" s="82" t="s">
        <v>15</v>
      </c>
      <c r="D516" s="82" t="s">
        <v>697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4"/>
        <v>2</v>
      </c>
      <c r="M516" s="26">
        <f t="shared" si="57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>
        <v>2</v>
      </c>
      <c r="BD516" s="67">
        <f>SUMIFS([1]Up!$J:$J,[1]Up!$D:$D,D516)</f>
        <v>0</v>
      </c>
      <c r="BE516" s="82"/>
      <c r="BF516" s="82" t="str">
        <f t="shared" si="58"/>
        <v/>
      </c>
      <c r="BG516" s="53" t="str">
        <f t="shared" si="55"/>
        <v/>
      </c>
      <c r="BH516" s="53" t="s">
        <v>75</v>
      </c>
      <c r="BI516" s="53" t="s">
        <v>2096</v>
      </c>
      <c r="BJ516" s="53"/>
      <c r="BK516" s="53"/>
      <c r="BL516" s="53"/>
      <c r="BM516" s="83"/>
      <c r="BN516" s="53"/>
      <c r="BO516" s="53"/>
    </row>
    <row r="517" spans="3:67" ht="14.25" hidden="1" customHeight="1">
      <c r="C517" s="82" t="s">
        <v>15</v>
      </c>
      <c r="D517" s="82" t="s">
        <v>698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4"/>
        <v>2</v>
      </c>
      <c r="M517" s="26">
        <f t="shared" si="57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>
        <v>2</v>
      </c>
      <c r="BD517" s="67">
        <f>SUMIFS([1]Up!$J:$J,[1]Up!$D:$D,D517)</f>
        <v>0</v>
      </c>
      <c r="BE517" s="82"/>
      <c r="BF517" s="82" t="str">
        <f t="shared" si="58"/>
        <v/>
      </c>
      <c r="BG517" s="53" t="str">
        <f t="shared" si="55"/>
        <v/>
      </c>
      <c r="BH517" s="53" t="s">
        <v>75</v>
      </c>
      <c r="BI517" s="53" t="s">
        <v>2094</v>
      </c>
      <c r="BJ517" s="53"/>
      <c r="BK517" s="53"/>
      <c r="BL517" s="53"/>
      <c r="BM517" s="83"/>
      <c r="BN517" s="53"/>
      <c r="BO517" s="53"/>
    </row>
    <row r="518" spans="3:67" ht="14.25" hidden="1" customHeight="1">
      <c r="C518" s="82" t="s">
        <v>15</v>
      </c>
      <c r="D518" s="82" t="s">
        <v>699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4"/>
        <v>2</v>
      </c>
      <c r="M518" s="26">
        <f t="shared" si="57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>
        <v>2</v>
      </c>
      <c r="BD518" s="67">
        <f>SUMIFS([1]Up!$J:$J,[1]Up!$D:$D,D518)</f>
        <v>0</v>
      </c>
      <c r="BE518" s="82"/>
      <c r="BF518" s="82" t="str">
        <f t="shared" si="58"/>
        <v/>
      </c>
      <c r="BG518" s="53" t="str">
        <f t="shared" si="55"/>
        <v/>
      </c>
      <c r="BH518" s="53" t="s">
        <v>75</v>
      </c>
      <c r="BI518" s="53" t="s">
        <v>2098</v>
      </c>
      <c r="BJ518" s="53"/>
      <c r="BK518" s="53"/>
      <c r="BL518" s="53"/>
      <c r="BM518" s="83"/>
      <c r="BN518" s="53"/>
      <c r="BO518" s="53"/>
    </row>
    <row r="519" spans="3:67" ht="14.25" hidden="1" customHeight="1">
      <c r="C519" s="82" t="s">
        <v>15</v>
      </c>
      <c r="D519" s="82" t="s">
        <v>700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4"/>
        <v>310</v>
      </c>
      <c r="M519" s="26">
        <f t="shared" si="57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>
        <v>310</v>
      </c>
      <c r="BD519" s="67">
        <f>SUMIFS([1]Up!$J:$J,[1]Up!$D:$D,D519)</f>
        <v>0</v>
      </c>
      <c r="BE519" s="82"/>
      <c r="BF519" s="82" t="str">
        <f t="shared" si="58"/>
        <v/>
      </c>
      <c r="BG519" s="53" t="str">
        <f t="shared" si="55"/>
        <v/>
      </c>
      <c r="BH519" s="53" t="s">
        <v>75</v>
      </c>
      <c r="BI519" s="53" t="s">
        <v>1854</v>
      </c>
      <c r="BJ519" s="53"/>
      <c r="BK519" s="53"/>
      <c r="BL519" s="53"/>
      <c r="BM519" s="83"/>
      <c r="BN519" s="53"/>
      <c r="BO519" s="53"/>
    </row>
    <row r="520" spans="3:67" ht="14.25" hidden="1" customHeight="1">
      <c r="C520" s="82" t="s">
        <v>15</v>
      </c>
      <c r="D520" s="82" t="s">
        <v>701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4"/>
        <v>157</v>
      </c>
      <c r="M520" s="26">
        <f t="shared" si="57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>
        <v>157</v>
      </c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67">
        <f>SUMIFS([1]Up!$J:$J,[1]Up!$D:$D,D520)</f>
        <v>0</v>
      </c>
      <c r="BE520" s="82"/>
      <c r="BF520" s="82" t="str">
        <f t="shared" si="58"/>
        <v/>
      </c>
      <c r="BG520" s="53" t="str">
        <f t="shared" si="55"/>
        <v/>
      </c>
      <c r="BH520" s="53" t="s">
        <v>75</v>
      </c>
      <c r="BI520" s="53" t="s">
        <v>2015</v>
      </c>
      <c r="BJ520" s="53"/>
      <c r="BK520" s="53"/>
      <c r="BL520" s="53"/>
      <c r="BM520" s="83"/>
      <c r="BN520" s="53"/>
      <c r="BO520" s="53"/>
    </row>
    <row r="521" spans="3:67" ht="14.25" hidden="1" customHeight="1">
      <c r="C521" s="82" t="s">
        <v>15</v>
      </c>
      <c r="D521" s="82" t="s">
        <v>702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4"/>
        <v>15</v>
      </c>
      <c r="M521" s="26">
        <f t="shared" si="57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>
        <v>15</v>
      </c>
      <c r="BD521" s="67">
        <f>SUMIFS([1]Up!$J:$J,[1]Up!$D:$D,D521)</f>
        <v>0</v>
      </c>
      <c r="BE521" s="82"/>
      <c r="BF521" s="82" t="str">
        <f t="shared" si="58"/>
        <v/>
      </c>
      <c r="BG521" s="53" t="str">
        <f t="shared" si="55"/>
        <v/>
      </c>
      <c r="BH521" s="53" t="s">
        <v>75</v>
      </c>
      <c r="BI521" s="53" t="s">
        <v>2147</v>
      </c>
      <c r="BJ521" s="53"/>
      <c r="BK521" s="53"/>
      <c r="BL521" s="53"/>
      <c r="BM521" s="83"/>
      <c r="BN521" s="53"/>
      <c r="BO521" s="53"/>
    </row>
    <row r="522" spans="3:67" ht="14.25" hidden="1" customHeight="1">
      <c r="C522" s="82" t="s">
        <v>15</v>
      </c>
      <c r="D522" s="82" t="s">
        <v>705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4"/>
        <v>4</v>
      </c>
      <c r="M522" s="26">
        <f t="shared" si="57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>
        <v>4</v>
      </c>
      <c r="BD522" s="67">
        <f>SUMIFS([1]Up!$J:$J,[1]Up!$D:$D,D522)</f>
        <v>0</v>
      </c>
      <c r="BE522" s="82"/>
      <c r="BF522" s="82" t="str">
        <f t="shared" si="58"/>
        <v/>
      </c>
      <c r="BG522" s="53" t="str">
        <f t="shared" si="55"/>
        <v/>
      </c>
      <c r="BH522" s="53" t="s">
        <v>75</v>
      </c>
      <c r="BI522" s="53" t="s">
        <v>2017</v>
      </c>
      <c r="BJ522" s="53"/>
      <c r="BK522" s="53"/>
      <c r="BL522" s="53"/>
      <c r="BM522" s="83"/>
      <c r="BN522" s="53"/>
      <c r="BO522" s="53"/>
    </row>
    <row r="523" spans="3:67" ht="14.25" hidden="1" customHeight="1">
      <c r="C523" s="82" t="s">
        <v>15</v>
      </c>
      <c r="D523" s="82" t="s">
        <v>706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4"/>
        <v>2</v>
      </c>
      <c r="M523" s="26">
        <f t="shared" si="57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>
        <v>2</v>
      </c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67">
        <f>SUMIFS([1]Up!$J:$J,[1]Up!$D:$D,D523)</f>
        <v>0</v>
      </c>
      <c r="BE523" s="82"/>
      <c r="BF523" s="82" t="str">
        <f t="shared" si="58"/>
        <v/>
      </c>
      <c r="BG523" s="53" t="str">
        <f t="shared" si="55"/>
        <v/>
      </c>
      <c r="BH523" s="53" t="s">
        <v>75</v>
      </c>
      <c r="BI523" s="53" t="s">
        <v>2002</v>
      </c>
      <c r="BJ523" s="53"/>
      <c r="BK523" s="53"/>
      <c r="BL523" s="53"/>
      <c r="BM523" s="83"/>
      <c r="BN523" s="53"/>
      <c r="BO523" s="53"/>
    </row>
    <row r="524" spans="3:67" ht="14.25" hidden="1" customHeight="1">
      <c r="C524" s="82" t="s">
        <v>15</v>
      </c>
      <c r="D524" s="82" t="s">
        <v>707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4"/>
        <v>4</v>
      </c>
      <c r="M524" s="26">
        <f t="shared" si="57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>
        <v>4</v>
      </c>
      <c r="BD524" s="67">
        <f>SUMIFS([1]Up!$J:$J,[1]Up!$D:$D,D524)</f>
        <v>0</v>
      </c>
      <c r="BE524" s="82"/>
      <c r="BF524" s="82" t="str">
        <f t="shared" si="58"/>
        <v/>
      </c>
      <c r="BG524" s="53" t="str">
        <f t="shared" si="55"/>
        <v/>
      </c>
      <c r="BH524" s="53" t="s">
        <v>75</v>
      </c>
      <c r="BI524" s="53" t="s">
        <v>1854</v>
      </c>
      <c r="BJ524" s="53"/>
      <c r="BK524" s="53"/>
      <c r="BL524" s="53"/>
      <c r="BM524" s="83"/>
      <c r="BN524" s="53"/>
      <c r="BO524" s="53"/>
    </row>
    <row r="525" spans="3:67" ht="14.25" hidden="1" customHeight="1">
      <c r="C525" s="82" t="s">
        <v>15</v>
      </c>
      <c r="D525" s="82" t="s">
        <v>708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4"/>
        <v>1</v>
      </c>
      <c r="M525" s="26">
        <f t="shared" si="57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>
        <v>1</v>
      </c>
      <c r="BD525" s="67">
        <f>SUMIFS([1]Up!$J:$J,[1]Up!$D:$D,D525)</f>
        <v>0</v>
      </c>
      <c r="BE525" s="82"/>
      <c r="BF525" s="82" t="str">
        <f t="shared" si="58"/>
        <v/>
      </c>
      <c r="BG525" s="53" t="str">
        <f t="shared" si="55"/>
        <v/>
      </c>
      <c r="BH525" s="53" t="s">
        <v>75</v>
      </c>
      <c r="BI525" s="53" t="s">
        <v>2005</v>
      </c>
      <c r="BJ525" s="53"/>
      <c r="BK525" s="53"/>
      <c r="BL525" s="53"/>
      <c r="BM525" s="83"/>
      <c r="BN525" s="53"/>
      <c r="BO525" s="53"/>
    </row>
    <row r="526" spans="3:67" ht="14.25" hidden="1" customHeight="1">
      <c r="C526" s="82" t="s">
        <v>15</v>
      </c>
      <c r="D526" s="82" t="s">
        <v>709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4"/>
        <v>1</v>
      </c>
      <c r="M526" s="26">
        <f t="shared" si="57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>
        <v>1</v>
      </c>
      <c r="BD526" s="67">
        <f>SUMIFS([1]Up!$J:$J,[1]Up!$D:$D,D526)</f>
        <v>0</v>
      </c>
      <c r="BE526" s="82"/>
      <c r="BF526" s="82" t="str">
        <f t="shared" si="58"/>
        <v/>
      </c>
      <c r="BG526" s="53" t="str">
        <f t="shared" si="55"/>
        <v/>
      </c>
      <c r="BH526" s="53" t="s">
        <v>75</v>
      </c>
      <c r="BI526" s="53" t="s">
        <v>2007</v>
      </c>
      <c r="BJ526" s="53"/>
      <c r="BK526" s="53"/>
      <c r="BL526" s="53"/>
      <c r="BM526" s="83"/>
      <c r="BN526" s="53"/>
      <c r="BO526" s="53"/>
    </row>
    <row r="527" spans="3:67" ht="14.25" hidden="1" customHeight="1">
      <c r="C527" s="82" t="s">
        <v>14</v>
      </c>
      <c r="D527" s="82" t="s">
        <v>710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4"/>
        <v>8</v>
      </c>
      <c r="M527" s="26">
        <f t="shared" si="57"/>
        <v>0</v>
      </c>
      <c r="N527" s="26"/>
      <c r="O527" s="26"/>
      <c r="P527" s="26"/>
      <c r="Q527" s="26"/>
      <c r="R527" s="26"/>
      <c r="S527" s="26">
        <v>8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67">
        <f>SUMIFS([1]Up!$J:$J,[1]Up!$D:$D,D527)</f>
        <v>0</v>
      </c>
      <c r="BE527" s="82"/>
      <c r="BF527" s="82" t="str">
        <f t="shared" si="58"/>
        <v>PL10</v>
      </c>
      <c r="BG527" s="53" t="str">
        <f t="shared" si="55"/>
        <v/>
      </c>
      <c r="BH527" s="53" t="s">
        <v>50</v>
      </c>
      <c r="BI527" s="84" t="s">
        <v>1787</v>
      </c>
      <c r="BJ527" s="53"/>
      <c r="BK527" s="53" t="s">
        <v>1788</v>
      </c>
      <c r="BL527" s="53">
        <v>8</v>
      </c>
      <c r="BM527" s="83">
        <v>46169</v>
      </c>
      <c r="BN527" s="53"/>
      <c r="BO527" s="53"/>
    </row>
    <row r="528" spans="3:67" ht="14.25" hidden="1" customHeight="1">
      <c r="C528" s="82" t="s">
        <v>14</v>
      </c>
      <c r="D528" s="82" t="s">
        <v>711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4"/>
        <v>12</v>
      </c>
      <c r="M528" s="26">
        <f t="shared" si="57"/>
        <v>0</v>
      </c>
      <c r="N528" s="26"/>
      <c r="O528" s="26">
        <v>12</v>
      </c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67">
        <f>SUMIFS([1]Up!$J:$J,[1]Up!$D:$D,D528)</f>
        <v>0</v>
      </c>
      <c r="BE528" s="82"/>
      <c r="BF528" s="82" t="str">
        <f t="shared" si="58"/>
        <v>PL6</v>
      </c>
      <c r="BG528" s="53" t="str">
        <f t="shared" si="55"/>
        <v/>
      </c>
      <c r="BH528" s="53" t="s">
        <v>50</v>
      </c>
      <c r="BI528" s="84" t="s">
        <v>1778</v>
      </c>
      <c r="BJ528" s="53"/>
      <c r="BK528" s="53" t="s">
        <v>1779</v>
      </c>
      <c r="BL528" s="53">
        <v>12</v>
      </c>
      <c r="BM528" s="83">
        <v>46169</v>
      </c>
      <c r="BN528" s="53"/>
      <c r="BO528" s="53"/>
    </row>
    <row r="529" spans="3:67" ht="14.25" hidden="1" customHeight="1">
      <c r="C529" s="82" t="s">
        <v>14</v>
      </c>
      <c r="D529" s="82" t="s">
        <v>712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4"/>
        <v>12</v>
      </c>
      <c r="M529" s="26">
        <f t="shared" si="57"/>
        <v>0</v>
      </c>
      <c r="N529" s="26"/>
      <c r="O529" s="26">
        <v>12</v>
      </c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67">
        <f>SUMIFS([1]Up!$J:$J,[1]Up!$D:$D,D529)</f>
        <v>0</v>
      </c>
      <c r="BE529" s="82"/>
      <c r="BF529" s="82" t="str">
        <f t="shared" si="58"/>
        <v>PL6</v>
      </c>
      <c r="BG529" s="53" t="str">
        <f t="shared" si="55"/>
        <v/>
      </c>
      <c r="BH529" s="53" t="s">
        <v>50</v>
      </c>
      <c r="BI529" s="84" t="s">
        <v>1778</v>
      </c>
      <c r="BJ529" s="53"/>
      <c r="BK529" s="53" t="s">
        <v>1779</v>
      </c>
      <c r="BL529" s="53">
        <v>12</v>
      </c>
      <c r="BM529" s="83">
        <v>46169</v>
      </c>
      <c r="BN529" s="53"/>
      <c r="BO529" s="53"/>
    </row>
    <row r="530" spans="3:67" ht="14.25" hidden="1" customHeight="1">
      <c r="C530" s="82" t="s">
        <v>14</v>
      </c>
      <c r="D530" s="82" t="s">
        <v>713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4"/>
        <v>1</v>
      </c>
      <c r="M530" s="26">
        <f t="shared" si="57"/>
        <v>0</v>
      </c>
      <c r="N530" s="26"/>
      <c r="O530" s="26">
        <v>1</v>
      </c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67">
        <f>SUMIFS([1]Up!$J:$J,[1]Up!$D:$D,D530)</f>
        <v>0</v>
      </c>
      <c r="BE530" s="82"/>
      <c r="BF530" s="82" t="str">
        <f t="shared" si="58"/>
        <v>PL6</v>
      </c>
      <c r="BG530" s="53" t="str">
        <f t="shared" si="55"/>
        <v/>
      </c>
      <c r="BH530" s="53" t="s">
        <v>50</v>
      </c>
      <c r="BI530" s="84" t="s">
        <v>1778</v>
      </c>
      <c r="BJ530" s="53"/>
      <c r="BK530" s="53" t="s">
        <v>1779</v>
      </c>
      <c r="BL530" s="53">
        <v>1</v>
      </c>
      <c r="BM530" s="83">
        <v>46169</v>
      </c>
      <c r="BN530" s="53"/>
      <c r="BO530" s="53"/>
    </row>
    <row r="531" spans="3:67" ht="14.25" hidden="1" customHeight="1">
      <c r="C531" s="82" t="s">
        <v>12</v>
      </c>
      <c r="D531" s="82" t="s">
        <v>714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4"/>
        <v>1</v>
      </c>
      <c r="M531" s="26">
        <f t="shared" si="57"/>
        <v>0</v>
      </c>
      <c r="N531" s="26"/>
      <c r="O531" s="26"/>
      <c r="P531" s="26"/>
      <c r="Q531" s="26"/>
      <c r="R531" s="26"/>
      <c r="S531" s="26"/>
      <c r="T531" s="26">
        <v>1</v>
      </c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67">
        <f>SUMIFS([1]Up!$J:$J,[1]Up!$D:$D,D531)</f>
        <v>0</v>
      </c>
      <c r="BE531" s="82"/>
      <c r="BF531" s="82" t="str">
        <f t="shared" si="58"/>
        <v/>
      </c>
      <c r="BG531" s="53" t="str">
        <f t="shared" si="55"/>
        <v/>
      </c>
      <c r="BH531" s="53" t="s">
        <v>50</v>
      </c>
      <c r="BI531" s="84" t="s">
        <v>1951</v>
      </c>
      <c r="BJ531" s="53"/>
      <c r="BK531" s="53" t="s">
        <v>1952</v>
      </c>
      <c r="BL531" s="53">
        <v>1</v>
      </c>
      <c r="BM531" s="83">
        <v>46169</v>
      </c>
      <c r="BN531" s="53"/>
      <c r="BO531" s="53"/>
    </row>
    <row r="532" spans="3:67" ht="14.25" hidden="1" customHeight="1">
      <c r="C532" s="82" t="s">
        <v>12</v>
      </c>
      <c r="D532" s="82" t="s">
        <v>715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4"/>
        <v>1</v>
      </c>
      <c r="M532" s="26">
        <f t="shared" si="57"/>
        <v>0</v>
      </c>
      <c r="N532" s="26"/>
      <c r="O532" s="26"/>
      <c r="P532" s="26"/>
      <c r="Q532" s="26"/>
      <c r="R532" s="26"/>
      <c r="S532" s="26"/>
      <c r="T532" s="26"/>
      <c r="U532" s="26">
        <f>+(12000+1094)/G532</f>
        <v>1</v>
      </c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67">
        <f>SUMIFS([1]Up!$J:$J,[1]Up!$D:$D,D532)</f>
        <v>0</v>
      </c>
      <c r="BE532" s="82"/>
      <c r="BF532" s="82" t="str">
        <f t="shared" si="58"/>
        <v/>
      </c>
      <c r="BG532" s="53" t="str">
        <f t="shared" si="55"/>
        <v/>
      </c>
      <c r="BH532" s="53" t="s">
        <v>50</v>
      </c>
      <c r="BI532" s="53"/>
      <c r="BJ532" s="53"/>
      <c r="BK532" s="53" t="s">
        <v>1681</v>
      </c>
      <c r="BL532" s="53">
        <v>1</v>
      </c>
      <c r="BM532" s="83"/>
      <c r="BN532" s="53"/>
      <c r="BO532" s="53"/>
    </row>
    <row r="533" spans="3:67" ht="14.25" hidden="1" customHeight="1">
      <c r="C533" s="82" t="s">
        <v>12</v>
      </c>
      <c r="D533" s="82" t="s">
        <v>716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4"/>
        <v>1</v>
      </c>
      <c r="M533" s="26">
        <f t="shared" si="57"/>
        <v>0</v>
      </c>
      <c r="N533" s="26"/>
      <c r="O533" s="26"/>
      <c r="P533" s="26"/>
      <c r="Q533" s="26"/>
      <c r="R533" s="26"/>
      <c r="S533" s="26">
        <v>1</v>
      </c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67">
        <f>SUMIFS([1]Up!$J:$J,[1]Up!$D:$D,D533)</f>
        <v>0</v>
      </c>
      <c r="BE533" s="82"/>
      <c r="BF533" s="82" t="str">
        <f t="shared" si="58"/>
        <v/>
      </c>
      <c r="BG533" s="53" t="str">
        <f t="shared" si="55"/>
        <v/>
      </c>
      <c r="BH533" s="53" t="s">
        <v>50</v>
      </c>
      <c r="BI533" s="84" t="s">
        <v>1919</v>
      </c>
      <c r="BJ533" s="53"/>
      <c r="BK533" s="53" t="s">
        <v>1920</v>
      </c>
      <c r="BL533" s="53">
        <v>1</v>
      </c>
      <c r="BM533" s="83">
        <v>46169</v>
      </c>
      <c r="BN533" s="53"/>
      <c r="BO533" s="53"/>
    </row>
    <row r="534" spans="3:67" ht="14.25" hidden="1" customHeight="1">
      <c r="C534" s="82" t="s">
        <v>12</v>
      </c>
      <c r="D534" s="82" t="s">
        <v>717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4"/>
        <v>1</v>
      </c>
      <c r="M534" s="26">
        <f t="shared" si="57"/>
        <v>0</v>
      </c>
      <c r="N534" s="26"/>
      <c r="O534" s="26"/>
      <c r="P534" s="26"/>
      <c r="Q534" s="26"/>
      <c r="R534" s="26"/>
      <c r="S534" s="26">
        <f>1094/G534</f>
        <v>8.3549717427829545E-2</v>
      </c>
      <c r="T534" s="26">
        <f t="shared" ref="T534:T535" si="59">12000/G534</f>
        <v>0.91645028257217043</v>
      </c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67">
        <f>SUMIFS([1]Up!$J:$J,[1]Up!$D:$D,D534)</f>
        <v>0</v>
      </c>
      <c r="BE534" s="82"/>
      <c r="BF534" s="82" t="str">
        <f t="shared" si="58"/>
        <v/>
      </c>
      <c r="BG534" s="53" t="str">
        <f t="shared" si="55"/>
        <v/>
      </c>
      <c r="BH534" s="53" t="s">
        <v>50</v>
      </c>
      <c r="BI534" s="53"/>
      <c r="BJ534" s="53"/>
      <c r="BK534" s="53" t="s">
        <v>1681</v>
      </c>
      <c r="BL534" s="53">
        <v>1</v>
      </c>
      <c r="BM534" s="83"/>
      <c r="BN534" s="53"/>
      <c r="BO534" s="53"/>
    </row>
    <row r="535" spans="3:67" ht="14.25" hidden="1" customHeight="1">
      <c r="C535" s="82" t="s">
        <v>12</v>
      </c>
      <c r="D535" s="82" t="s">
        <v>718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4"/>
        <v>1</v>
      </c>
      <c r="M535" s="26">
        <f t="shared" si="57"/>
        <v>0</v>
      </c>
      <c r="N535" s="26"/>
      <c r="O535" s="26"/>
      <c r="P535" s="26"/>
      <c r="Q535" s="26"/>
      <c r="R535" s="26"/>
      <c r="S535" s="26">
        <f>1094/G535</f>
        <v>8.3549717427829545E-2</v>
      </c>
      <c r="T535" s="26">
        <f t="shared" si="59"/>
        <v>0.91645028257217043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67">
        <f>SUMIFS([1]Up!$J:$J,[1]Up!$D:$D,D535)</f>
        <v>0</v>
      </c>
      <c r="BE535" s="82"/>
      <c r="BF535" s="82" t="str">
        <f t="shared" si="58"/>
        <v/>
      </c>
      <c r="BG535" s="53" t="str">
        <f t="shared" si="55"/>
        <v/>
      </c>
      <c r="BH535" s="53" t="s">
        <v>50</v>
      </c>
      <c r="BI535" s="53"/>
      <c r="BJ535" s="53"/>
      <c r="BK535" s="53" t="s">
        <v>1681</v>
      </c>
      <c r="BL535" s="53">
        <v>1</v>
      </c>
      <c r="BM535" s="83"/>
      <c r="BN535" s="53"/>
      <c r="BO535" s="53"/>
    </row>
    <row r="536" spans="3:67" ht="14.25" hidden="1" customHeight="1">
      <c r="C536" s="82" t="s">
        <v>12</v>
      </c>
      <c r="D536" s="82" t="s">
        <v>719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4"/>
        <v>8</v>
      </c>
      <c r="M536" s="26">
        <f t="shared" si="57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67">
        <f>SUMIFS([1]Up!$J:$J,[1]Up!$D:$D,D536)</f>
        <v>0</v>
      </c>
      <c r="BE536" s="82"/>
      <c r="BF536" s="82" t="str">
        <f t="shared" si="58"/>
        <v/>
      </c>
      <c r="BG536" s="53" t="str">
        <f t="shared" si="55"/>
        <v/>
      </c>
      <c r="BH536" s="53" t="s">
        <v>50</v>
      </c>
      <c r="BI536" s="84" t="s">
        <v>1868</v>
      </c>
      <c r="BJ536" s="53"/>
      <c r="BK536" s="53" t="s">
        <v>1869</v>
      </c>
      <c r="BL536" s="53">
        <v>8</v>
      </c>
      <c r="BM536" s="83">
        <v>46169</v>
      </c>
      <c r="BN536" s="53"/>
      <c r="BO536" s="53"/>
    </row>
    <row r="537" spans="3:67" ht="14.25" hidden="1" customHeight="1">
      <c r="C537" s="82" t="s">
        <v>12</v>
      </c>
      <c r="D537" s="82" t="s">
        <v>720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4"/>
        <v>8</v>
      </c>
      <c r="M537" s="26">
        <f t="shared" si="57"/>
        <v>0</v>
      </c>
      <c r="N537" s="26"/>
      <c r="O537" s="26"/>
      <c r="P537" s="26"/>
      <c r="Q537" s="26"/>
      <c r="R537" s="26"/>
      <c r="S537" s="26">
        <v>8</v>
      </c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67">
        <f>SUMIFS([1]Up!$J:$J,[1]Up!$D:$D,D537)</f>
        <v>0</v>
      </c>
      <c r="BE537" s="82"/>
      <c r="BF537" s="82" t="str">
        <f t="shared" si="58"/>
        <v/>
      </c>
      <c r="BG537" s="53" t="str">
        <f t="shared" si="55"/>
        <v/>
      </c>
      <c r="BH537" s="53" t="s">
        <v>50</v>
      </c>
      <c r="BI537" s="84" t="s">
        <v>1868</v>
      </c>
      <c r="BJ537" s="53"/>
      <c r="BK537" s="53" t="s">
        <v>1869</v>
      </c>
      <c r="BL537" s="53">
        <v>8</v>
      </c>
      <c r="BM537" s="83">
        <v>46169</v>
      </c>
      <c r="BN537" s="53"/>
      <c r="BO537" s="53"/>
    </row>
    <row r="538" spans="3:67" ht="14.25" hidden="1" customHeight="1">
      <c r="C538" s="82" t="s">
        <v>12</v>
      </c>
      <c r="D538" s="82" t="s">
        <v>721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4"/>
        <v>8</v>
      </c>
      <c r="M538" s="26">
        <f t="shared" si="57"/>
        <v>0</v>
      </c>
      <c r="N538" s="26"/>
      <c r="O538" s="26"/>
      <c r="P538" s="26"/>
      <c r="Q538" s="26"/>
      <c r="R538" s="26"/>
      <c r="S538" s="26"/>
      <c r="T538" s="26">
        <v>8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67">
        <f>SUMIFS([1]Up!$J:$J,[1]Up!$D:$D,D538)</f>
        <v>0</v>
      </c>
      <c r="BE538" s="82"/>
      <c r="BF538" s="82" t="str">
        <f t="shared" si="58"/>
        <v/>
      </c>
      <c r="BG538" s="53" t="str">
        <f t="shared" si="55"/>
        <v/>
      </c>
      <c r="BH538" s="53" t="s">
        <v>50</v>
      </c>
      <c r="BI538" s="84" t="s">
        <v>1868</v>
      </c>
      <c r="BJ538" s="53"/>
      <c r="BK538" s="53" t="s">
        <v>1869</v>
      </c>
      <c r="BL538" s="53">
        <v>8</v>
      </c>
      <c r="BM538" s="83">
        <v>46169</v>
      </c>
      <c r="BN538" s="53"/>
      <c r="BO538" s="53"/>
    </row>
    <row r="539" spans="3:67" ht="14.25" hidden="1" customHeight="1">
      <c r="C539" s="82" t="s">
        <v>12</v>
      </c>
      <c r="D539" s="82" t="s">
        <v>722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4"/>
        <v>1</v>
      </c>
      <c r="M539" s="26">
        <f t="shared" si="57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67">
        <f>SUMIFS([1]Up!$J:$J,[1]Up!$D:$D,D539)</f>
        <v>0</v>
      </c>
      <c r="BE539" s="82"/>
      <c r="BF539" s="82" t="str">
        <f t="shared" si="58"/>
        <v/>
      </c>
      <c r="BG539" s="53" t="str">
        <f t="shared" si="55"/>
        <v/>
      </c>
      <c r="BH539" s="53" t="s">
        <v>50</v>
      </c>
      <c r="BI539" s="53" t="s">
        <v>2123</v>
      </c>
      <c r="BJ539" s="53"/>
      <c r="BK539" s="53" t="s">
        <v>2124</v>
      </c>
      <c r="BL539" s="53">
        <v>1</v>
      </c>
      <c r="BM539" s="83">
        <v>46169</v>
      </c>
      <c r="BN539" s="53"/>
      <c r="BO539" s="53"/>
    </row>
    <row r="540" spans="3:67" ht="14.25" hidden="1" customHeight="1">
      <c r="C540" s="82" t="s">
        <v>12</v>
      </c>
      <c r="D540" s="82" t="s">
        <v>723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4"/>
        <v>9</v>
      </c>
      <c r="M540" s="26">
        <f t="shared" si="57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>
        <v>9</v>
      </c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67">
        <f>SUMIFS([1]Up!$J:$J,[1]Up!$D:$D,D540)</f>
        <v>0</v>
      </c>
      <c r="BE540" s="82"/>
      <c r="BF540" s="82" t="str">
        <f t="shared" si="58"/>
        <v/>
      </c>
      <c r="BG540" s="53" t="str">
        <f t="shared" si="55"/>
        <v/>
      </c>
      <c r="BH540" s="53" t="s">
        <v>50</v>
      </c>
      <c r="BI540" s="53" t="s">
        <v>2088</v>
      </c>
      <c r="BJ540" s="53"/>
      <c r="BK540" s="53" t="s">
        <v>2089</v>
      </c>
      <c r="BL540" s="53">
        <v>9</v>
      </c>
      <c r="BM540" s="83">
        <v>46169</v>
      </c>
      <c r="BN540" s="53"/>
      <c r="BO540" s="53"/>
    </row>
    <row r="541" spans="3:67" ht="14.25" hidden="1" customHeight="1">
      <c r="C541" s="82" t="s">
        <v>12</v>
      </c>
      <c r="D541" s="82" t="s">
        <v>724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4"/>
        <v>1</v>
      </c>
      <c r="M541" s="26">
        <f t="shared" si="57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>
        <v>1</v>
      </c>
      <c r="BD541" s="67">
        <f>SUMIFS([1]Up!$J:$J,[1]Up!$D:$D,D541)</f>
        <v>0</v>
      </c>
      <c r="BE541" s="82"/>
      <c r="BF541" s="82" t="str">
        <f t="shared" si="58"/>
        <v/>
      </c>
      <c r="BG541" s="53" t="str">
        <f t="shared" si="55"/>
        <v/>
      </c>
      <c r="BH541" s="53" t="s">
        <v>61</v>
      </c>
      <c r="BI541" s="84" t="s">
        <v>1982</v>
      </c>
      <c r="BJ541" s="53"/>
      <c r="BK541" s="53" t="s">
        <v>1983</v>
      </c>
      <c r="BL541" s="53">
        <v>1</v>
      </c>
      <c r="BM541" s="83">
        <v>46169</v>
      </c>
      <c r="BN541" s="53"/>
      <c r="BO541" s="53"/>
    </row>
    <row r="542" spans="3:67" ht="14.25" hidden="1" customHeight="1">
      <c r="C542" s="82" t="s">
        <v>14</v>
      </c>
      <c r="D542" s="82" t="s">
        <v>725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si="54"/>
        <v>1</v>
      </c>
      <c r="M542" s="26">
        <f t="shared" si="57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>
        <v>1</v>
      </c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67">
        <f>SUMIFS([1]Up!$J:$J,[1]Up!$D:$D,D542)</f>
        <v>0</v>
      </c>
      <c r="BE542" s="82"/>
      <c r="BF542" s="82" t="str">
        <f t="shared" si="58"/>
        <v>PL6</v>
      </c>
      <c r="BG542" s="53" t="str">
        <f t="shared" si="55"/>
        <v/>
      </c>
      <c r="BH542" s="53" t="s">
        <v>50</v>
      </c>
      <c r="BI542" s="53"/>
      <c r="BJ542" s="53"/>
      <c r="BK542" s="53" t="s">
        <v>1991</v>
      </c>
      <c r="BL542" s="53">
        <v>1</v>
      </c>
      <c r="BM542" s="83">
        <v>46169</v>
      </c>
      <c r="BN542" s="53"/>
      <c r="BO542" s="53"/>
    </row>
    <row r="543" spans="3:67" ht="14.25" hidden="1" customHeight="1">
      <c r="C543" s="82" t="s">
        <v>14</v>
      </c>
      <c r="D543" s="82" t="s">
        <v>3748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4"/>
        <v>1</v>
      </c>
      <c r="M543" s="26">
        <f t="shared" si="57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>
        <v>1</v>
      </c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67">
        <f>SUMIFS([1]Up!$J:$J,[1]Up!$D:$D,D543)</f>
        <v>0</v>
      </c>
      <c r="BE543" s="82"/>
      <c r="BF543" s="82" t="str">
        <f t="shared" si="58"/>
        <v>PL3.6</v>
      </c>
      <c r="BG543" s="53" t="str">
        <f t="shared" si="55"/>
        <v/>
      </c>
      <c r="BH543" s="53" t="s">
        <v>50</v>
      </c>
      <c r="BI543" s="53" t="s">
        <v>3799</v>
      </c>
      <c r="BJ543" s="53"/>
      <c r="BK543" s="53" t="s">
        <v>3800</v>
      </c>
      <c r="BL543" s="53">
        <v>1</v>
      </c>
      <c r="BM543" s="83">
        <v>46169</v>
      </c>
      <c r="BN543" s="53"/>
      <c r="BO543" s="53"/>
    </row>
    <row r="544" spans="3:67" ht="14.25" hidden="1" customHeight="1">
      <c r="C544" s="82" t="s">
        <v>15</v>
      </c>
      <c r="D544" s="82" t="s">
        <v>726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ref="L544:L607" si="60">MIN(SUM(N544:BC544),I544)</f>
        <v>352</v>
      </c>
      <c r="M544" s="26">
        <f t="shared" si="57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>
        <v>352</v>
      </c>
      <c r="BD544" s="67">
        <f>SUMIFS([1]Up!$J:$J,[1]Up!$D:$D,D544)</f>
        <v>0</v>
      </c>
      <c r="BE544" s="82"/>
      <c r="BF544" s="82" t="str">
        <f t="shared" si="58"/>
        <v/>
      </c>
      <c r="BG544" s="53" t="str">
        <f t="shared" ref="BG544:BG607" si="61">IF(ROUND(SUM(N544:BC544)-I544,0)&gt;0,"Thừa "&amp;SUM(N544:BC544)-I544,"")</f>
        <v/>
      </c>
      <c r="BH544" s="53" t="s">
        <v>75</v>
      </c>
      <c r="BI544" s="53" t="s">
        <v>1854</v>
      </c>
      <c r="BJ544" s="53"/>
      <c r="BK544" s="53"/>
      <c r="BL544" s="53"/>
      <c r="BM544" s="83"/>
      <c r="BN544" s="53"/>
      <c r="BO544" s="53"/>
    </row>
    <row r="545" spans="3:67" ht="14.25" hidden="1" customHeight="1">
      <c r="C545" s="82" t="s">
        <v>15</v>
      </c>
      <c r="D545" s="82" t="s">
        <v>727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60"/>
        <v>1</v>
      </c>
      <c r="M545" s="26">
        <f t="shared" si="57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>
        <v>1</v>
      </c>
      <c r="BD545" s="67">
        <f>SUMIFS([1]Up!$J:$J,[1]Up!$D:$D,D545)</f>
        <v>0</v>
      </c>
      <c r="BE545" s="82"/>
      <c r="BF545" s="82" t="str">
        <f t="shared" si="58"/>
        <v/>
      </c>
      <c r="BG545" s="53" t="str">
        <f t="shared" si="61"/>
        <v/>
      </c>
      <c r="BH545" s="53" t="s">
        <v>75</v>
      </c>
      <c r="BI545" s="53" t="s">
        <v>2128</v>
      </c>
      <c r="BJ545" s="53"/>
      <c r="BK545" s="53"/>
      <c r="BL545" s="53"/>
      <c r="BM545" s="83"/>
      <c r="BN545" s="53"/>
      <c r="BO545" s="53"/>
    </row>
    <row r="546" spans="3:67" ht="14.25" hidden="1" customHeight="1">
      <c r="C546" s="82" t="s">
        <v>15</v>
      </c>
      <c r="D546" s="82" t="s">
        <v>728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60"/>
        <v>178</v>
      </c>
      <c r="M546" s="26">
        <f t="shared" si="57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>
        <v>178</v>
      </c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67">
        <f>SUMIFS([1]Up!$J:$J,[1]Up!$D:$D,D546)</f>
        <v>0</v>
      </c>
      <c r="BE546" s="82"/>
      <c r="BF546" s="82" t="str">
        <f t="shared" si="58"/>
        <v/>
      </c>
      <c r="BG546" s="53" t="str">
        <f t="shared" si="61"/>
        <v/>
      </c>
      <c r="BH546" s="53" t="s">
        <v>75</v>
      </c>
      <c r="BI546" s="53" t="s">
        <v>2015</v>
      </c>
      <c r="BJ546" s="53"/>
      <c r="BK546" s="53"/>
      <c r="BL546" s="53"/>
      <c r="BM546" s="83"/>
      <c r="BN546" s="53"/>
      <c r="BO546" s="53"/>
    </row>
    <row r="547" spans="3:67" ht="14.25" hidden="1" customHeight="1">
      <c r="C547" s="82" t="s">
        <v>15</v>
      </c>
      <c r="D547" s="82" t="s">
        <v>729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60"/>
        <v>21</v>
      </c>
      <c r="M547" s="26">
        <f t="shared" si="57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>
        <v>21</v>
      </c>
      <c r="BD547" s="67">
        <f>SUMIFS([1]Up!$J:$J,[1]Up!$D:$D,D547)</f>
        <v>0</v>
      </c>
      <c r="BE547" s="82"/>
      <c r="BF547" s="82" t="str">
        <f t="shared" si="58"/>
        <v/>
      </c>
      <c r="BG547" s="53" t="str">
        <f t="shared" si="61"/>
        <v/>
      </c>
      <c r="BH547" s="53" t="s">
        <v>75</v>
      </c>
      <c r="BI547" s="53" t="s">
        <v>2147</v>
      </c>
      <c r="BJ547" s="53"/>
      <c r="BK547" s="53"/>
      <c r="BL547" s="53"/>
      <c r="BM547" s="83"/>
      <c r="BN547" s="53"/>
      <c r="BO547" s="53"/>
    </row>
    <row r="548" spans="3:67" ht="14.25" hidden="1" customHeight="1">
      <c r="C548" s="82" t="s">
        <v>15</v>
      </c>
      <c r="D548" s="82" t="s">
        <v>730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60"/>
        <v>4</v>
      </c>
      <c r="M548" s="26">
        <f t="shared" si="57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>
        <v>4</v>
      </c>
      <c r="BD548" s="67">
        <f>SUMIFS([1]Up!$J:$J,[1]Up!$D:$D,D548)</f>
        <v>0</v>
      </c>
      <c r="BE548" s="82"/>
      <c r="BF548" s="82" t="str">
        <f t="shared" si="58"/>
        <v/>
      </c>
      <c r="BG548" s="53" t="str">
        <f t="shared" si="61"/>
        <v/>
      </c>
      <c r="BH548" s="53" t="s">
        <v>75</v>
      </c>
      <c r="BI548" s="53" t="s">
        <v>2017</v>
      </c>
      <c r="BJ548" s="53"/>
      <c r="BK548" s="53"/>
      <c r="BL548" s="53"/>
      <c r="BM548" s="83"/>
      <c r="BN548" s="53"/>
      <c r="BO548" s="53"/>
    </row>
    <row r="549" spans="3:67" ht="14.25" hidden="1" customHeight="1">
      <c r="C549" s="82" t="s">
        <v>15</v>
      </c>
      <c r="D549" s="82" t="s">
        <v>731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60"/>
        <v>4</v>
      </c>
      <c r="M549" s="26">
        <f t="shared" si="57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>
        <v>4</v>
      </c>
      <c r="BD549" s="67">
        <f>SUMIFS([1]Up!$J:$J,[1]Up!$D:$D,D549)</f>
        <v>0</v>
      </c>
      <c r="BE549" s="82"/>
      <c r="BF549" s="82" t="str">
        <f t="shared" si="58"/>
        <v/>
      </c>
      <c r="BG549" s="53" t="str">
        <f t="shared" si="61"/>
        <v/>
      </c>
      <c r="BH549" s="53" t="s">
        <v>75</v>
      </c>
      <c r="BI549" s="53" t="s">
        <v>1854</v>
      </c>
      <c r="BJ549" s="53"/>
      <c r="BK549" s="53"/>
      <c r="BL549" s="53"/>
      <c r="BM549" s="83"/>
      <c r="BN549" s="53"/>
      <c r="BO549" s="53"/>
    </row>
    <row r="550" spans="3:67" ht="14.25" hidden="1" customHeight="1">
      <c r="C550" s="82" t="s">
        <v>15</v>
      </c>
      <c r="D550" s="82" t="s">
        <v>732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60"/>
        <v>1</v>
      </c>
      <c r="M550" s="26">
        <f t="shared" si="57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>
        <v>1</v>
      </c>
      <c r="BD550" s="67">
        <f>SUMIFS([1]Up!$J:$J,[1]Up!$D:$D,D550)</f>
        <v>0</v>
      </c>
      <c r="BE550" s="82"/>
      <c r="BF550" s="82" t="str">
        <f t="shared" si="58"/>
        <v/>
      </c>
      <c r="BG550" s="53" t="str">
        <f t="shared" si="61"/>
        <v/>
      </c>
      <c r="BH550" s="53" t="s">
        <v>75</v>
      </c>
      <c r="BI550" s="53" t="s">
        <v>2005</v>
      </c>
      <c r="BJ550" s="53"/>
      <c r="BK550" s="53"/>
      <c r="BL550" s="53"/>
      <c r="BM550" s="83"/>
      <c r="BN550" s="53"/>
      <c r="BO550" s="53"/>
    </row>
    <row r="551" spans="3:67" ht="14.25" hidden="1" customHeight="1">
      <c r="C551" s="82" t="s">
        <v>15</v>
      </c>
      <c r="D551" s="82" t="s">
        <v>733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60"/>
        <v>1</v>
      </c>
      <c r="M551" s="26">
        <f t="shared" si="57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>
        <v>1</v>
      </c>
      <c r="BD551" s="67">
        <f>SUMIFS([1]Up!$J:$J,[1]Up!$D:$D,D551)</f>
        <v>0</v>
      </c>
      <c r="BE551" s="82"/>
      <c r="BF551" s="82" t="str">
        <f t="shared" si="58"/>
        <v/>
      </c>
      <c r="BG551" s="53" t="str">
        <f t="shared" si="61"/>
        <v/>
      </c>
      <c r="BH551" s="53" t="s">
        <v>75</v>
      </c>
      <c r="BI551" s="53" t="s">
        <v>2007</v>
      </c>
      <c r="BJ551" s="53"/>
      <c r="BK551" s="53"/>
      <c r="BL551" s="53"/>
      <c r="BM551" s="83"/>
      <c r="BN551" s="53"/>
      <c r="BO551" s="53"/>
    </row>
    <row r="552" spans="3:67" ht="14.25" hidden="1" customHeight="1">
      <c r="C552" s="82" t="s">
        <v>14</v>
      </c>
      <c r="D552" s="82" t="s">
        <v>734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60"/>
        <v>8</v>
      </c>
      <c r="M552" s="26">
        <f t="shared" si="57"/>
        <v>0</v>
      </c>
      <c r="N552" s="26"/>
      <c r="O552" s="26"/>
      <c r="P552" s="26"/>
      <c r="Q552" s="26"/>
      <c r="R552" s="26"/>
      <c r="S552" s="26">
        <v>7</v>
      </c>
      <c r="T552" s="26"/>
      <c r="U552" s="26"/>
      <c r="V552" s="26"/>
      <c r="W552" s="26"/>
      <c r="X552" s="26">
        <v>1</v>
      </c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67">
        <f>SUMIFS([1]Up!$J:$J,[1]Up!$D:$D,D552)</f>
        <v>0</v>
      </c>
      <c r="BE552" s="82"/>
      <c r="BF552" s="82" t="str">
        <f t="shared" si="58"/>
        <v>PL10</v>
      </c>
      <c r="BG552" s="53" t="str">
        <f t="shared" si="61"/>
        <v/>
      </c>
      <c r="BH552" s="53" t="s">
        <v>50</v>
      </c>
      <c r="BI552" s="84" t="s">
        <v>1787</v>
      </c>
      <c r="BJ552" s="53"/>
      <c r="BK552" s="53" t="s">
        <v>1788</v>
      </c>
      <c r="BL552" s="53">
        <v>8</v>
      </c>
      <c r="BM552" s="83">
        <v>46169</v>
      </c>
      <c r="BN552" s="53"/>
      <c r="BO552" s="53"/>
    </row>
    <row r="553" spans="3:67" ht="14.25" hidden="1" customHeight="1">
      <c r="C553" s="82" t="s">
        <v>14</v>
      </c>
      <c r="D553" s="82" t="s">
        <v>735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60"/>
        <v>1</v>
      </c>
      <c r="M553" s="26">
        <f t="shared" si="57"/>
        <v>0</v>
      </c>
      <c r="N553" s="26"/>
      <c r="O553" s="26">
        <v>1</v>
      </c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67">
        <f>SUMIFS([1]Up!$J:$J,[1]Up!$D:$D,D553)</f>
        <v>0</v>
      </c>
      <c r="BE553" s="82"/>
      <c r="BF553" s="82" t="str">
        <f t="shared" si="58"/>
        <v>PL6</v>
      </c>
      <c r="BG553" s="53" t="str">
        <f t="shared" si="61"/>
        <v/>
      </c>
      <c r="BH553" s="53" t="s">
        <v>50</v>
      </c>
      <c r="BI553" s="84" t="s">
        <v>1778</v>
      </c>
      <c r="BJ553" s="53"/>
      <c r="BK553" s="53" t="s">
        <v>1779</v>
      </c>
      <c r="BL553" s="53">
        <v>1</v>
      </c>
      <c r="BM553" s="83">
        <v>46169</v>
      </c>
      <c r="BN553" s="53"/>
      <c r="BO553" s="53"/>
    </row>
    <row r="554" spans="3:67" ht="14.25" hidden="1" customHeight="1">
      <c r="C554" s="82" t="s">
        <v>14</v>
      </c>
      <c r="D554" s="82" t="s">
        <v>736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60"/>
        <v>9</v>
      </c>
      <c r="M554" s="26">
        <f t="shared" si="57"/>
        <v>0</v>
      </c>
      <c r="N554" s="26"/>
      <c r="O554" s="26">
        <v>5</v>
      </c>
      <c r="P554" s="26"/>
      <c r="Q554" s="26"/>
      <c r="R554" s="26"/>
      <c r="S554" s="26">
        <v>4</v>
      </c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67">
        <f>SUMIFS([1]Up!$J:$J,[1]Up!$D:$D,D554)</f>
        <v>0</v>
      </c>
      <c r="BE554" s="82"/>
      <c r="BF554" s="82" t="str">
        <f t="shared" si="58"/>
        <v>PL6</v>
      </c>
      <c r="BG554" s="53" t="str">
        <f t="shared" si="61"/>
        <v/>
      </c>
      <c r="BH554" s="53" t="s">
        <v>50</v>
      </c>
      <c r="BI554" s="84" t="s">
        <v>1778</v>
      </c>
      <c r="BJ554" s="53"/>
      <c r="BK554" s="53" t="s">
        <v>1779</v>
      </c>
      <c r="BL554" s="53">
        <v>9</v>
      </c>
      <c r="BM554" s="83">
        <v>46169</v>
      </c>
      <c r="BN554" s="53"/>
      <c r="BO554" s="53"/>
    </row>
    <row r="555" spans="3:67" ht="14.25" hidden="1" customHeight="1">
      <c r="C555" s="82" t="s">
        <v>14</v>
      </c>
      <c r="D555" s="82" t="s">
        <v>737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60"/>
        <v>9</v>
      </c>
      <c r="M555" s="26">
        <f t="shared" si="57"/>
        <v>0</v>
      </c>
      <c r="N555" s="26"/>
      <c r="O555" s="26">
        <v>9</v>
      </c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67">
        <f>SUMIFS([1]Up!$J:$J,[1]Up!$D:$D,D555)</f>
        <v>0</v>
      </c>
      <c r="BE555" s="82"/>
      <c r="BF555" s="82" t="str">
        <f t="shared" si="58"/>
        <v>PL6</v>
      </c>
      <c r="BG555" s="53" t="str">
        <f t="shared" si="61"/>
        <v/>
      </c>
      <c r="BH555" s="53" t="s">
        <v>50</v>
      </c>
      <c r="BI555" s="84" t="s">
        <v>1778</v>
      </c>
      <c r="BJ555" s="53"/>
      <c r="BK555" s="53" t="s">
        <v>1779</v>
      </c>
      <c r="BL555" s="53">
        <v>9</v>
      </c>
      <c r="BM555" s="83">
        <v>46169</v>
      </c>
      <c r="BN555" s="53"/>
      <c r="BO555" s="53"/>
    </row>
    <row r="556" spans="3:67" ht="14.25" hidden="1" customHeight="1">
      <c r="C556" s="82" t="s">
        <v>14</v>
      </c>
      <c r="D556" s="82" t="s">
        <v>738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60"/>
        <v>4</v>
      </c>
      <c r="M556" s="26">
        <f t="shared" si="57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>
        <v>4</v>
      </c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67">
        <f>SUMIFS([1]Up!$J:$J,[1]Up!$D:$D,D556)</f>
        <v>0</v>
      </c>
      <c r="BE556" s="82"/>
      <c r="BF556" s="82" t="str">
        <f t="shared" si="58"/>
        <v>PL2.6</v>
      </c>
      <c r="BG556" s="53" t="str">
        <f t="shared" si="61"/>
        <v/>
      </c>
      <c r="BH556" s="53" t="s">
        <v>61</v>
      </c>
      <c r="BI556" s="53" t="s">
        <v>3875</v>
      </c>
      <c r="BJ556" s="53"/>
      <c r="BK556" s="53" t="s">
        <v>3876</v>
      </c>
      <c r="BL556" s="53">
        <v>4</v>
      </c>
      <c r="BM556" s="83">
        <v>46191</v>
      </c>
      <c r="BN556" s="53"/>
      <c r="BO556" s="53"/>
    </row>
    <row r="557" spans="3:67" ht="14.25" hidden="1" customHeight="1">
      <c r="C557" s="82" t="s">
        <v>12</v>
      </c>
      <c r="D557" s="82" t="s">
        <v>741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60"/>
        <v>1</v>
      </c>
      <c r="M557" s="26">
        <f t="shared" si="57"/>
        <v>0</v>
      </c>
      <c r="N557" s="26"/>
      <c r="O557" s="26"/>
      <c r="P557" s="26"/>
      <c r="Q557" s="26"/>
      <c r="R557" s="26"/>
      <c r="S557" s="26">
        <v>1</v>
      </c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67">
        <f>SUMIFS([1]Up!$J:$J,[1]Up!$D:$D,D557)</f>
        <v>0</v>
      </c>
      <c r="BE557" s="82"/>
      <c r="BF557" s="82" t="str">
        <f t="shared" si="58"/>
        <v/>
      </c>
      <c r="BG557" s="53" t="str">
        <f t="shared" si="61"/>
        <v/>
      </c>
      <c r="BH557" s="53" t="s">
        <v>50</v>
      </c>
      <c r="BI557" s="53"/>
      <c r="BJ557" s="53"/>
      <c r="BK557" s="53" t="s">
        <v>1681</v>
      </c>
      <c r="BL557" s="53">
        <v>1</v>
      </c>
      <c r="BM557" s="83"/>
      <c r="BN557" s="53"/>
      <c r="BO557" s="53"/>
    </row>
    <row r="558" spans="3:67" ht="14.25" hidden="1" customHeight="1">
      <c r="C558" s="82" t="s">
        <v>12</v>
      </c>
      <c r="D558" s="82" t="s">
        <v>742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60"/>
        <v>1</v>
      </c>
      <c r="M558" s="26">
        <f t="shared" si="57"/>
        <v>0</v>
      </c>
      <c r="N558" s="26"/>
      <c r="O558" s="26"/>
      <c r="P558" s="26"/>
      <c r="Q558" s="26"/>
      <c r="R558" s="26"/>
      <c r="S558" s="26"/>
      <c r="T558" s="26">
        <v>1</v>
      </c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67">
        <f>SUMIFS([1]Up!$J:$J,[1]Up!$D:$D,D558)</f>
        <v>0</v>
      </c>
      <c r="BE558" s="82"/>
      <c r="BF558" s="82" t="str">
        <f t="shared" si="58"/>
        <v/>
      </c>
      <c r="BG558" s="53" t="str">
        <f t="shared" si="61"/>
        <v/>
      </c>
      <c r="BH558" s="53" t="s">
        <v>50</v>
      </c>
      <c r="BI558" s="84" t="s">
        <v>1868</v>
      </c>
      <c r="BJ558" s="53"/>
      <c r="BK558" s="53" t="s">
        <v>1869</v>
      </c>
      <c r="BL558" s="53">
        <v>1</v>
      </c>
      <c r="BM558" s="83">
        <v>46169</v>
      </c>
      <c r="BN558" s="53"/>
      <c r="BO558" s="53"/>
    </row>
    <row r="559" spans="3:67" ht="14.25" hidden="1" customHeight="1">
      <c r="C559" s="82" t="s">
        <v>12</v>
      </c>
      <c r="D559" s="82" t="s">
        <v>743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60"/>
        <v>4</v>
      </c>
      <c r="M559" s="26">
        <f t="shared" si="57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67">
        <f>SUMIFS([1]Up!$J:$J,[1]Up!$D:$D,D559)</f>
        <v>0</v>
      </c>
      <c r="BE559" s="82"/>
      <c r="BF559" s="82" t="str">
        <f t="shared" si="58"/>
        <v/>
      </c>
      <c r="BG559" s="53" t="str">
        <f t="shared" si="61"/>
        <v/>
      </c>
      <c r="BH559" s="53" t="s">
        <v>50</v>
      </c>
      <c r="BI559" s="84" t="s">
        <v>1868</v>
      </c>
      <c r="BJ559" s="53"/>
      <c r="BK559" s="53" t="s">
        <v>1869</v>
      </c>
      <c r="BL559" s="53">
        <v>4</v>
      </c>
      <c r="BM559" s="83">
        <v>46169</v>
      </c>
      <c r="BN559" s="53"/>
      <c r="BO559" s="53"/>
    </row>
    <row r="560" spans="3:67" ht="14.25" hidden="1" customHeight="1">
      <c r="C560" s="82" t="s">
        <v>12</v>
      </c>
      <c r="D560" s="82" t="s">
        <v>744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60"/>
        <v>4</v>
      </c>
      <c r="M560" s="26">
        <f t="shared" si="57"/>
        <v>0</v>
      </c>
      <c r="N560" s="26"/>
      <c r="O560" s="26"/>
      <c r="P560" s="26"/>
      <c r="Q560" s="26"/>
      <c r="R560" s="26"/>
      <c r="S560" s="26">
        <v>4</v>
      </c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67">
        <f>SUMIFS([1]Up!$J:$J,[1]Up!$D:$D,D560)</f>
        <v>0</v>
      </c>
      <c r="BE560" s="82"/>
      <c r="BF560" s="82" t="str">
        <f t="shared" si="58"/>
        <v/>
      </c>
      <c r="BG560" s="53" t="str">
        <f t="shared" si="61"/>
        <v/>
      </c>
      <c r="BH560" s="53" t="s">
        <v>50</v>
      </c>
      <c r="BI560" s="84" t="s">
        <v>1868</v>
      </c>
      <c r="BJ560" s="53"/>
      <c r="BK560" s="53" t="s">
        <v>1869</v>
      </c>
      <c r="BL560" s="53">
        <v>4</v>
      </c>
      <c r="BM560" s="83">
        <v>46169</v>
      </c>
      <c r="BN560" s="53"/>
      <c r="BO560" s="53"/>
    </row>
    <row r="561" spans="3:67" ht="14.25" hidden="1" customHeight="1">
      <c r="C561" s="82" t="s">
        <v>12</v>
      </c>
      <c r="D561" s="82" t="s">
        <v>745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60"/>
        <v>4</v>
      </c>
      <c r="M561" s="26">
        <f t="shared" si="57"/>
        <v>0</v>
      </c>
      <c r="N561" s="26"/>
      <c r="O561" s="26"/>
      <c r="P561" s="26"/>
      <c r="Q561" s="26"/>
      <c r="R561" s="26"/>
      <c r="S561" s="26"/>
      <c r="T561" s="26">
        <v>4</v>
      </c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67">
        <f>SUMIFS([1]Up!$J:$J,[1]Up!$D:$D,D561)</f>
        <v>0</v>
      </c>
      <c r="BE561" s="82"/>
      <c r="BF561" s="82" t="str">
        <f t="shared" si="58"/>
        <v/>
      </c>
      <c r="BG561" s="53" t="str">
        <f t="shared" si="61"/>
        <v/>
      </c>
      <c r="BH561" s="53" t="s">
        <v>50</v>
      </c>
      <c r="BI561" s="84" t="s">
        <v>1868</v>
      </c>
      <c r="BJ561" s="53"/>
      <c r="BK561" s="53" t="s">
        <v>1869</v>
      </c>
      <c r="BL561" s="53">
        <v>4</v>
      </c>
      <c r="BM561" s="83">
        <v>46169</v>
      </c>
      <c r="BN561" s="53"/>
      <c r="BO561" s="53"/>
    </row>
    <row r="562" spans="3:67" ht="14.25" hidden="1" customHeight="1">
      <c r="C562" s="82" t="s">
        <v>12</v>
      </c>
      <c r="D562" s="82" t="s">
        <v>746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60"/>
        <v>4</v>
      </c>
      <c r="M562" s="26">
        <f t="shared" si="57"/>
        <v>0</v>
      </c>
      <c r="N562" s="26"/>
      <c r="O562" s="26"/>
      <c r="P562" s="26"/>
      <c r="Q562" s="26"/>
      <c r="R562" s="26"/>
      <c r="S562" s="26"/>
      <c r="T562" s="26">
        <v>3</v>
      </c>
      <c r="U562" s="26"/>
      <c r="V562" s="26">
        <v>1</v>
      </c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67">
        <f>SUMIFS([1]Up!$J:$J,[1]Up!$D:$D,D562)</f>
        <v>0</v>
      </c>
      <c r="BE562" s="82"/>
      <c r="BF562" s="82" t="str">
        <f t="shared" si="58"/>
        <v/>
      </c>
      <c r="BG562" s="53" t="str">
        <f t="shared" si="61"/>
        <v/>
      </c>
      <c r="BH562" s="53" t="s">
        <v>50</v>
      </c>
      <c r="BI562" s="84" t="s">
        <v>1868</v>
      </c>
      <c r="BJ562" s="53"/>
      <c r="BK562" s="53" t="s">
        <v>1869</v>
      </c>
      <c r="BL562" s="53">
        <v>4</v>
      </c>
      <c r="BM562" s="83">
        <v>46169</v>
      </c>
      <c r="BN562" s="53"/>
      <c r="BO562" s="53"/>
    </row>
    <row r="563" spans="3:67" ht="14.25" hidden="1" customHeight="1">
      <c r="C563" s="82" t="s">
        <v>12</v>
      </c>
      <c r="D563" s="82" t="s">
        <v>747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60"/>
        <v>4</v>
      </c>
      <c r="M563" s="26">
        <f t="shared" si="57"/>
        <v>0</v>
      </c>
      <c r="N563" s="26"/>
      <c r="O563" s="26"/>
      <c r="P563" s="26"/>
      <c r="Q563" s="26"/>
      <c r="R563" s="26"/>
      <c r="S563" s="26">
        <v>3</v>
      </c>
      <c r="T563" s="26"/>
      <c r="U563" s="26"/>
      <c r="V563" s="26">
        <v>1</v>
      </c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67">
        <f>SUMIFS([1]Up!$J:$J,[1]Up!$D:$D,D563)</f>
        <v>0</v>
      </c>
      <c r="BE563" s="82"/>
      <c r="BF563" s="82" t="str">
        <f t="shared" si="58"/>
        <v/>
      </c>
      <c r="BG563" s="53" t="str">
        <f t="shared" si="61"/>
        <v/>
      </c>
      <c r="BH563" s="53" t="s">
        <v>50</v>
      </c>
      <c r="BI563" s="84" t="s">
        <v>1868</v>
      </c>
      <c r="BJ563" s="53"/>
      <c r="BK563" s="53" t="s">
        <v>1869</v>
      </c>
      <c r="BL563" s="53">
        <v>4</v>
      </c>
      <c r="BM563" s="83">
        <v>46169</v>
      </c>
      <c r="BN563" s="53"/>
      <c r="BO563" s="53"/>
    </row>
    <row r="564" spans="3:67" ht="14.25" hidden="1" customHeight="1">
      <c r="C564" s="82" t="s">
        <v>12</v>
      </c>
      <c r="D564" s="82" t="s">
        <v>748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60"/>
        <v>4</v>
      </c>
      <c r="M564" s="26">
        <f t="shared" ref="M564:M632" si="62">MAX(0,I564-L564)</f>
        <v>0</v>
      </c>
      <c r="N564" s="26"/>
      <c r="O564" s="26"/>
      <c r="P564" s="26"/>
      <c r="Q564" s="26"/>
      <c r="R564" s="26"/>
      <c r="S564" s="26"/>
      <c r="T564" s="26">
        <v>4</v>
      </c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67">
        <f>SUMIFS([1]Up!$J:$J,[1]Up!$D:$D,D564)</f>
        <v>0</v>
      </c>
      <c r="BE564" s="82"/>
      <c r="BF564" s="82" t="str">
        <f t="shared" si="58"/>
        <v/>
      </c>
      <c r="BG564" s="53" t="str">
        <f t="shared" si="61"/>
        <v/>
      </c>
      <c r="BH564" s="53" t="s">
        <v>50</v>
      </c>
      <c r="BI564" s="84" t="s">
        <v>1868</v>
      </c>
      <c r="BJ564" s="53"/>
      <c r="BK564" s="53" t="s">
        <v>1869</v>
      </c>
      <c r="BL564" s="53">
        <v>4</v>
      </c>
      <c r="BM564" s="83">
        <v>46169</v>
      </c>
      <c r="BN564" s="53"/>
      <c r="BO564" s="53"/>
    </row>
    <row r="565" spans="3:67" ht="14.25" hidden="1" customHeight="1">
      <c r="C565" s="82" t="s">
        <v>12</v>
      </c>
      <c r="D565" s="82" t="s">
        <v>749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60"/>
        <v>2</v>
      </c>
      <c r="M565" s="26">
        <f t="shared" si="62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>
        <v>2</v>
      </c>
      <c r="AU565" s="26"/>
      <c r="AV565" s="26"/>
      <c r="AW565" s="26"/>
      <c r="AX565" s="26"/>
      <c r="AY565" s="26"/>
      <c r="AZ565" s="26"/>
      <c r="BA565" s="26"/>
      <c r="BB565" s="26"/>
      <c r="BC565" s="26"/>
      <c r="BD565" s="67">
        <f>SUMIFS([1]Up!$J:$J,[1]Up!$D:$D,D565)</f>
        <v>0</v>
      </c>
      <c r="BE565" s="82"/>
      <c r="BF565" s="82" t="str">
        <f t="shared" si="58"/>
        <v/>
      </c>
      <c r="BG565" s="53" t="str">
        <f t="shared" si="61"/>
        <v/>
      </c>
      <c r="BH565" s="53" t="s">
        <v>50</v>
      </c>
      <c r="BI565" s="53" t="s">
        <v>2165</v>
      </c>
      <c r="BJ565" s="53"/>
      <c r="BK565" s="53" t="s">
        <v>2166</v>
      </c>
      <c r="BL565" s="53">
        <v>2</v>
      </c>
      <c r="BM565" s="83">
        <v>46169</v>
      </c>
      <c r="BN565" s="53"/>
      <c r="BO565" s="53"/>
    </row>
    <row r="566" spans="3:67" ht="14.25" hidden="1" customHeight="1">
      <c r="C566" s="82" t="s">
        <v>12</v>
      </c>
      <c r="D566" s="82" t="s">
        <v>751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60"/>
        <v>6</v>
      </c>
      <c r="M566" s="26">
        <f t="shared" si="62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>
        <v>6</v>
      </c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67">
        <f>SUMIFS([1]Up!$J:$J,[1]Up!$D:$D,D566)</f>
        <v>0</v>
      </c>
      <c r="BE566" s="82"/>
      <c r="BF566" s="82" t="str">
        <f t="shared" si="58"/>
        <v/>
      </c>
      <c r="BG566" s="53" t="str">
        <f t="shared" si="61"/>
        <v/>
      </c>
      <c r="BH566" s="53" t="s">
        <v>61</v>
      </c>
      <c r="BI566" s="84" t="s">
        <v>1972</v>
      </c>
      <c r="BJ566" s="53"/>
      <c r="BK566" s="53" t="s">
        <v>1973</v>
      </c>
      <c r="BL566" s="53">
        <v>6</v>
      </c>
      <c r="BM566" s="83">
        <v>46169</v>
      </c>
      <c r="BN566" s="53"/>
      <c r="BO566" s="53"/>
    </row>
    <row r="567" spans="3:67" ht="14.25" hidden="1" customHeight="1">
      <c r="C567" s="82" t="s">
        <v>14</v>
      </c>
      <c r="D567" s="82" t="s">
        <v>752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60"/>
        <v>2</v>
      </c>
      <c r="M567" s="26">
        <f t="shared" si="62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>
        <v>2</v>
      </c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67">
        <f>SUMIFS([1]Up!$J:$J,[1]Up!$D:$D,D567)</f>
        <v>0</v>
      </c>
      <c r="BE567" s="82"/>
      <c r="BF567" s="82" t="str">
        <f t="shared" si="58"/>
        <v>PL38</v>
      </c>
      <c r="BG567" s="53" t="str">
        <f t="shared" si="61"/>
        <v/>
      </c>
      <c r="BH567" s="53" t="s">
        <v>50</v>
      </c>
      <c r="BI567" s="53" t="s">
        <v>2044</v>
      </c>
      <c r="BJ567" s="53"/>
      <c r="BK567" s="53" t="s">
        <v>2045</v>
      </c>
      <c r="BL567" s="53">
        <v>2</v>
      </c>
      <c r="BM567" s="83">
        <v>46169</v>
      </c>
      <c r="BN567" s="53"/>
      <c r="BO567" s="53"/>
    </row>
    <row r="568" spans="3:67" ht="14.25" hidden="1" customHeight="1">
      <c r="C568" s="82" t="s">
        <v>14</v>
      </c>
      <c r="D568" s="82" t="s">
        <v>753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60"/>
        <v>4</v>
      </c>
      <c r="M568" s="26">
        <f t="shared" si="62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>
        <v>4</v>
      </c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67">
        <f>SUMIFS([1]Up!$J:$J,[1]Up!$D:$D,D568)</f>
        <v>0</v>
      </c>
      <c r="BE568" s="82"/>
      <c r="BF568" s="82" t="str">
        <f t="shared" si="58"/>
        <v>PL10</v>
      </c>
      <c r="BG568" s="53" t="str">
        <f t="shared" si="61"/>
        <v/>
      </c>
      <c r="BH568" s="53" t="s">
        <v>61</v>
      </c>
      <c r="BI568" s="84" t="s">
        <v>1787</v>
      </c>
      <c r="BJ568" s="53"/>
      <c r="BK568" s="53" t="s">
        <v>1788</v>
      </c>
      <c r="BL568" s="53">
        <v>4</v>
      </c>
      <c r="BM568" s="83">
        <v>46169</v>
      </c>
      <c r="BN568" s="53"/>
      <c r="BO568" s="53"/>
    </row>
    <row r="569" spans="3:67" ht="14.25" hidden="1" customHeight="1">
      <c r="C569" s="82" t="s">
        <v>14</v>
      </c>
      <c r="D569" s="82" t="s">
        <v>754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60"/>
        <v>2</v>
      </c>
      <c r="M569" s="26">
        <f t="shared" si="62"/>
        <v>0</v>
      </c>
      <c r="N569" s="26"/>
      <c r="O569" s="26"/>
      <c r="P569" s="26"/>
      <c r="Q569" s="26">
        <v>2</v>
      </c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67">
        <f>SUMIFS([1]Up!$J:$J,[1]Up!$D:$D,D569)</f>
        <v>0</v>
      </c>
      <c r="BE569" s="82"/>
      <c r="BF569" s="82" t="str">
        <f t="shared" si="58"/>
        <v>PL25</v>
      </c>
      <c r="BG569" s="53" t="str">
        <f t="shared" si="61"/>
        <v/>
      </c>
      <c r="BH569" s="53" t="s">
        <v>61</v>
      </c>
      <c r="BI569" s="53" t="s">
        <v>1873</v>
      </c>
      <c r="BJ569" s="53"/>
      <c r="BK569" s="53" t="s">
        <v>1874</v>
      </c>
      <c r="BL569" s="53">
        <v>2</v>
      </c>
      <c r="BM569" s="83">
        <v>46169</v>
      </c>
      <c r="BN569" s="53"/>
      <c r="BO569" s="53"/>
    </row>
    <row r="570" spans="3:67" ht="14.25" hidden="1" customHeight="1">
      <c r="C570" s="82" t="s">
        <v>12</v>
      </c>
      <c r="D570" s="82" t="s">
        <v>757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60"/>
        <v>1</v>
      </c>
      <c r="M570" s="26">
        <f t="shared" si="62"/>
        <v>0</v>
      </c>
      <c r="N570" s="26"/>
      <c r="O570" s="26"/>
      <c r="P570" s="26"/>
      <c r="Q570" s="26"/>
      <c r="R570" s="26"/>
      <c r="S570" s="26">
        <v>1</v>
      </c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67">
        <f>SUMIFS([1]Up!$J:$J,[1]Up!$D:$D,D570)</f>
        <v>0</v>
      </c>
      <c r="BE570" s="82"/>
      <c r="BF570" s="82" t="str">
        <f t="shared" si="58"/>
        <v/>
      </c>
      <c r="BG570" s="53" t="str">
        <f t="shared" si="61"/>
        <v/>
      </c>
      <c r="BH570" s="53" t="s">
        <v>50</v>
      </c>
      <c r="BI570" s="84" t="s">
        <v>1833</v>
      </c>
      <c r="BJ570" s="53"/>
      <c r="BK570" s="53" t="s">
        <v>1834</v>
      </c>
      <c r="BL570" s="53">
        <v>1</v>
      </c>
      <c r="BM570" s="83">
        <v>46169</v>
      </c>
      <c r="BN570" s="53"/>
      <c r="BO570" s="53"/>
    </row>
    <row r="571" spans="3:67" ht="14.25" hidden="1" customHeight="1">
      <c r="C571" s="82" t="s">
        <v>15</v>
      </c>
      <c r="D571" s="82" t="s">
        <v>758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60"/>
        <v>6</v>
      </c>
      <c r="M571" s="26">
        <f t="shared" si="62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>
        <v>6</v>
      </c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67">
        <f>SUMIFS([1]Up!$J:$J,[1]Up!$D:$D,D571)</f>
        <v>0</v>
      </c>
      <c r="BE571" s="82"/>
      <c r="BF571" s="82" t="str">
        <f t="shared" si="58"/>
        <v/>
      </c>
      <c r="BG571" s="53" t="str">
        <f t="shared" si="61"/>
        <v/>
      </c>
      <c r="BH571" s="53" t="s">
        <v>75</v>
      </c>
      <c r="BI571" s="53" t="s">
        <v>2172</v>
      </c>
      <c r="BJ571" s="53"/>
      <c r="BK571" s="53"/>
      <c r="BL571" s="53"/>
      <c r="BM571" s="83"/>
      <c r="BN571" s="53"/>
      <c r="BO571" s="53"/>
    </row>
    <row r="572" spans="3:67" ht="14.25" hidden="1" customHeight="1">
      <c r="C572" s="82" t="s">
        <v>15</v>
      </c>
      <c r="D572" s="82" t="s">
        <v>759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60"/>
        <v>136</v>
      </c>
      <c r="M572" s="26">
        <f t="shared" si="62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>
        <v>136</v>
      </c>
      <c r="BD572" s="67">
        <f>SUMIFS([1]Up!$J:$J,[1]Up!$D:$D,D572)</f>
        <v>0</v>
      </c>
      <c r="BE572" s="82"/>
      <c r="BF572" s="82" t="str">
        <f t="shared" si="58"/>
        <v/>
      </c>
      <c r="BG572" s="53" t="str">
        <f t="shared" si="61"/>
        <v/>
      </c>
      <c r="BH572" s="53" t="s">
        <v>75</v>
      </c>
      <c r="BI572" s="53" t="s">
        <v>1854</v>
      </c>
      <c r="BJ572" s="53"/>
      <c r="BK572" s="53"/>
      <c r="BL572" s="53"/>
      <c r="BM572" s="83"/>
      <c r="BN572" s="53"/>
      <c r="BO572" s="53"/>
    </row>
    <row r="573" spans="3:67" ht="14.25" hidden="1" customHeight="1">
      <c r="C573" s="82" t="s">
        <v>15</v>
      </c>
      <c r="D573" s="82" t="s">
        <v>760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60"/>
        <v>6</v>
      </c>
      <c r="M573" s="26">
        <f t="shared" si="62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>
        <v>6</v>
      </c>
      <c r="BD573" s="67">
        <f>SUMIFS([1]Up!$J:$J,[1]Up!$D:$D,D573)</f>
        <v>0</v>
      </c>
      <c r="BE573" s="82"/>
      <c r="BF573" s="82" t="str">
        <f t="shared" si="58"/>
        <v/>
      </c>
      <c r="BG573" s="53" t="str">
        <f t="shared" si="61"/>
        <v/>
      </c>
      <c r="BH573" s="53" t="s">
        <v>75</v>
      </c>
      <c r="BI573" s="53" t="s">
        <v>2175</v>
      </c>
      <c r="BJ573" s="53"/>
      <c r="BK573" s="53"/>
      <c r="BL573" s="53"/>
      <c r="BM573" s="83"/>
      <c r="BN573" s="53"/>
      <c r="BO573" s="53"/>
    </row>
    <row r="574" spans="3:67" ht="14.25" hidden="1" customHeight="1">
      <c r="C574" s="82" t="s">
        <v>15</v>
      </c>
      <c r="D574" s="82" t="s">
        <v>763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60"/>
        <v>1</v>
      </c>
      <c r="M574" s="26">
        <f t="shared" si="62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>
        <v>1</v>
      </c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67">
        <f>SUMIFS([1]Up!$J:$J,[1]Up!$D:$D,D574)</f>
        <v>0</v>
      </c>
      <c r="BE574" s="82"/>
      <c r="BF574" s="82" t="str">
        <f t="shared" ref="BF574:BF637" si="63">IFERROR(IF(C574="Plate",LEFT(E574,FIND("*",E574,1)-1),""),IF(C574="Plate",LEFT(E574,FIND("x",E574,1)-1),""))</f>
        <v/>
      </c>
      <c r="BG574" s="53" t="str">
        <f t="shared" si="61"/>
        <v/>
      </c>
      <c r="BH574" s="53" t="s">
        <v>75</v>
      </c>
      <c r="BI574" s="53" t="s">
        <v>2015</v>
      </c>
      <c r="BJ574" s="53"/>
      <c r="BK574" s="53"/>
      <c r="BL574" s="53"/>
      <c r="BM574" s="83"/>
      <c r="BN574" s="53"/>
      <c r="BO574" s="53"/>
    </row>
    <row r="575" spans="3:67" ht="14.25" hidden="1" customHeight="1">
      <c r="C575" s="82" t="s">
        <v>15</v>
      </c>
      <c r="D575" s="82" t="s">
        <v>764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60"/>
        <v>180</v>
      </c>
      <c r="M575" s="26">
        <f t="shared" si="62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>
        <v>180</v>
      </c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67">
        <f>SUMIFS([1]Up!$J:$J,[1]Up!$D:$D,D575)</f>
        <v>0</v>
      </c>
      <c r="BE575" s="82"/>
      <c r="BF575" s="82" t="str">
        <f t="shared" si="63"/>
        <v/>
      </c>
      <c r="BG575" s="53" t="str">
        <f t="shared" si="61"/>
        <v/>
      </c>
      <c r="BH575" s="53" t="s">
        <v>75</v>
      </c>
      <c r="BI575" s="53" t="s">
        <v>2015</v>
      </c>
      <c r="BJ575" s="53"/>
      <c r="BK575" s="53"/>
      <c r="BL575" s="53"/>
      <c r="BM575" s="83"/>
      <c r="BN575" s="53"/>
      <c r="BO575" s="53"/>
    </row>
    <row r="576" spans="3:67" ht="14.25" hidden="1" customHeight="1">
      <c r="C576" s="82" t="s">
        <v>15</v>
      </c>
      <c r="D576" s="82" t="s">
        <v>765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60"/>
        <v>360</v>
      </c>
      <c r="M576" s="26">
        <f t="shared" si="62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>
        <v>360</v>
      </c>
      <c r="BD576" s="67">
        <f>SUMIFS([1]Up!$J:$J,[1]Up!$D:$D,D576)</f>
        <v>0</v>
      </c>
      <c r="BE576" s="82"/>
      <c r="BF576" s="82" t="str">
        <f t="shared" si="63"/>
        <v/>
      </c>
      <c r="BG576" s="53" t="str">
        <f t="shared" si="61"/>
        <v/>
      </c>
      <c r="BH576" s="53" t="s">
        <v>75</v>
      </c>
      <c r="BI576" s="53" t="s">
        <v>1854</v>
      </c>
      <c r="BJ576" s="53"/>
      <c r="BK576" s="53"/>
      <c r="BL576" s="53"/>
      <c r="BM576" s="83"/>
      <c r="BN576" s="53"/>
      <c r="BO576" s="53"/>
    </row>
    <row r="577" spans="3:67" ht="14.25" hidden="1" customHeight="1">
      <c r="C577" s="82" t="s">
        <v>15</v>
      </c>
      <c r="D577" s="82" t="s">
        <v>766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60"/>
        <v>61</v>
      </c>
      <c r="M577" s="26">
        <f t="shared" si="62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>
        <v>61</v>
      </c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67">
        <f>SUMIFS([1]Up!$J:$J,[1]Up!$D:$D,D577)</f>
        <v>0</v>
      </c>
      <c r="BE577" s="82"/>
      <c r="BF577" s="82" t="str">
        <f t="shared" si="63"/>
        <v/>
      </c>
      <c r="BG577" s="53" t="str">
        <f t="shared" si="61"/>
        <v/>
      </c>
      <c r="BH577" s="53" t="s">
        <v>75</v>
      </c>
      <c r="BI577" s="53" t="s">
        <v>2015</v>
      </c>
      <c r="BJ577" s="53"/>
      <c r="BK577" s="53"/>
      <c r="BL577" s="53"/>
      <c r="BM577" s="83"/>
      <c r="BN577" s="53"/>
      <c r="BO577" s="53"/>
    </row>
    <row r="578" spans="3:67" ht="14.25" hidden="1" customHeight="1">
      <c r="C578" s="82" t="s">
        <v>14</v>
      </c>
      <c r="D578" s="82" t="s">
        <v>767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60"/>
        <v>1</v>
      </c>
      <c r="M578" s="26">
        <f t="shared" si="62"/>
        <v>0</v>
      </c>
      <c r="N578" s="26">
        <v>2</v>
      </c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67">
        <f>SUMIFS([1]Up!$J:$J,[1]Up!$D:$D,D578)</f>
        <v>0</v>
      </c>
      <c r="BE578" s="82" t="s">
        <v>82</v>
      </c>
      <c r="BF578" s="82" t="str">
        <f t="shared" si="63"/>
        <v>PL6</v>
      </c>
      <c r="BG578" s="53" t="str">
        <f t="shared" si="61"/>
        <v>Thừa 1</v>
      </c>
      <c r="BH578" s="53" t="s">
        <v>50</v>
      </c>
      <c r="BI578" s="53"/>
      <c r="BJ578" s="53"/>
      <c r="BK578" s="53" t="s">
        <v>1681</v>
      </c>
      <c r="BL578" s="53">
        <v>1</v>
      </c>
      <c r="BM578" s="83"/>
      <c r="BN578" s="53"/>
      <c r="BO578" s="53"/>
    </row>
    <row r="579" spans="3:67" ht="14.25" hidden="1" customHeight="1">
      <c r="C579" s="82" t="s">
        <v>14</v>
      </c>
      <c r="D579" s="82" t="s">
        <v>768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60"/>
        <v>2</v>
      </c>
      <c r="M579" s="26">
        <f t="shared" si="62"/>
        <v>0</v>
      </c>
      <c r="N579" s="26"/>
      <c r="O579" s="26"/>
      <c r="P579" s="26"/>
      <c r="Q579" s="26"/>
      <c r="R579" s="26"/>
      <c r="S579" s="26"/>
      <c r="T579" s="26"/>
      <c r="U579" s="26"/>
      <c r="V579" s="26">
        <v>2</v>
      </c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67">
        <f>SUMIFS([1]Up!$J:$J,[1]Up!$D:$D,D579)</f>
        <v>0</v>
      </c>
      <c r="BE579" s="82"/>
      <c r="BF579" s="82" t="str">
        <f t="shared" si="63"/>
        <v>PL6</v>
      </c>
      <c r="BG579" s="53" t="str">
        <f t="shared" si="61"/>
        <v/>
      </c>
      <c r="BH579" s="53" t="s">
        <v>50</v>
      </c>
      <c r="BI579" s="53" t="s">
        <v>2178</v>
      </c>
      <c r="BJ579" s="53"/>
      <c r="BK579" s="53" t="s">
        <v>2179</v>
      </c>
      <c r="BL579" s="53">
        <v>2</v>
      </c>
      <c r="BM579" s="83">
        <v>46169</v>
      </c>
      <c r="BN579" s="53"/>
      <c r="BO579" s="53"/>
    </row>
    <row r="580" spans="3:67" ht="14.25" hidden="1" customHeight="1">
      <c r="C580" s="82" t="s">
        <v>14</v>
      </c>
      <c r="D580" s="82" t="s">
        <v>770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60"/>
        <v>2</v>
      </c>
      <c r="M580" s="26">
        <f t="shared" si="62"/>
        <v>0</v>
      </c>
      <c r="N580" s="26"/>
      <c r="O580" s="26"/>
      <c r="P580" s="26"/>
      <c r="Q580" s="26"/>
      <c r="R580" s="26"/>
      <c r="S580" s="26">
        <v>2</v>
      </c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67">
        <f>SUMIFS([1]Up!$J:$J,[1]Up!$D:$D,D580)</f>
        <v>0</v>
      </c>
      <c r="BE580" s="82"/>
      <c r="BF580" s="82" t="str">
        <f t="shared" si="63"/>
        <v>PL10</v>
      </c>
      <c r="BG580" s="53" t="str">
        <f t="shared" si="61"/>
        <v/>
      </c>
      <c r="BH580" s="53" t="s">
        <v>50</v>
      </c>
      <c r="BI580" s="84" t="s">
        <v>1787</v>
      </c>
      <c r="BJ580" s="53"/>
      <c r="BK580" s="53" t="s">
        <v>1788</v>
      </c>
      <c r="BL580" s="53">
        <v>2</v>
      </c>
      <c r="BM580" s="83">
        <v>46169</v>
      </c>
      <c r="BN580" s="53"/>
      <c r="BO580" s="53"/>
    </row>
    <row r="581" spans="3:67" ht="14.25" hidden="1" customHeight="1">
      <c r="C581" s="82" t="s">
        <v>14</v>
      </c>
      <c r="D581" s="82" t="s">
        <v>771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60"/>
        <v>4</v>
      </c>
      <c r="M581" s="26">
        <f t="shared" si="62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>
        <v>4</v>
      </c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67">
        <f>SUMIFS([1]Up!$J:$J,[1]Up!$D:$D,D581)</f>
        <v>0</v>
      </c>
      <c r="BE581" s="82"/>
      <c r="BF581" s="82" t="str">
        <f t="shared" si="63"/>
        <v>PL10</v>
      </c>
      <c r="BG581" s="53" t="str">
        <f t="shared" si="61"/>
        <v/>
      </c>
      <c r="BH581" s="53" t="s">
        <v>50</v>
      </c>
      <c r="BI581" s="84" t="s">
        <v>1787</v>
      </c>
      <c r="BJ581" s="53"/>
      <c r="BK581" s="53" t="s">
        <v>1788</v>
      </c>
      <c r="BL581" s="53">
        <v>4</v>
      </c>
      <c r="BM581" s="83">
        <v>46169</v>
      </c>
      <c r="BN581" s="53"/>
      <c r="BO581" s="53"/>
    </row>
    <row r="582" spans="3:67" ht="14.25" hidden="1" customHeight="1">
      <c r="C582" s="82" t="s">
        <v>12</v>
      </c>
      <c r="D582" s="82" t="s">
        <v>773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60"/>
        <v>2</v>
      </c>
      <c r="M582" s="26">
        <f t="shared" si="62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>
        <v>2</v>
      </c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67">
        <f>SUMIFS([1]Up!$J:$J,[1]Up!$D:$D,D582)</f>
        <v>0</v>
      </c>
      <c r="BE582" s="82"/>
      <c r="BF582" s="82" t="str">
        <f t="shared" si="63"/>
        <v/>
      </c>
      <c r="BG582" s="53" t="str">
        <f t="shared" si="61"/>
        <v/>
      </c>
      <c r="BH582" s="53" t="s">
        <v>50</v>
      </c>
      <c r="BI582" s="53" t="s">
        <v>2190</v>
      </c>
      <c r="BJ582" s="53"/>
      <c r="BK582" s="53" t="s">
        <v>2191</v>
      </c>
      <c r="BL582" s="53">
        <v>2</v>
      </c>
      <c r="BM582" s="83">
        <v>46169</v>
      </c>
      <c r="BN582" s="53"/>
      <c r="BO582" s="53"/>
    </row>
    <row r="583" spans="3:67" ht="14.25" hidden="1" customHeight="1">
      <c r="C583" s="82" t="s">
        <v>12</v>
      </c>
      <c r="D583" s="82" t="s">
        <v>775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60"/>
        <v>2</v>
      </c>
      <c r="M583" s="26">
        <f t="shared" si="62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>
        <v>2</v>
      </c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67">
        <f>SUMIFS([1]Up!$J:$J,[1]Up!$D:$D,D583)</f>
        <v>0</v>
      </c>
      <c r="BE583" s="82"/>
      <c r="BF583" s="82" t="str">
        <f t="shared" si="63"/>
        <v/>
      </c>
      <c r="BG583" s="53" t="str">
        <f t="shared" si="61"/>
        <v/>
      </c>
      <c r="BH583" s="53" t="s">
        <v>50</v>
      </c>
      <c r="BI583" s="53" t="s">
        <v>2190</v>
      </c>
      <c r="BJ583" s="53"/>
      <c r="BK583" s="53" t="s">
        <v>2191</v>
      </c>
      <c r="BL583" s="53">
        <v>2</v>
      </c>
      <c r="BM583" s="83">
        <v>46169</v>
      </c>
      <c r="BN583" s="53"/>
      <c r="BO583" s="53"/>
    </row>
    <row r="584" spans="3:67" ht="14.25" hidden="1" customHeight="1">
      <c r="C584" s="82" t="s">
        <v>12</v>
      </c>
      <c r="D584" s="82" t="s">
        <v>776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60"/>
        <v>2</v>
      </c>
      <c r="M584" s="26">
        <f t="shared" si="62"/>
        <v>0</v>
      </c>
      <c r="N584" s="26"/>
      <c r="O584" s="26"/>
      <c r="P584" s="26"/>
      <c r="Q584" s="26"/>
      <c r="R584" s="26"/>
      <c r="S584" s="26"/>
      <c r="T584" s="26"/>
      <c r="U584" s="26">
        <v>2</v>
      </c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67">
        <f>SUMIFS([1]Up!$J:$J,[1]Up!$D:$D,D584)</f>
        <v>0</v>
      </c>
      <c r="BE584" s="82"/>
      <c r="BF584" s="82" t="str">
        <f t="shared" si="63"/>
        <v/>
      </c>
      <c r="BG584" s="53" t="str">
        <f t="shared" si="61"/>
        <v/>
      </c>
      <c r="BH584" s="53" t="s">
        <v>50</v>
      </c>
      <c r="BI584" s="84" t="s">
        <v>2195</v>
      </c>
      <c r="BJ584" s="53"/>
      <c r="BK584" s="53" t="s">
        <v>2196</v>
      </c>
      <c r="BL584" s="53">
        <v>2</v>
      </c>
      <c r="BM584" s="83">
        <v>46169</v>
      </c>
      <c r="BN584" s="53"/>
      <c r="BO584" s="53"/>
    </row>
    <row r="585" spans="3:67" ht="14.25" hidden="1" customHeight="1">
      <c r="C585" s="82" t="s">
        <v>12</v>
      </c>
      <c r="D585" s="82" t="s">
        <v>777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60"/>
        <v>2</v>
      </c>
      <c r="M585" s="26">
        <f t="shared" si="62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>
        <v>2</v>
      </c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67">
        <f>SUMIFS([1]Up!$J:$J,[1]Up!$D:$D,D585)</f>
        <v>0</v>
      </c>
      <c r="BE585" s="82"/>
      <c r="BF585" s="82" t="str">
        <f t="shared" si="63"/>
        <v/>
      </c>
      <c r="BG585" s="53" t="str">
        <f t="shared" si="61"/>
        <v/>
      </c>
      <c r="BH585" s="53" t="s">
        <v>96</v>
      </c>
      <c r="BI585" s="53"/>
      <c r="BJ585" s="53"/>
      <c r="BK585" s="53" t="s">
        <v>1681</v>
      </c>
      <c r="BL585" s="53">
        <v>2</v>
      </c>
      <c r="BM585" s="83"/>
      <c r="BN585" s="53"/>
      <c r="BO585" s="53"/>
    </row>
    <row r="586" spans="3:67" ht="14.25" hidden="1" customHeight="1">
      <c r="C586" s="82" t="s">
        <v>12</v>
      </c>
      <c r="D586" s="82" t="s">
        <v>778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60"/>
        <v>16</v>
      </c>
      <c r="M586" s="26">
        <f t="shared" si="62"/>
        <v>0</v>
      </c>
      <c r="N586" s="26"/>
      <c r="O586" s="26"/>
      <c r="P586" s="26"/>
      <c r="Q586" s="26"/>
      <c r="R586" s="26"/>
      <c r="S586" s="26"/>
      <c r="T586" s="26"/>
      <c r="U586" s="26"/>
      <c r="V586" s="26">
        <v>16</v>
      </c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67">
        <f>SUMIFS([1]Up!$J:$J,[1]Up!$D:$D,D586)</f>
        <v>0</v>
      </c>
      <c r="BE586" s="82"/>
      <c r="BF586" s="82" t="str">
        <f t="shared" si="63"/>
        <v/>
      </c>
      <c r="BG586" s="53" t="str">
        <f t="shared" si="61"/>
        <v/>
      </c>
      <c r="BH586" s="53" t="s">
        <v>50</v>
      </c>
      <c r="BI586" s="84" t="s">
        <v>1868</v>
      </c>
      <c r="BJ586" s="53"/>
      <c r="BK586" s="53" t="s">
        <v>1869</v>
      </c>
      <c r="BL586" s="53">
        <v>16</v>
      </c>
      <c r="BM586" s="83">
        <v>46169</v>
      </c>
      <c r="BN586" s="53"/>
      <c r="BO586" s="53"/>
    </row>
    <row r="587" spans="3:67" ht="14.25" hidden="1" customHeight="1">
      <c r="C587" s="82" t="s">
        <v>12</v>
      </c>
      <c r="D587" s="82" t="s">
        <v>779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60"/>
        <v>4</v>
      </c>
      <c r="M587" s="26">
        <f t="shared" si="62"/>
        <v>0</v>
      </c>
      <c r="N587" s="26"/>
      <c r="O587" s="26"/>
      <c r="P587" s="26"/>
      <c r="Q587" s="26"/>
      <c r="R587" s="26"/>
      <c r="S587" s="26">
        <v>4</v>
      </c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67">
        <f>SUMIFS([1]Up!$J:$J,[1]Up!$D:$D,D587)</f>
        <v>0</v>
      </c>
      <c r="BE587" s="82"/>
      <c r="BF587" s="82" t="str">
        <f t="shared" si="63"/>
        <v/>
      </c>
      <c r="BG587" s="53" t="str">
        <f t="shared" si="61"/>
        <v/>
      </c>
      <c r="BH587" s="53" t="s">
        <v>50</v>
      </c>
      <c r="BI587" s="84" t="s">
        <v>1868</v>
      </c>
      <c r="BJ587" s="53"/>
      <c r="BK587" s="53" t="s">
        <v>1869</v>
      </c>
      <c r="BL587" s="53">
        <v>4</v>
      </c>
      <c r="BM587" s="83">
        <v>46169</v>
      </c>
      <c r="BN587" s="53"/>
      <c r="BO587" s="53"/>
    </row>
    <row r="588" spans="3:67" ht="14.25" hidden="1" customHeight="1">
      <c r="C588" s="82" t="s">
        <v>12</v>
      </c>
      <c r="D588" s="82" t="s">
        <v>780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60"/>
        <v>4</v>
      </c>
      <c r="M588" s="26">
        <f t="shared" si="62"/>
        <v>0</v>
      </c>
      <c r="N588" s="26"/>
      <c r="O588" s="26"/>
      <c r="P588" s="26"/>
      <c r="Q588" s="26"/>
      <c r="R588" s="26"/>
      <c r="S588" s="26"/>
      <c r="T588" s="26">
        <v>4</v>
      </c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67">
        <f>SUMIFS([1]Up!$J:$J,[1]Up!$D:$D,D588)</f>
        <v>0</v>
      </c>
      <c r="BE588" s="82"/>
      <c r="BF588" s="82" t="str">
        <f t="shared" si="63"/>
        <v/>
      </c>
      <c r="BG588" s="53" t="str">
        <f t="shared" si="61"/>
        <v/>
      </c>
      <c r="BH588" s="53" t="s">
        <v>50</v>
      </c>
      <c r="BI588" s="84" t="s">
        <v>1868</v>
      </c>
      <c r="BJ588" s="53"/>
      <c r="BK588" s="53" t="s">
        <v>1869</v>
      </c>
      <c r="BL588" s="53">
        <v>4</v>
      </c>
      <c r="BM588" s="83">
        <v>46169</v>
      </c>
      <c r="BN588" s="53"/>
      <c r="BO588" s="53"/>
    </row>
    <row r="589" spans="3:67" ht="14.25" hidden="1" customHeight="1">
      <c r="C589" s="82" t="s">
        <v>12</v>
      </c>
      <c r="D589" s="82" t="s">
        <v>781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60"/>
        <v>4</v>
      </c>
      <c r="M589" s="26">
        <f t="shared" si="62"/>
        <v>0</v>
      </c>
      <c r="N589" s="26"/>
      <c r="O589" s="26"/>
      <c r="P589" s="26"/>
      <c r="Q589" s="26"/>
      <c r="R589" s="26"/>
      <c r="S589" s="26"/>
      <c r="T589" s="26">
        <v>4</v>
      </c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67">
        <f>SUMIFS([1]Up!$J:$J,[1]Up!$D:$D,D589)</f>
        <v>0</v>
      </c>
      <c r="BE589" s="82"/>
      <c r="BF589" s="82" t="str">
        <f t="shared" si="63"/>
        <v/>
      </c>
      <c r="BG589" s="53" t="str">
        <f t="shared" si="61"/>
        <v/>
      </c>
      <c r="BH589" s="53" t="s">
        <v>50</v>
      </c>
      <c r="BI589" s="84" t="s">
        <v>1868</v>
      </c>
      <c r="BJ589" s="53"/>
      <c r="BK589" s="53" t="s">
        <v>1869</v>
      </c>
      <c r="BL589" s="53">
        <v>4</v>
      </c>
      <c r="BM589" s="83">
        <v>46169</v>
      </c>
      <c r="BN589" s="53"/>
      <c r="BO589" s="53"/>
    </row>
    <row r="590" spans="3:67" ht="14.25" hidden="1" customHeight="1">
      <c r="C590" s="82" t="s">
        <v>12</v>
      </c>
      <c r="D590" s="82" t="s">
        <v>782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60"/>
        <v>4</v>
      </c>
      <c r="M590" s="26">
        <f t="shared" si="62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67">
        <f>SUMIFS([1]Up!$J:$J,[1]Up!$D:$D,D590)</f>
        <v>0</v>
      </c>
      <c r="BE590" s="82"/>
      <c r="BF590" s="82" t="str">
        <f t="shared" si="63"/>
        <v/>
      </c>
      <c r="BG590" s="53" t="str">
        <f t="shared" si="61"/>
        <v/>
      </c>
      <c r="BH590" s="53" t="s">
        <v>50</v>
      </c>
      <c r="BI590" s="84" t="s">
        <v>1868</v>
      </c>
      <c r="BJ590" s="53"/>
      <c r="BK590" s="53" t="s">
        <v>1869</v>
      </c>
      <c r="BL590" s="53">
        <v>4</v>
      </c>
      <c r="BM590" s="83">
        <v>46169</v>
      </c>
      <c r="BN590" s="53"/>
      <c r="BO590" s="53"/>
    </row>
    <row r="591" spans="3:67" ht="14.25" hidden="1" customHeight="1">
      <c r="C591" s="82" t="s">
        <v>12</v>
      </c>
      <c r="D591" s="82" t="s">
        <v>783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60"/>
        <v>4</v>
      </c>
      <c r="M591" s="26">
        <f t="shared" si="62"/>
        <v>0</v>
      </c>
      <c r="N591" s="26"/>
      <c r="O591" s="26"/>
      <c r="P591" s="26"/>
      <c r="Q591" s="26"/>
      <c r="R591" s="26"/>
      <c r="S591" s="26">
        <v>4</v>
      </c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67">
        <f>SUMIFS([1]Up!$J:$J,[1]Up!$D:$D,D591)</f>
        <v>0</v>
      </c>
      <c r="BE591" s="82"/>
      <c r="BF591" s="82" t="str">
        <f t="shared" si="63"/>
        <v/>
      </c>
      <c r="BG591" s="53" t="str">
        <f t="shared" si="61"/>
        <v/>
      </c>
      <c r="BH591" s="53" t="s">
        <v>50</v>
      </c>
      <c r="BI591" s="84" t="s">
        <v>1868</v>
      </c>
      <c r="BJ591" s="53"/>
      <c r="BK591" s="53" t="s">
        <v>1869</v>
      </c>
      <c r="BL591" s="53">
        <v>4</v>
      </c>
      <c r="BM591" s="83">
        <v>46169</v>
      </c>
      <c r="BN591" s="53"/>
      <c r="BO591" s="53"/>
    </row>
    <row r="592" spans="3:67" ht="14.25" hidden="1" customHeight="1">
      <c r="C592" s="82" t="s">
        <v>12</v>
      </c>
      <c r="D592" s="82" t="s">
        <v>784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60"/>
        <v>4</v>
      </c>
      <c r="M592" s="26">
        <f t="shared" si="62"/>
        <v>0</v>
      </c>
      <c r="N592" s="26"/>
      <c r="O592" s="26"/>
      <c r="P592" s="26"/>
      <c r="Q592" s="26"/>
      <c r="R592" s="26"/>
      <c r="S592" s="26"/>
      <c r="T592" s="26">
        <v>4</v>
      </c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67">
        <f>SUMIFS([1]Up!$J:$J,[1]Up!$D:$D,D592)</f>
        <v>0</v>
      </c>
      <c r="BE592" s="82"/>
      <c r="BF592" s="82" t="str">
        <f t="shared" si="63"/>
        <v/>
      </c>
      <c r="BG592" s="53" t="str">
        <f t="shared" si="61"/>
        <v/>
      </c>
      <c r="BH592" s="53" t="s">
        <v>50</v>
      </c>
      <c r="BI592" s="84" t="s">
        <v>1868</v>
      </c>
      <c r="BJ592" s="53"/>
      <c r="BK592" s="53" t="s">
        <v>1869</v>
      </c>
      <c r="BL592" s="53">
        <v>4</v>
      </c>
      <c r="BM592" s="83">
        <v>46169</v>
      </c>
      <c r="BN592" s="53"/>
      <c r="BO592" s="53"/>
    </row>
    <row r="593" spans="3:67" ht="14.25" hidden="1" customHeight="1">
      <c r="C593" s="82" t="s">
        <v>14</v>
      </c>
      <c r="D593" s="82" t="s">
        <v>785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60"/>
        <v>4</v>
      </c>
      <c r="M593" s="26">
        <f t="shared" si="62"/>
        <v>0</v>
      </c>
      <c r="N593" s="26"/>
      <c r="O593" s="26"/>
      <c r="P593" s="26"/>
      <c r="Q593" s="26">
        <v>2</v>
      </c>
      <c r="R593" s="26">
        <v>2</v>
      </c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67">
        <f>SUMIFS([1]Up!$J:$J,[1]Up!$D:$D,D593)</f>
        <v>0</v>
      </c>
      <c r="BE593" s="82"/>
      <c r="BF593" s="82" t="str">
        <f t="shared" si="63"/>
        <v>PL25</v>
      </c>
      <c r="BG593" s="53" t="str">
        <f t="shared" si="61"/>
        <v/>
      </c>
      <c r="BH593" s="53" t="s">
        <v>50</v>
      </c>
      <c r="BI593" s="53" t="s">
        <v>1873</v>
      </c>
      <c r="BJ593" s="53"/>
      <c r="BK593" s="53" t="s">
        <v>1874</v>
      </c>
      <c r="BL593" s="53">
        <v>4</v>
      </c>
      <c r="BM593" s="83">
        <v>46169</v>
      </c>
      <c r="BN593" s="53"/>
      <c r="BO593" s="53"/>
    </row>
    <row r="594" spans="3:67" ht="14.25" hidden="1" customHeight="1">
      <c r="C594" s="82" t="s">
        <v>14</v>
      </c>
      <c r="D594" s="82" t="s">
        <v>786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60"/>
        <v>4</v>
      </c>
      <c r="M594" s="26">
        <f t="shared" si="62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>
        <v>4</v>
      </c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67">
        <f>SUMIFS([1]Up!$J:$J,[1]Up!$D:$D,D594)</f>
        <v>0</v>
      </c>
      <c r="BE594" s="82"/>
      <c r="BF594" s="82" t="str">
        <f t="shared" si="63"/>
        <v>PL38</v>
      </c>
      <c r="BG594" s="53" t="str">
        <f t="shared" si="61"/>
        <v/>
      </c>
      <c r="BH594" s="53" t="s">
        <v>50</v>
      </c>
      <c r="BI594" s="53" t="s">
        <v>2044</v>
      </c>
      <c r="BJ594" s="53"/>
      <c r="BK594" s="53" t="s">
        <v>2045</v>
      </c>
      <c r="BL594" s="53">
        <v>4</v>
      </c>
      <c r="BM594" s="83">
        <v>46169</v>
      </c>
      <c r="BN594" s="53"/>
      <c r="BO594" s="53"/>
    </row>
    <row r="595" spans="3:67" ht="14.25" hidden="1" customHeight="1">
      <c r="C595" s="82" t="s">
        <v>14</v>
      </c>
      <c r="D595" s="82" t="s">
        <v>787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60"/>
        <v>8</v>
      </c>
      <c r="M595" s="26">
        <f t="shared" si="62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>
        <v>8</v>
      </c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67">
        <f>SUMIFS([1]Up!$J:$J,[1]Up!$D:$D,D595)</f>
        <v>0</v>
      </c>
      <c r="BE595" s="82"/>
      <c r="BF595" s="82" t="str">
        <f t="shared" si="63"/>
        <v>PL10</v>
      </c>
      <c r="BG595" s="53" t="str">
        <f t="shared" si="61"/>
        <v/>
      </c>
      <c r="BH595" s="53" t="s">
        <v>61</v>
      </c>
      <c r="BI595" s="84" t="s">
        <v>1787</v>
      </c>
      <c r="BJ595" s="53"/>
      <c r="BK595" s="53" t="s">
        <v>1788</v>
      </c>
      <c r="BL595" s="53">
        <v>8</v>
      </c>
      <c r="BM595" s="83">
        <v>46169</v>
      </c>
      <c r="BN595" s="53"/>
      <c r="BO595" s="53"/>
    </row>
    <row r="596" spans="3:67" ht="14.25" hidden="1" customHeight="1">
      <c r="C596" s="82" t="s">
        <v>12</v>
      </c>
      <c r="D596" s="82" t="s">
        <v>788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60"/>
        <v>1</v>
      </c>
      <c r="M596" s="26">
        <f t="shared" si="62"/>
        <v>0</v>
      </c>
      <c r="N596" s="26"/>
      <c r="O596" s="26"/>
      <c r="P596" s="26"/>
      <c r="Q596" s="26"/>
      <c r="R596" s="26"/>
      <c r="S596" s="26"/>
      <c r="T596" s="26">
        <v>1</v>
      </c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67">
        <f>SUMIFS([1]Up!$J:$J,[1]Up!$D:$D,D596)</f>
        <v>0</v>
      </c>
      <c r="BE596" s="82"/>
      <c r="BF596" s="82" t="str">
        <f t="shared" si="63"/>
        <v/>
      </c>
      <c r="BG596" s="53" t="str">
        <f t="shared" si="61"/>
        <v/>
      </c>
      <c r="BH596" s="53" t="s">
        <v>50</v>
      </c>
      <c r="BI596" s="53" t="s">
        <v>2207</v>
      </c>
      <c r="BJ596" s="53"/>
      <c r="BK596" s="53" t="s">
        <v>2208</v>
      </c>
      <c r="BL596" s="53">
        <v>1</v>
      </c>
      <c r="BM596" s="83">
        <v>46169</v>
      </c>
      <c r="BN596" s="53"/>
      <c r="BO596" s="53"/>
    </row>
    <row r="597" spans="3:67" ht="14.25" hidden="1" customHeight="1">
      <c r="C597" s="82" t="s">
        <v>15</v>
      </c>
      <c r="D597" s="82" t="s">
        <v>790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60"/>
        <v>500</v>
      </c>
      <c r="M597" s="26">
        <f t="shared" si="62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>
        <v>500</v>
      </c>
      <c r="BD597" s="67">
        <f>SUMIFS([1]Up!$J:$J,[1]Up!$D:$D,D597)</f>
        <v>0</v>
      </c>
      <c r="BE597" s="82"/>
      <c r="BF597" s="82" t="str">
        <f t="shared" si="63"/>
        <v/>
      </c>
      <c r="BG597" s="53" t="str">
        <f t="shared" si="61"/>
        <v/>
      </c>
      <c r="BH597" s="53" t="s">
        <v>75</v>
      </c>
      <c r="BI597" s="53" t="s">
        <v>1854</v>
      </c>
      <c r="BJ597" s="53"/>
      <c r="BK597" s="53"/>
      <c r="BL597" s="53"/>
      <c r="BM597" s="83"/>
      <c r="BN597" s="53"/>
      <c r="BO597" s="53"/>
    </row>
    <row r="598" spans="3:67" ht="14.25" hidden="1" customHeight="1">
      <c r="C598" s="82" t="s">
        <v>15</v>
      </c>
      <c r="D598" s="82" t="s">
        <v>791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60"/>
        <v>250</v>
      </c>
      <c r="M598" s="26">
        <f t="shared" si="62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>
        <v>250</v>
      </c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67">
        <f>SUMIFS([1]Up!$J:$J,[1]Up!$D:$D,D598)</f>
        <v>0</v>
      </c>
      <c r="BE598" s="82"/>
      <c r="BF598" s="82" t="str">
        <f t="shared" si="63"/>
        <v/>
      </c>
      <c r="BG598" s="53" t="str">
        <f t="shared" si="61"/>
        <v/>
      </c>
      <c r="BH598" s="53" t="s">
        <v>75</v>
      </c>
      <c r="BI598" s="53" t="s">
        <v>2015</v>
      </c>
      <c r="BJ598" s="53"/>
      <c r="BK598" s="53"/>
      <c r="BL598" s="53"/>
      <c r="BM598" s="83"/>
      <c r="BN598" s="53"/>
      <c r="BO598" s="53"/>
    </row>
    <row r="599" spans="3:67" ht="14.25" hidden="1" customHeight="1">
      <c r="C599" s="82" t="s">
        <v>14</v>
      </c>
      <c r="D599" s="82" t="s">
        <v>792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60"/>
        <v>1</v>
      </c>
      <c r="M599" s="26">
        <f t="shared" si="62"/>
        <v>0</v>
      </c>
      <c r="N599" s="26">
        <v>1</v>
      </c>
      <c r="O599" s="26">
        <v>2</v>
      </c>
      <c r="P599" s="26">
        <v>1</v>
      </c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67">
        <f>SUMIFS([1]Up!$J:$J,[1]Up!$D:$D,D599)</f>
        <v>0</v>
      </c>
      <c r="BE599" s="82" t="s">
        <v>793</v>
      </c>
      <c r="BF599" s="82" t="str">
        <f t="shared" si="63"/>
        <v>PL6</v>
      </c>
      <c r="BG599" s="53" t="str">
        <f t="shared" si="61"/>
        <v>Thừa 3</v>
      </c>
      <c r="BH599" s="53" t="s">
        <v>50</v>
      </c>
      <c r="BI599" s="53"/>
      <c r="BJ599" s="53"/>
      <c r="BK599" s="53" t="s">
        <v>1681</v>
      </c>
      <c r="BL599" s="53">
        <v>1</v>
      </c>
      <c r="BM599" s="83"/>
      <c r="BN599" s="53"/>
      <c r="BO599" s="53"/>
    </row>
    <row r="600" spans="3:67" ht="14.25" hidden="1" customHeight="1">
      <c r="C600" s="82" t="s">
        <v>14</v>
      </c>
      <c r="D600" s="82" t="s">
        <v>794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60"/>
        <v>8</v>
      </c>
      <c r="M600" s="26">
        <f t="shared" si="62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>
        <v>8</v>
      </c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67">
        <f>SUMIFS([1]Up!$J:$J,[1]Up!$D:$D,D600)</f>
        <v>0</v>
      </c>
      <c r="BE600" s="82"/>
      <c r="BF600" s="82" t="str">
        <f t="shared" si="63"/>
        <v>PL10</v>
      </c>
      <c r="BG600" s="53" t="str">
        <f t="shared" si="61"/>
        <v/>
      </c>
      <c r="BH600" s="53" t="s">
        <v>50</v>
      </c>
      <c r="BI600" s="84" t="s">
        <v>1787</v>
      </c>
      <c r="BJ600" s="53"/>
      <c r="BK600" s="53" t="s">
        <v>1788</v>
      </c>
      <c r="BL600" s="53">
        <v>8</v>
      </c>
      <c r="BM600" s="83">
        <v>46169</v>
      </c>
      <c r="BN600" s="53"/>
      <c r="BO600" s="53"/>
    </row>
    <row r="601" spans="3:67" ht="14.25" hidden="1" customHeight="1">
      <c r="C601" s="82" t="s">
        <v>14</v>
      </c>
      <c r="D601" s="82" t="s">
        <v>4063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60"/>
        <v>8</v>
      </c>
      <c r="M601" s="26">
        <f t="shared" si="62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>
        <v>8</v>
      </c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67">
        <f>SUMIFS([1]Up!$J:$J,[1]Up!$D:$D,D601)</f>
        <v>0</v>
      </c>
      <c r="BE601" s="82"/>
      <c r="BF601" s="82" t="str">
        <f t="shared" si="63"/>
        <v>PL20</v>
      </c>
      <c r="BG601" s="53" t="str">
        <f t="shared" si="61"/>
        <v/>
      </c>
      <c r="BH601" s="53" t="s">
        <v>50</v>
      </c>
      <c r="BI601" s="53"/>
      <c r="BJ601" s="53"/>
      <c r="BK601" s="53"/>
      <c r="BL601" s="53"/>
      <c r="BM601" s="83"/>
      <c r="BN601" s="53"/>
      <c r="BO601" s="53"/>
    </row>
    <row r="602" spans="3:67" ht="14.25" hidden="1" customHeight="1">
      <c r="C602" s="82" t="s">
        <v>14</v>
      </c>
      <c r="D602" s="82" t="s">
        <v>796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60"/>
        <v>8</v>
      </c>
      <c r="M602" s="26">
        <f t="shared" si="62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>
        <v>8</v>
      </c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67">
        <f>SUMIFS([1]Up!$J:$J,[1]Up!$D:$D,D602)</f>
        <v>0</v>
      </c>
      <c r="BE602" s="82"/>
      <c r="BF602" s="82" t="str">
        <f t="shared" si="63"/>
        <v>PL19</v>
      </c>
      <c r="BG602" s="53" t="str">
        <f t="shared" si="61"/>
        <v/>
      </c>
      <c r="BH602" s="53" t="s">
        <v>50</v>
      </c>
      <c r="BI602" s="53" t="s">
        <v>1912</v>
      </c>
      <c r="BJ602" s="53"/>
      <c r="BK602" s="53" t="s">
        <v>1913</v>
      </c>
      <c r="BL602" s="53">
        <v>8</v>
      </c>
      <c r="BM602" s="83">
        <v>46169</v>
      </c>
      <c r="BN602" s="53"/>
      <c r="BO602" s="53"/>
    </row>
    <row r="603" spans="3:67" ht="14.25" hidden="1" customHeight="1">
      <c r="C603" s="82" t="s">
        <v>12</v>
      </c>
      <c r="D603" s="82" t="s">
        <v>797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60"/>
        <v>3</v>
      </c>
      <c r="M603" s="26">
        <f t="shared" si="62"/>
        <v>0</v>
      </c>
      <c r="N603" s="26"/>
      <c r="O603" s="26"/>
      <c r="P603" s="26"/>
      <c r="Q603" s="26"/>
      <c r="R603" s="26"/>
      <c r="S603" s="26"/>
      <c r="T603" s="26">
        <v>3</v>
      </c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67">
        <f>SUMIFS([1]Up!$J:$J,[1]Up!$D:$D,D603)</f>
        <v>0</v>
      </c>
      <c r="BE603" s="82"/>
      <c r="BF603" s="82" t="str">
        <f t="shared" si="63"/>
        <v/>
      </c>
      <c r="BG603" s="53" t="str">
        <f t="shared" si="61"/>
        <v/>
      </c>
      <c r="BH603" s="53" t="s">
        <v>50</v>
      </c>
      <c r="BI603" s="53" t="s">
        <v>2216</v>
      </c>
      <c r="BJ603" s="53"/>
      <c r="BK603" s="53" t="s">
        <v>2217</v>
      </c>
      <c r="BL603" s="53">
        <v>3</v>
      </c>
      <c r="BM603" s="83">
        <v>46169</v>
      </c>
      <c r="BN603" s="53"/>
      <c r="BO603" s="53"/>
    </row>
    <row r="604" spans="3:67" ht="14.25" hidden="1" customHeight="1">
      <c r="C604" s="82" t="s">
        <v>12</v>
      </c>
      <c r="D604" s="82" t="s">
        <v>799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60"/>
        <v>1</v>
      </c>
      <c r="M604" s="26">
        <f t="shared" si="62"/>
        <v>0</v>
      </c>
      <c r="N604" s="26"/>
      <c r="O604" s="26"/>
      <c r="P604" s="26"/>
      <c r="Q604" s="26"/>
      <c r="R604" s="26"/>
      <c r="S604" s="26"/>
      <c r="T604" s="26">
        <v>1</v>
      </c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67">
        <f>SUMIFS([1]Up!$J:$J,[1]Up!$D:$D,D604)</f>
        <v>0</v>
      </c>
      <c r="BE604" s="82"/>
      <c r="BF604" s="82" t="str">
        <f t="shared" si="63"/>
        <v/>
      </c>
      <c r="BG604" s="53" t="str">
        <f t="shared" si="61"/>
        <v/>
      </c>
      <c r="BH604" s="53" t="s">
        <v>50</v>
      </c>
      <c r="BI604" s="53"/>
      <c r="BJ604" s="53"/>
      <c r="BK604" s="53"/>
      <c r="BL604" s="53"/>
      <c r="BM604" s="83"/>
      <c r="BN604" s="53"/>
      <c r="BO604" s="53"/>
    </row>
    <row r="605" spans="3:67" ht="14.25" hidden="1" customHeight="1">
      <c r="C605" s="82" t="s">
        <v>12</v>
      </c>
      <c r="D605" s="82" t="s">
        <v>800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60"/>
        <v>1</v>
      </c>
      <c r="M605" s="26">
        <f t="shared" si="62"/>
        <v>0</v>
      </c>
      <c r="N605" s="26"/>
      <c r="O605" s="26"/>
      <c r="P605" s="26"/>
      <c r="Q605" s="26"/>
      <c r="R605" s="26"/>
      <c r="S605" s="26"/>
      <c r="T605" s="26">
        <v>1</v>
      </c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67">
        <f>SUMIFS([1]Up!$J:$J,[1]Up!$D:$D,D605)</f>
        <v>0</v>
      </c>
      <c r="BE605" s="82"/>
      <c r="BF605" s="82" t="str">
        <f t="shared" si="63"/>
        <v/>
      </c>
      <c r="BG605" s="53" t="str">
        <f t="shared" si="61"/>
        <v/>
      </c>
      <c r="BH605" s="53" t="s">
        <v>50</v>
      </c>
      <c r="BI605" s="53"/>
      <c r="BJ605" s="53"/>
      <c r="BK605" s="53"/>
      <c r="BL605" s="53"/>
      <c r="BM605" s="83"/>
      <c r="BN605" s="53"/>
      <c r="BO605" s="53"/>
    </row>
    <row r="606" spans="3:67" ht="14.25" hidden="1" customHeight="1">
      <c r="C606" s="82" t="s">
        <v>15</v>
      </c>
      <c r="D606" s="82" t="s">
        <v>3499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si="60"/>
        <v>1</v>
      </c>
      <c r="M606" s="26">
        <f t="shared" si="62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>
        <v>1</v>
      </c>
      <c r="BD606" s="67">
        <f>SUMIFS([1]Up!$J:$J,[1]Up!$D:$D,D606)</f>
        <v>0</v>
      </c>
      <c r="BE606" s="82"/>
      <c r="BF606" s="82" t="str">
        <f t="shared" si="63"/>
        <v/>
      </c>
      <c r="BG606" s="53" t="str">
        <f t="shared" si="61"/>
        <v/>
      </c>
      <c r="BH606" s="53" t="s">
        <v>75</v>
      </c>
      <c r="BI606" s="53"/>
      <c r="BJ606" s="53"/>
      <c r="BK606" s="53"/>
      <c r="BL606" s="53"/>
      <c r="BM606" s="83"/>
      <c r="BN606" s="53"/>
      <c r="BO606" s="53"/>
    </row>
    <row r="607" spans="3:67" ht="14.25" hidden="1" customHeight="1">
      <c r="C607" s="82" t="s">
        <v>15</v>
      </c>
      <c r="D607" s="82" t="s">
        <v>4064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0"/>
        <v>2</v>
      </c>
      <c r="M607" s="26">
        <f t="shared" si="62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>
        <v>2</v>
      </c>
      <c r="BD607" s="67">
        <f>SUMIFS([1]Up!$J:$J,[1]Up!$D:$D,D607)</f>
        <v>0</v>
      </c>
      <c r="BE607" s="82"/>
      <c r="BF607" s="82" t="str">
        <f t="shared" si="63"/>
        <v/>
      </c>
      <c r="BG607" s="53" t="str">
        <f t="shared" si="61"/>
        <v/>
      </c>
      <c r="BH607" s="53" t="s">
        <v>75</v>
      </c>
      <c r="BI607" s="53"/>
      <c r="BJ607" s="53"/>
      <c r="BK607" s="53"/>
      <c r="BL607" s="53"/>
      <c r="BM607" s="83"/>
      <c r="BN607" s="53"/>
      <c r="BO607" s="53"/>
    </row>
    <row r="608" spans="3:67" ht="14.25" hidden="1" customHeight="1">
      <c r="C608" s="82" t="s">
        <v>14</v>
      </c>
      <c r="D608" s="82" t="s">
        <v>801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ref="L608:L671" si="64">MIN(SUM(N608:BC608),I608)</f>
        <v>2</v>
      </c>
      <c r="M608" s="26">
        <f t="shared" si="62"/>
        <v>0</v>
      </c>
      <c r="N608" s="26"/>
      <c r="O608" s="26"/>
      <c r="P608" s="26"/>
      <c r="Q608" s="26"/>
      <c r="R608" s="26"/>
      <c r="S608" s="26">
        <v>2</v>
      </c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67">
        <f>SUMIFS([1]Up!$J:$J,[1]Up!$D:$D,D608)</f>
        <v>0</v>
      </c>
      <c r="BE608" s="82"/>
      <c r="BF608" s="82" t="str">
        <f t="shared" si="63"/>
        <v>PL12</v>
      </c>
      <c r="BG608" s="53" t="str">
        <f t="shared" ref="BG608:BG671" si="65">IF(ROUND(SUM(N608:BC608)-I608,0)&gt;0,"Thừa "&amp;SUM(N608:BC608)-I608,"")</f>
        <v/>
      </c>
      <c r="BH608" s="53" t="s">
        <v>50</v>
      </c>
      <c r="BI608" s="84" t="s">
        <v>1806</v>
      </c>
      <c r="BJ608" s="53"/>
      <c r="BK608" s="53" t="s">
        <v>1807</v>
      </c>
      <c r="BL608" s="53">
        <v>2</v>
      </c>
      <c r="BM608" s="83">
        <v>46169</v>
      </c>
      <c r="BN608" s="53"/>
      <c r="BO608" s="53"/>
    </row>
    <row r="609" spans="3:67" ht="14.25" hidden="1" customHeight="1">
      <c r="C609" s="82" t="s">
        <v>14</v>
      </c>
      <c r="D609" s="82" t="s">
        <v>803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4"/>
        <v>2</v>
      </c>
      <c r="M609" s="26">
        <f t="shared" si="62"/>
        <v>0</v>
      </c>
      <c r="N609" s="26"/>
      <c r="O609" s="26">
        <v>1</v>
      </c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>
        <v>1</v>
      </c>
      <c r="BD609" s="67">
        <f>SUMIFS([1]Up!$J:$J,[1]Up!$D:$D,D609)</f>
        <v>0</v>
      </c>
      <c r="BE609" s="82"/>
      <c r="BF609" s="82" t="str">
        <f t="shared" si="63"/>
        <v>PL6</v>
      </c>
      <c r="BG609" s="53" t="str">
        <f t="shared" si="65"/>
        <v/>
      </c>
      <c r="BH609" s="53" t="s">
        <v>50</v>
      </c>
      <c r="BI609" s="84" t="s">
        <v>1778</v>
      </c>
      <c r="BJ609" s="53"/>
      <c r="BK609" s="53" t="s">
        <v>1779</v>
      </c>
      <c r="BL609" s="53">
        <v>1</v>
      </c>
      <c r="BM609" s="83">
        <v>46169</v>
      </c>
      <c r="BN609" s="53"/>
      <c r="BO609" s="53"/>
    </row>
    <row r="610" spans="3:67" ht="14.25" hidden="1" customHeight="1">
      <c r="C610" s="82" t="s">
        <v>14</v>
      </c>
      <c r="D610" s="82" t="s">
        <v>805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4"/>
        <v>1</v>
      </c>
      <c r="M610" s="26">
        <f t="shared" si="62"/>
        <v>0</v>
      </c>
      <c r="N610" s="26"/>
      <c r="O610" s="26"/>
      <c r="P610" s="26"/>
      <c r="Q610" s="26"/>
      <c r="R610" s="26"/>
      <c r="S610" s="26">
        <v>1</v>
      </c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67">
        <f>SUMIFS([1]Up!$J:$J,[1]Up!$D:$D,D610)</f>
        <v>0</v>
      </c>
      <c r="BE610" s="82"/>
      <c r="BF610" s="82" t="str">
        <f t="shared" si="63"/>
        <v>PL6</v>
      </c>
      <c r="BG610" s="53" t="str">
        <f t="shared" si="65"/>
        <v/>
      </c>
      <c r="BH610" s="53" t="s">
        <v>50</v>
      </c>
      <c r="BI610" s="53"/>
      <c r="BJ610" s="53"/>
      <c r="BK610" s="53"/>
      <c r="BL610" s="53"/>
      <c r="BM610" s="83"/>
      <c r="BN610" s="53"/>
      <c r="BO610" s="53"/>
    </row>
    <row r="611" spans="3:67" ht="14.25" hidden="1" customHeight="1">
      <c r="C611" s="82" t="s">
        <v>15</v>
      </c>
      <c r="D611" s="82" t="s">
        <v>807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4"/>
        <v>80</v>
      </c>
      <c r="M611" s="26">
        <f t="shared" si="62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>
        <v>80</v>
      </c>
      <c r="BD611" s="67">
        <f>SUMIFS([1]Up!$J:$J,[1]Up!$D:$D,D611)</f>
        <v>0</v>
      </c>
      <c r="BE611" s="82"/>
      <c r="BF611" s="82" t="str">
        <f t="shared" si="63"/>
        <v/>
      </c>
      <c r="BG611" s="53" t="str">
        <f t="shared" si="65"/>
        <v/>
      </c>
      <c r="BH611" s="53" t="s">
        <v>75</v>
      </c>
      <c r="BI611" s="53" t="s">
        <v>1854</v>
      </c>
      <c r="BJ611" s="53"/>
      <c r="BK611" s="53"/>
      <c r="BL611" s="53"/>
      <c r="BM611" s="83"/>
      <c r="BN611" s="53"/>
      <c r="BO611" s="53"/>
    </row>
    <row r="612" spans="3:67" ht="14.25" hidden="1" customHeight="1">
      <c r="C612" s="82" t="s">
        <v>15</v>
      </c>
      <c r="D612" s="82" t="s">
        <v>808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4"/>
        <v>40</v>
      </c>
      <c r="M612" s="26">
        <f t="shared" si="62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>
        <v>40</v>
      </c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67">
        <f>SUMIFS([1]Up!$J:$J,[1]Up!$D:$D,D612)</f>
        <v>0</v>
      </c>
      <c r="BE612" s="82"/>
      <c r="BF612" s="82" t="str">
        <f t="shared" si="63"/>
        <v/>
      </c>
      <c r="BG612" s="53" t="str">
        <f t="shared" si="65"/>
        <v/>
      </c>
      <c r="BH612" s="53" t="s">
        <v>75</v>
      </c>
      <c r="BI612" s="53" t="s">
        <v>2229</v>
      </c>
      <c r="BJ612" s="53"/>
      <c r="BK612" s="53"/>
      <c r="BL612" s="53"/>
      <c r="BM612" s="83"/>
      <c r="BN612" s="53"/>
      <c r="BO612" s="53"/>
    </row>
    <row r="613" spans="3:67" ht="14.25" hidden="1" customHeight="1">
      <c r="C613" s="82" t="s">
        <v>12</v>
      </c>
      <c r="D613" s="82" t="s">
        <v>809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4"/>
        <v>2</v>
      </c>
      <c r="M613" s="26">
        <f t="shared" si="62"/>
        <v>0</v>
      </c>
      <c r="N613" s="26"/>
      <c r="O613" s="26"/>
      <c r="P613" s="26"/>
      <c r="Q613" s="26"/>
      <c r="R613" s="26"/>
      <c r="S613" s="26"/>
      <c r="T613" s="26">
        <v>2</v>
      </c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67">
        <f>SUMIFS([1]Up!$J:$J,[1]Up!$D:$D,D613)</f>
        <v>0</v>
      </c>
      <c r="BE613" s="82"/>
      <c r="BF613" s="82" t="str">
        <f t="shared" si="63"/>
        <v/>
      </c>
      <c r="BG613" s="53" t="str">
        <f t="shared" si="65"/>
        <v/>
      </c>
      <c r="BH613" s="53" t="s">
        <v>50</v>
      </c>
      <c r="BI613" s="53"/>
      <c r="BJ613" s="53"/>
      <c r="BK613" s="53"/>
      <c r="BL613" s="53"/>
      <c r="BM613" s="83"/>
      <c r="BN613" s="53"/>
      <c r="BO613" s="53"/>
    </row>
    <row r="614" spans="3:67" ht="14.25" hidden="1" customHeight="1">
      <c r="C614" s="82" t="s">
        <v>12</v>
      </c>
      <c r="D614" s="82" t="s">
        <v>810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4"/>
        <v>3</v>
      </c>
      <c r="M614" s="26">
        <f t="shared" si="62"/>
        <v>0</v>
      </c>
      <c r="N614" s="26"/>
      <c r="O614" s="26"/>
      <c r="P614" s="26"/>
      <c r="Q614" s="26"/>
      <c r="R614" s="26"/>
      <c r="S614" s="26"/>
      <c r="T614" s="26">
        <v>3</v>
      </c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67">
        <f>SUMIFS([1]Up!$J:$J,[1]Up!$D:$D,D614)</f>
        <v>0</v>
      </c>
      <c r="BE614" s="82"/>
      <c r="BF614" s="82" t="str">
        <f t="shared" si="63"/>
        <v/>
      </c>
      <c r="BG614" s="53" t="str">
        <f t="shared" si="65"/>
        <v/>
      </c>
      <c r="BH614" s="53" t="s">
        <v>50</v>
      </c>
      <c r="BI614" s="53" t="s">
        <v>2216</v>
      </c>
      <c r="BJ614" s="53"/>
      <c r="BK614" s="53" t="s">
        <v>2217</v>
      </c>
      <c r="BL614" s="53">
        <v>3</v>
      </c>
      <c r="BM614" s="83">
        <v>46169</v>
      </c>
      <c r="BN614" s="53"/>
      <c r="BO614" s="53"/>
    </row>
    <row r="615" spans="3:67" ht="14.25" hidden="1" customHeight="1">
      <c r="C615" s="82" t="s">
        <v>14</v>
      </c>
      <c r="D615" s="82" t="s">
        <v>811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4"/>
        <v>1</v>
      </c>
      <c r="M615" s="26">
        <f t="shared" si="62"/>
        <v>0</v>
      </c>
      <c r="N615" s="26"/>
      <c r="O615" s="26"/>
      <c r="P615" s="26"/>
      <c r="Q615" s="26"/>
      <c r="R615" s="26"/>
      <c r="S615" s="26">
        <v>1</v>
      </c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67">
        <f>SUMIFS([1]Up!$J:$J,[1]Up!$D:$D,D615)</f>
        <v>0</v>
      </c>
      <c r="BE615" s="82"/>
      <c r="BF615" s="82" t="str">
        <f t="shared" si="63"/>
        <v>PL6</v>
      </c>
      <c r="BG615" s="53" t="str">
        <f t="shared" si="65"/>
        <v/>
      </c>
      <c r="BH615" s="53" t="s">
        <v>50</v>
      </c>
      <c r="BI615" s="53"/>
      <c r="BJ615" s="53"/>
      <c r="BK615" s="53"/>
      <c r="BL615" s="53"/>
      <c r="BM615" s="83"/>
      <c r="BN615" s="53"/>
      <c r="BO615" s="53"/>
    </row>
    <row r="616" spans="3:67" ht="14.25" hidden="1" customHeight="1">
      <c r="C616" s="82" t="s">
        <v>14</v>
      </c>
      <c r="D616" s="82" t="s">
        <v>812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4"/>
        <v>4</v>
      </c>
      <c r="M616" s="26">
        <f t="shared" si="62"/>
        <v>0</v>
      </c>
      <c r="N616" s="26"/>
      <c r="O616" s="26"/>
      <c r="P616" s="26"/>
      <c r="Q616" s="26"/>
      <c r="R616" s="26"/>
      <c r="S616" s="26">
        <v>2</v>
      </c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>
        <v>2</v>
      </c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67">
        <f>SUMIFS([1]Up!$J:$J,[1]Up!$D:$D,D616)</f>
        <v>0</v>
      </c>
      <c r="BE616" s="82"/>
      <c r="BF616" s="82" t="str">
        <f t="shared" si="63"/>
        <v>PL12</v>
      </c>
      <c r="BG616" s="53" t="str">
        <f t="shared" si="65"/>
        <v/>
      </c>
      <c r="BH616" s="53" t="s">
        <v>50</v>
      </c>
      <c r="BI616" s="84"/>
      <c r="BJ616" s="53"/>
      <c r="BK616" s="53"/>
      <c r="BL616" s="53"/>
      <c r="BM616" s="83"/>
      <c r="BN616" s="53"/>
      <c r="BO616" s="53"/>
    </row>
    <row r="617" spans="3:67" ht="14.25" customHeight="1">
      <c r="C617" s="82" t="s">
        <v>14</v>
      </c>
      <c r="D617" s="82" t="s">
        <v>813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4"/>
        <v>2</v>
      </c>
      <c r="M617" s="26">
        <f t="shared" si="62"/>
        <v>0</v>
      </c>
      <c r="N617" s="26"/>
      <c r="O617" s="26">
        <v>2</v>
      </c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>
        <v>1</v>
      </c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>
        <v>-1</v>
      </c>
      <c r="BD617" s="67">
        <f>SUMIFS([1]Up!$J:$J,[1]Up!$D:$D,D617)</f>
        <v>0</v>
      </c>
      <c r="BE617" s="82"/>
      <c r="BF617" s="82" t="str">
        <f t="shared" si="63"/>
        <v>PL6</v>
      </c>
      <c r="BG617" s="53" t="str">
        <f t="shared" si="65"/>
        <v/>
      </c>
      <c r="BH617" s="53" t="s">
        <v>50</v>
      </c>
      <c r="BI617" s="84"/>
      <c r="BJ617" s="53"/>
      <c r="BK617" s="53"/>
      <c r="BL617" s="53"/>
      <c r="BM617" s="83"/>
      <c r="BN617" s="53"/>
      <c r="BO617" s="53"/>
    </row>
    <row r="618" spans="3:67" ht="14.25" hidden="1" customHeight="1">
      <c r="C618" s="82" t="s">
        <v>15</v>
      </c>
      <c r="D618" s="82" t="s">
        <v>814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4"/>
        <v>80</v>
      </c>
      <c r="M618" s="26">
        <f t="shared" si="62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>
        <v>80</v>
      </c>
      <c r="BD618" s="67">
        <f>SUMIFS([1]Up!$J:$J,[1]Up!$D:$D,D618)</f>
        <v>0</v>
      </c>
      <c r="BE618" s="82"/>
      <c r="BF618" s="82" t="str">
        <f t="shared" si="63"/>
        <v/>
      </c>
      <c r="BG618" s="53" t="str">
        <f t="shared" si="65"/>
        <v/>
      </c>
      <c r="BH618" s="53" t="s">
        <v>75</v>
      </c>
      <c r="BI618" s="53" t="s">
        <v>1854</v>
      </c>
      <c r="BJ618" s="53"/>
      <c r="BK618" s="53"/>
      <c r="BL618" s="53"/>
      <c r="BM618" s="83"/>
      <c r="BN618" s="53"/>
      <c r="BO618" s="53"/>
    </row>
    <row r="619" spans="3:67" ht="14.25" hidden="1" customHeight="1">
      <c r="C619" s="82" t="s">
        <v>15</v>
      </c>
      <c r="D619" s="82" t="s">
        <v>815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4"/>
        <v>40</v>
      </c>
      <c r="M619" s="26">
        <f t="shared" si="62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>
        <v>40</v>
      </c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67">
        <f>SUMIFS([1]Up!$J:$J,[1]Up!$D:$D,D619)</f>
        <v>0</v>
      </c>
      <c r="BE619" s="82"/>
      <c r="BF619" s="82" t="str">
        <f t="shared" si="63"/>
        <v/>
      </c>
      <c r="BG619" s="53" t="str">
        <f t="shared" si="65"/>
        <v/>
      </c>
      <c r="BH619" s="53" t="s">
        <v>75</v>
      </c>
      <c r="BI619" s="53" t="s">
        <v>2229</v>
      </c>
      <c r="BJ619" s="53"/>
      <c r="BK619" s="53"/>
      <c r="BL619" s="53"/>
      <c r="BM619" s="83"/>
      <c r="BN619" s="53"/>
      <c r="BO619" s="53"/>
    </row>
    <row r="620" spans="3:67" ht="14.25" hidden="1" customHeight="1">
      <c r="C620" s="82" t="s">
        <v>12</v>
      </c>
      <c r="D620" s="82" t="s">
        <v>816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4"/>
        <v>2</v>
      </c>
      <c r="M620" s="26">
        <f t="shared" si="62"/>
        <v>0</v>
      </c>
      <c r="N620" s="26"/>
      <c r="O620" s="26"/>
      <c r="P620" s="26"/>
      <c r="Q620" s="26"/>
      <c r="R620" s="26"/>
      <c r="S620" s="26"/>
      <c r="T620" s="26">
        <v>2</v>
      </c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67">
        <f>SUMIFS([1]Up!$J:$J,[1]Up!$D:$D,D620)</f>
        <v>0</v>
      </c>
      <c r="BE620" s="82"/>
      <c r="BF620" s="82" t="str">
        <f t="shared" si="63"/>
        <v/>
      </c>
      <c r="BG620" s="53" t="str">
        <f t="shared" si="65"/>
        <v/>
      </c>
      <c r="BH620" s="53" t="s">
        <v>50</v>
      </c>
      <c r="BI620" s="53" t="s">
        <v>2216</v>
      </c>
      <c r="BJ620" s="53"/>
      <c r="BK620" s="53" t="s">
        <v>2217</v>
      </c>
      <c r="BL620" s="53">
        <v>2</v>
      </c>
      <c r="BM620" s="83">
        <v>46169</v>
      </c>
      <c r="BN620" s="53"/>
      <c r="BO620" s="53"/>
    </row>
    <row r="621" spans="3:67" ht="14.25" hidden="1" customHeight="1">
      <c r="C621" s="82" t="s">
        <v>12</v>
      </c>
      <c r="D621" s="82" t="s">
        <v>817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4"/>
        <v>3</v>
      </c>
      <c r="M621" s="26">
        <f t="shared" si="62"/>
        <v>0</v>
      </c>
      <c r="N621" s="26"/>
      <c r="O621" s="26"/>
      <c r="P621" s="26"/>
      <c r="Q621" s="26"/>
      <c r="R621" s="26"/>
      <c r="S621" s="26"/>
      <c r="T621" s="26">
        <v>3</v>
      </c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67">
        <f>SUMIFS([1]Up!$J:$J,[1]Up!$D:$D,D621)</f>
        <v>0</v>
      </c>
      <c r="BE621" s="82"/>
      <c r="BF621" s="82" t="str">
        <f t="shared" si="63"/>
        <v/>
      </c>
      <c r="BG621" s="53" t="str">
        <f t="shared" si="65"/>
        <v/>
      </c>
      <c r="BH621" s="53" t="s">
        <v>50</v>
      </c>
      <c r="BI621" s="53" t="s">
        <v>2216</v>
      </c>
      <c r="BJ621" s="53"/>
      <c r="BK621" s="53" t="s">
        <v>2217</v>
      </c>
      <c r="BL621" s="53">
        <v>3</v>
      </c>
      <c r="BM621" s="83">
        <v>46169</v>
      </c>
      <c r="BN621" s="53"/>
      <c r="BO621" s="53"/>
    </row>
    <row r="622" spans="3:67" ht="14.25" hidden="1" customHeight="1">
      <c r="C622" s="82" t="s">
        <v>15</v>
      </c>
      <c r="D622" s="82" t="s">
        <v>818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4"/>
        <v>1</v>
      </c>
      <c r="M622" s="26">
        <f t="shared" si="62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>
        <v>1</v>
      </c>
      <c r="BD622" s="67">
        <f>SUMIFS([1]Up!$J:$J,[1]Up!$D:$D,D622)</f>
        <v>0</v>
      </c>
      <c r="BE622" s="82"/>
      <c r="BF622" s="82" t="str">
        <f t="shared" si="63"/>
        <v/>
      </c>
      <c r="BG622" s="53" t="str">
        <f t="shared" si="65"/>
        <v/>
      </c>
      <c r="BH622" s="53" t="s">
        <v>75</v>
      </c>
      <c r="BI622" s="53"/>
      <c r="BJ622" s="53"/>
      <c r="BK622" s="53"/>
      <c r="BL622" s="53"/>
      <c r="BM622" s="83"/>
      <c r="BN622" s="53"/>
      <c r="BO622" s="53"/>
    </row>
    <row r="623" spans="3:67" ht="14.25" hidden="1" customHeight="1">
      <c r="C623" s="82" t="s">
        <v>14</v>
      </c>
      <c r="D623" s="82" t="s">
        <v>821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4"/>
        <v>1</v>
      </c>
      <c r="M623" s="26">
        <f t="shared" si="62"/>
        <v>0</v>
      </c>
      <c r="N623" s="26"/>
      <c r="O623" s="26"/>
      <c r="P623" s="26"/>
      <c r="Q623" s="26"/>
      <c r="R623" s="26"/>
      <c r="S623" s="26">
        <v>1</v>
      </c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67">
        <f>SUMIFS([1]Up!$J:$J,[1]Up!$D:$D,D623)</f>
        <v>0</v>
      </c>
      <c r="BE623" s="82"/>
      <c r="BF623" s="82" t="str">
        <f t="shared" si="63"/>
        <v>PL6</v>
      </c>
      <c r="BG623" s="53" t="str">
        <f t="shared" si="65"/>
        <v/>
      </c>
      <c r="BH623" s="53" t="s">
        <v>50</v>
      </c>
      <c r="BI623" s="84" t="s">
        <v>1778</v>
      </c>
      <c r="BJ623" s="53"/>
      <c r="BK623" s="53" t="s">
        <v>1779</v>
      </c>
      <c r="BL623" s="53">
        <v>1</v>
      </c>
      <c r="BM623" s="83">
        <v>46169</v>
      </c>
      <c r="BN623" s="53"/>
      <c r="BO623" s="53"/>
    </row>
    <row r="624" spans="3:67" ht="14.25" hidden="1" customHeight="1">
      <c r="C624" s="82" t="s">
        <v>15</v>
      </c>
      <c r="D624" s="82" t="s">
        <v>4065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4"/>
        <v>1</v>
      </c>
      <c r="M624" s="26">
        <f t="shared" si="62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>
        <v>1</v>
      </c>
      <c r="BD624" s="67">
        <f>SUMIFS([1]Up!$J:$J,[1]Up!$D:$D,D624)</f>
        <v>0</v>
      </c>
      <c r="BE624" s="82"/>
      <c r="BF624" s="82" t="str">
        <f t="shared" si="63"/>
        <v/>
      </c>
      <c r="BG624" s="53" t="str">
        <f t="shared" si="65"/>
        <v/>
      </c>
      <c r="BH624" s="53" t="s">
        <v>75</v>
      </c>
      <c r="BI624" s="53"/>
      <c r="BJ624" s="53"/>
      <c r="BK624" s="53"/>
      <c r="BL624" s="53"/>
      <c r="BM624" s="83"/>
      <c r="BN624" s="53"/>
      <c r="BO624" s="53"/>
    </row>
    <row r="625" spans="3:67" ht="14.25" hidden="1" customHeight="1">
      <c r="C625" s="82" t="s">
        <v>15</v>
      </c>
      <c r="D625" s="82" t="s">
        <v>4066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4"/>
        <v>2</v>
      </c>
      <c r="M625" s="26">
        <f t="shared" si="62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>
        <v>2</v>
      </c>
      <c r="BD625" s="67">
        <f>SUMIFS([1]Up!$J:$J,[1]Up!$D:$D,D625)</f>
        <v>0</v>
      </c>
      <c r="BE625" s="82"/>
      <c r="BF625" s="82" t="str">
        <f t="shared" si="63"/>
        <v/>
      </c>
      <c r="BG625" s="53" t="str">
        <f t="shared" si="65"/>
        <v/>
      </c>
      <c r="BH625" s="53" t="s">
        <v>75</v>
      </c>
      <c r="BI625" s="53"/>
      <c r="BJ625" s="53"/>
      <c r="BK625" s="53"/>
      <c r="BL625" s="53"/>
      <c r="BM625" s="83"/>
      <c r="BN625" s="53"/>
      <c r="BO625" s="53"/>
    </row>
    <row r="626" spans="3:67" ht="14.25" hidden="1" customHeight="1">
      <c r="C626" s="82" t="s">
        <v>14</v>
      </c>
      <c r="D626" s="82" t="s">
        <v>822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4"/>
        <v>2</v>
      </c>
      <c r="M626" s="26">
        <f t="shared" si="62"/>
        <v>0</v>
      </c>
      <c r="N626" s="26"/>
      <c r="O626" s="26"/>
      <c r="P626" s="26"/>
      <c r="Q626" s="26"/>
      <c r="R626" s="26"/>
      <c r="S626" s="26">
        <v>2</v>
      </c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67">
        <f>SUMIFS([1]Up!$J:$J,[1]Up!$D:$D,D626)</f>
        <v>0</v>
      </c>
      <c r="BE626" s="82"/>
      <c r="BF626" s="82" t="str">
        <f t="shared" si="63"/>
        <v>PL12</v>
      </c>
      <c r="BG626" s="53" t="str">
        <f t="shared" si="65"/>
        <v/>
      </c>
      <c r="BH626" s="53" t="s">
        <v>50</v>
      </c>
      <c r="BI626" s="84" t="s">
        <v>1806</v>
      </c>
      <c r="BJ626" s="53"/>
      <c r="BK626" s="53" t="s">
        <v>1807</v>
      </c>
      <c r="BL626" s="53">
        <v>2</v>
      </c>
      <c r="BM626" s="83">
        <v>46169</v>
      </c>
      <c r="BN626" s="53"/>
      <c r="BO626" s="53"/>
    </row>
    <row r="627" spans="3:67" ht="14.25" hidden="1" customHeight="1">
      <c r="C627" s="82" t="s">
        <v>14</v>
      </c>
      <c r="D627" s="82" t="s">
        <v>823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4"/>
        <v>1</v>
      </c>
      <c r="M627" s="26">
        <f t="shared" si="62"/>
        <v>0</v>
      </c>
      <c r="N627" s="26"/>
      <c r="O627" s="26">
        <v>1</v>
      </c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67">
        <f>SUMIFS([1]Up!$J:$J,[1]Up!$D:$D,D627)</f>
        <v>0</v>
      </c>
      <c r="BE627" s="82"/>
      <c r="BF627" s="82" t="str">
        <f t="shared" si="63"/>
        <v>PL6</v>
      </c>
      <c r="BG627" s="53" t="str">
        <f t="shared" si="65"/>
        <v/>
      </c>
      <c r="BH627" s="53" t="s">
        <v>50</v>
      </c>
      <c r="BI627" s="84" t="s">
        <v>1778</v>
      </c>
      <c r="BJ627" s="53"/>
      <c r="BK627" s="53" t="s">
        <v>1779</v>
      </c>
      <c r="BL627" s="53">
        <v>1</v>
      </c>
      <c r="BM627" s="83">
        <v>46169</v>
      </c>
      <c r="BN627" s="53"/>
      <c r="BO627" s="53"/>
    </row>
    <row r="628" spans="3:67" ht="14.25" hidden="1" customHeight="1">
      <c r="C628" s="82" t="s">
        <v>15</v>
      </c>
      <c r="D628" s="82" t="s">
        <v>824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4"/>
        <v>80</v>
      </c>
      <c r="M628" s="26">
        <f t="shared" si="62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>
        <v>80</v>
      </c>
      <c r="BD628" s="67">
        <f>SUMIFS([1]Up!$J:$J,[1]Up!$D:$D,D628)</f>
        <v>0</v>
      </c>
      <c r="BE628" s="82"/>
      <c r="BF628" s="82" t="str">
        <f t="shared" si="63"/>
        <v/>
      </c>
      <c r="BG628" s="53" t="str">
        <f t="shared" si="65"/>
        <v/>
      </c>
      <c r="BH628" s="53" t="s">
        <v>75</v>
      </c>
      <c r="BI628" s="53" t="s">
        <v>1854</v>
      </c>
      <c r="BJ628" s="53"/>
      <c r="BK628" s="53"/>
      <c r="BL628" s="53"/>
      <c r="BM628" s="83"/>
      <c r="BN628" s="53"/>
      <c r="BO628" s="53"/>
    </row>
    <row r="629" spans="3:67" ht="14.25" hidden="1" customHeight="1">
      <c r="C629" s="82" t="s">
        <v>15</v>
      </c>
      <c r="D629" s="82" t="s">
        <v>825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4"/>
        <v>40</v>
      </c>
      <c r="M629" s="26">
        <f t="shared" si="62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>
        <v>40</v>
      </c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67">
        <f>SUMIFS([1]Up!$J:$J,[1]Up!$D:$D,D629)</f>
        <v>0</v>
      </c>
      <c r="BE629" s="82"/>
      <c r="BF629" s="82" t="str">
        <f t="shared" si="63"/>
        <v/>
      </c>
      <c r="BG629" s="53" t="str">
        <f t="shared" si="65"/>
        <v/>
      </c>
      <c r="BH629" s="53" t="s">
        <v>75</v>
      </c>
      <c r="BI629" s="53" t="s">
        <v>2229</v>
      </c>
      <c r="BJ629" s="53"/>
      <c r="BK629" s="53"/>
      <c r="BL629" s="53"/>
      <c r="BM629" s="83"/>
      <c r="BN629" s="53"/>
      <c r="BO629" s="53"/>
    </row>
    <row r="630" spans="3:67" ht="14.25" hidden="1" customHeight="1">
      <c r="C630" s="82" t="s">
        <v>12</v>
      </c>
      <c r="D630" s="82" t="s">
        <v>826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4"/>
        <v>1</v>
      </c>
      <c r="M630" s="26">
        <f t="shared" si="62"/>
        <v>0</v>
      </c>
      <c r="N630" s="26"/>
      <c r="O630" s="26"/>
      <c r="P630" s="26"/>
      <c r="Q630" s="26"/>
      <c r="R630" s="26"/>
      <c r="S630" s="26">
        <v>1</v>
      </c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67">
        <f>SUMIFS([1]Up!$J:$J,[1]Up!$D:$D,D630)</f>
        <v>0</v>
      </c>
      <c r="BE630" s="82"/>
      <c r="BF630" s="82" t="str">
        <f t="shared" si="63"/>
        <v/>
      </c>
      <c r="BG630" s="53" t="str">
        <f t="shared" si="65"/>
        <v/>
      </c>
      <c r="BH630" s="53" t="s">
        <v>50</v>
      </c>
      <c r="BI630" s="53"/>
      <c r="BJ630" s="53"/>
      <c r="BK630" s="53" t="s">
        <v>1681</v>
      </c>
      <c r="BL630" s="53">
        <v>1</v>
      </c>
      <c r="BM630" s="83"/>
      <c r="BN630" s="53"/>
      <c r="BO630" s="53"/>
    </row>
    <row r="631" spans="3:67" ht="14.25" hidden="1" customHeight="1">
      <c r="C631" s="82" t="s">
        <v>12</v>
      </c>
      <c r="D631" s="82" t="s">
        <v>827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4"/>
        <v>2</v>
      </c>
      <c r="M631" s="26">
        <f t="shared" si="62"/>
        <v>0</v>
      </c>
      <c r="N631" s="26"/>
      <c r="O631" s="26"/>
      <c r="P631" s="26"/>
      <c r="Q631" s="26"/>
      <c r="R631" s="26"/>
      <c r="S631" s="26"/>
      <c r="T631" s="26">
        <v>2</v>
      </c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67">
        <f>SUMIFS([1]Up!$J:$J,[1]Up!$D:$D,D631)</f>
        <v>0</v>
      </c>
      <c r="BE631" s="82"/>
      <c r="BF631" s="82" t="str">
        <f t="shared" si="63"/>
        <v/>
      </c>
      <c r="BG631" s="53" t="str">
        <f t="shared" si="65"/>
        <v/>
      </c>
      <c r="BH631" s="53" t="s">
        <v>50</v>
      </c>
      <c r="BI631" s="84" t="s">
        <v>1868</v>
      </c>
      <c r="BJ631" s="53"/>
      <c r="BK631" s="53" t="s">
        <v>1869</v>
      </c>
      <c r="BL631" s="53">
        <v>2</v>
      </c>
      <c r="BM631" s="83">
        <v>46169</v>
      </c>
      <c r="BN631" s="53"/>
      <c r="BO631" s="53"/>
    </row>
    <row r="632" spans="3:67" ht="14.25" hidden="1" customHeight="1">
      <c r="C632" s="82" t="s">
        <v>12</v>
      </c>
      <c r="D632" s="82" t="s">
        <v>828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4"/>
        <v>4</v>
      </c>
      <c r="M632" s="26">
        <f t="shared" si="62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67">
        <f>SUMIFS([1]Up!$J:$J,[1]Up!$D:$D,D632)</f>
        <v>0</v>
      </c>
      <c r="BE632" s="82"/>
      <c r="BF632" s="82" t="str">
        <f t="shared" si="63"/>
        <v/>
      </c>
      <c r="BG632" s="53" t="str">
        <f t="shared" si="65"/>
        <v/>
      </c>
      <c r="BH632" s="53" t="s">
        <v>50</v>
      </c>
      <c r="BI632" s="84" t="s">
        <v>1868</v>
      </c>
      <c r="BJ632" s="53"/>
      <c r="BK632" s="53" t="s">
        <v>1869</v>
      </c>
      <c r="BL632" s="53">
        <v>4</v>
      </c>
      <c r="BM632" s="83">
        <v>46169</v>
      </c>
      <c r="BN632" s="53"/>
      <c r="BO632" s="53"/>
    </row>
    <row r="633" spans="3:67" ht="14.25" hidden="1" customHeight="1">
      <c r="C633" s="82" t="s">
        <v>12</v>
      </c>
      <c r="D633" s="82" t="s">
        <v>829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4"/>
        <v>4</v>
      </c>
      <c r="M633" s="26">
        <f t="shared" ref="M633:M705" si="66">MAX(0,I633-L633)</f>
        <v>0</v>
      </c>
      <c r="N633" s="26"/>
      <c r="O633" s="26"/>
      <c r="P633" s="26"/>
      <c r="Q633" s="26"/>
      <c r="R633" s="26"/>
      <c r="S633" s="26"/>
      <c r="T633" s="26">
        <v>3</v>
      </c>
      <c r="U633" s="26"/>
      <c r="V633" s="26">
        <v>1</v>
      </c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67">
        <f>SUMIFS([1]Up!$J:$J,[1]Up!$D:$D,D633)</f>
        <v>0</v>
      </c>
      <c r="BE633" s="82"/>
      <c r="BF633" s="82" t="str">
        <f t="shared" si="63"/>
        <v/>
      </c>
      <c r="BG633" s="53" t="str">
        <f t="shared" si="65"/>
        <v/>
      </c>
      <c r="BH633" s="53" t="s">
        <v>50</v>
      </c>
      <c r="BI633" s="84" t="s">
        <v>1868</v>
      </c>
      <c r="BJ633" s="53"/>
      <c r="BK633" s="53" t="s">
        <v>1869</v>
      </c>
      <c r="BL633" s="53">
        <v>4</v>
      </c>
      <c r="BM633" s="83">
        <v>46169</v>
      </c>
      <c r="BN633" s="53"/>
      <c r="BO633" s="53"/>
    </row>
    <row r="634" spans="3:67" ht="14.25" hidden="1" customHeight="1">
      <c r="C634" s="82" t="s">
        <v>12</v>
      </c>
      <c r="D634" s="82" t="s">
        <v>830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4"/>
        <v>8</v>
      </c>
      <c r="M634" s="26">
        <f t="shared" si="66"/>
        <v>0</v>
      </c>
      <c r="N634" s="26"/>
      <c r="O634" s="26"/>
      <c r="P634" s="26"/>
      <c r="Q634" s="26"/>
      <c r="R634" s="26"/>
      <c r="S634" s="26">
        <v>7</v>
      </c>
      <c r="T634" s="26">
        <v>1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67">
        <f>SUMIFS([1]Up!$J:$J,[1]Up!$D:$D,D634)</f>
        <v>0</v>
      </c>
      <c r="BE634" s="82"/>
      <c r="BF634" s="82" t="str">
        <f t="shared" si="63"/>
        <v/>
      </c>
      <c r="BG634" s="53" t="str">
        <f t="shared" si="65"/>
        <v/>
      </c>
      <c r="BH634" s="53" t="s">
        <v>50</v>
      </c>
      <c r="BI634" s="84" t="s">
        <v>1868</v>
      </c>
      <c r="BJ634" s="53"/>
      <c r="BK634" s="53" t="s">
        <v>1869</v>
      </c>
      <c r="BL634" s="53">
        <v>8</v>
      </c>
      <c r="BM634" s="83">
        <v>46169</v>
      </c>
      <c r="BN634" s="53"/>
      <c r="BO634" s="53"/>
    </row>
    <row r="635" spans="3:67" ht="14.25" hidden="1" customHeight="1">
      <c r="C635" s="82" t="s">
        <v>12</v>
      </c>
      <c r="D635" s="82" t="s">
        <v>831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4"/>
        <v>4</v>
      </c>
      <c r="M635" s="26">
        <f t="shared" si="66"/>
        <v>0</v>
      </c>
      <c r="N635" s="26"/>
      <c r="O635" s="26"/>
      <c r="P635" s="26"/>
      <c r="Q635" s="26"/>
      <c r="R635" s="26"/>
      <c r="S635" s="26"/>
      <c r="T635" s="26">
        <v>4</v>
      </c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67">
        <f>SUMIFS([1]Up!$J:$J,[1]Up!$D:$D,D635)</f>
        <v>0</v>
      </c>
      <c r="BE635" s="82"/>
      <c r="BF635" s="82" t="str">
        <f t="shared" si="63"/>
        <v/>
      </c>
      <c r="BG635" s="53" t="str">
        <f t="shared" si="65"/>
        <v/>
      </c>
      <c r="BH635" s="53" t="s">
        <v>50</v>
      </c>
      <c r="BI635" s="84" t="s">
        <v>1868</v>
      </c>
      <c r="BJ635" s="53"/>
      <c r="BK635" s="53" t="s">
        <v>1869</v>
      </c>
      <c r="BL635" s="53">
        <v>4</v>
      </c>
      <c r="BM635" s="83">
        <v>46169</v>
      </c>
      <c r="BN635" s="53"/>
      <c r="BO635" s="53"/>
    </row>
    <row r="636" spans="3:67" ht="14.25" hidden="1" customHeight="1">
      <c r="C636" s="82" t="s">
        <v>12</v>
      </c>
      <c r="D636" s="82" t="s">
        <v>832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4"/>
        <v>4</v>
      </c>
      <c r="M636" s="26">
        <f t="shared" si="66"/>
        <v>0</v>
      </c>
      <c r="N636" s="26"/>
      <c r="O636" s="26"/>
      <c r="P636" s="26"/>
      <c r="Q636" s="26"/>
      <c r="R636" s="26"/>
      <c r="S636" s="26"/>
      <c r="T636" s="26">
        <v>4</v>
      </c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67">
        <f>SUMIFS([1]Up!$J:$J,[1]Up!$D:$D,D636)</f>
        <v>0</v>
      </c>
      <c r="BE636" s="82"/>
      <c r="BF636" s="82" t="str">
        <f t="shared" si="63"/>
        <v/>
      </c>
      <c r="BG636" s="53" t="str">
        <f t="shared" si="65"/>
        <v/>
      </c>
      <c r="BH636" s="53" t="s">
        <v>50</v>
      </c>
      <c r="BI636" s="84" t="s">
        <v>1868</v>
      </c>
      <c r="BJ636" s="53"/>
      <c r="BK636" s="53" t="s">
        <v>1869</v>
      </c>
      <c r="BL636" s="53">
        <v>4</v>
      </c>
      <c r="BM636" s="83">
        <v>46169</v>
      </c>
      <c r="BN636" s="53"/>
      <c r="BO636" s="53"/>
    </row>
    <row r="637" spans="3:67" ht="14.25" hidden="1" customHeight="1">
      <c r="C637" s="82" t="s">
        <v>12</v>
      </c>
      <c r="D637" s="82" t="s">
        <v>833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4"/>
        <v>6</v>
      </c>
      <c r="M637" s="26">
        <f t="shared" si="66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>
        <v>6</v>
      </c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67">
        <f>SUMIFS([1]Up!$J:$J,[1]Up!$D:$D,D637)</f>
        <v>0</v>
      </c>
      <c r="BE637" s="82"/>
      <c r="BF637" s="82" t="str">
        <f t="shared" si="63"/>
        <v/>
      </c>
      <c r="BG637" s="53" t="str">
        <f t="shared" si="65"/>
        <v/>
      </c>
      <c r="BH637" s="53" t="s">
        <v>61</v>
      </c>
      <c r="BI637" s="84" t="s">
        <v>1972</v>
      </c>
      <c r="BJ637" s="53"/>
      <c r="BK637" s="53" t="s">
        <v>1973</v>
      </c>
      <c r="BL637" s="53">
        <v>6</v>
      </c>
      <c r="BM637" s="83">
        <v>46169</v>
      </c>
      <c r="BN637" s="53"/>
      <c r="BO637" s="53"/>
    </row>
    <row r="638" spans="3:67" ht="14.25" hidden="1" customHeight="1">
      <c r="C638" s="82" t="s">
        <v>14</v>
      </c>
      <c r="D638" s="82" t="s">
        <v>834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4"/>
        <v>4</v>
      </c>
      <c r="M638" s="26">
        <f t="shared" si="66"/>
        <v>0</v>
      </c>
      <c r="N638" s="26"/>
      <c r="O638" s="26"/>
      <c r="P638" s="26"/>
      <c r="Q638" s="26">
        <v>4</v>
      </c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67">
        <f>SUMIFS([1]Up!$J:$J,[1]Up!$D:$D,D638)</f>
        <v>0</v>
      </c>
      <c r="BE638" s="82"/>
      <c r="BF638" s="82" t="str">
        <f t="shared" ref="BF638:BF701" si="67">IFERROR(IF(C638="Plate",LEFT(E638,FIND("*",E638,1)-1),""),IF(C638="Plate",LEFT(E638,FIND("x",E638,1)-1),""))</f>
        <v>PL25</v>
      </c>
      <c r="BG638" s="53" t="str">
        <f t="shared" si="65"/>
        <v/>
      </c>
      <c r="BH638" s="53" t="s">
        <v>61</v>
      </c>
      <c r="BI638" s="53" t="s">
        <v>1873</v>
      </c>
      <c r="BJ638" s="53"/>
      <c r="BK638" s="53" t="s">
        <v>1874</v>
      </c>
      <c r="BL638" s="53">
        <v>4</v>
      </c>
      <c r="BM638" s="83">
        <v>46169</v>
      </c>
      <c r="BN638" s="53"/>
      <c r="BO638" s="53"/>
    </row>
    <row r="639" spans="3:67" ht="14.25" hidden="1" customHeight="1">
      <c r="C639" s="82" t="s">
        <v>15</v>
      </c>
      <c r="D639" s="82" t="s">
        <v>835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4"/>
        <v>6</v>
      </c>
      <c r="M639" s="26">
        <f t="shared" si="66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>
        <v>6</v>
      </c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67">
        <f>SUMIFS([1]Up!$J:$J,[1]Up!$D:$D,D639)</f>
        <v>0</v>
      </c>
      <c r="BE639" s="82"/>
      <c r="BF639" s="82" t="str">
        <f t="shared" si="67"/>
        <v/>
      </c>
      <c r="BG639" s="53" t="str">
        <f t="shared" si="65"/>
        <v/>
      </c>
      <c r="BH639" s="53" t="s">
        <v>75</v>
      </c>
      <c r="BI639" s="53" t="s">
        <v>2172</v>
      </c>
      <c r="BJ639" s="53"/>
      <c r="BK639" s="53"/>
      <c r="BL639" s="53"/>
      <c r="BM639" s="83"/>
      <c r="BN639" s="53"/>
      <c r="BO639" s="53"/>
    </row>
    <row r="640" spans="3:67" ht="14.25" hidden="1" customHeight="1">
      <c r="C640" s="82" t="s">
        <v>15</v>
      </c>
      <c r="D640" s="82" t="s">
        <v>836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4"/>
        <v>312</v>
      </c>
      <c r="M640" s="26">
        <f t="shared" si="66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>
        <v>312</v>
      </c>
      <c r="BD640" s="67">
        <f>SUMIFS([1]Up!$J:$J,[1]Up!$D:$D,D640)</f>
        <v>0</v>
      </c>
      <c r="BE640" s="82"/>
      <c r="BF640" s="82" t="str">
        <f t="shared" si="67"/>
        <v/>
      </c>
      <c r="BG640" s="53" t="str">
        <f t="shared" si="65"/>
        <v/>
      </c>
      <c r="BH640" s="53" t="s">
        <v>75</v>
      </c>
      <c r="BI640" s="53" t="s">
        <v>1854</v>
      </c>
      <c r="BJ640" s="53"/>
      <c r="BK640" s="53"/>
      <c r="BL640" s="53"/>
      <c r="BM640" s="83"/>
      <c r="BN640" s="53"/>
      <c r="BO640" s="53"/>
    </row>
    <row r="641" spans="3:67" ht="14.25" hidden="1" customHeight="1">
      <c r="C641" s="82" t="s">
        <v>15</v>
      </c>
      <c r="D641" s="82" t="s">
        <v>837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4"/>
        <v>6</v>
      </c>
      <c r="M641" s="26">
        <f t="shared" si="66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>
        <v>6</v>
      </c>
      <c r="BD641" s="67">
        <f>SUMIFS([1]Up!$J:$J,[1]Up!$D:$D,D641)</f>
        <v>0</v>
      </c>
      <c r="BE641" s="82"/>
      <c r="BF641" s="82" t="str">
        <f t="shared" si="67"/>
        <v/>
      </c>
      <c r="BG641" s="53" t="str">
        <f t="shared" si="65"/>
        <v/>
      </c>
      <c r="BH641" s="53" t="s">
        <v>75</v>
      </c>
      <c r="BI641" s="53" t="s">
        <v>2175</v>
      </c>
      <c r="BJ641" s="53"/>
      <c r="BK641" s="53"/>
      <c r="BL641" s="53"/>
      <c r="BM641" s="83"/>
      <c r="BN641" s="53"/>
      <c r="BO641" s="53"/>
    </row>
    <row r="642" spans="3:67" ht="14.25" hidden="1" customHeight="1">
      <c r="C642" s="82" t="s">
        <v>15</v>
      </c>
      <c r="D642" s="82" t="s">
        <v>838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4"/>
        <v>150</v>
      </c>
      <c r="M642" s="26">
        <f t="shared" si="66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>
        <v>150</v>
      </c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67">
        <f>SUMIFS([1]Up!$J:$J,[1]Up!$D:$D,D642)</f>
        <v>0</v>
      </c>
      <c r="BE642" s="82"/>
      <c r="BF642" s="82" t="str">
        <f t="shared" si="67"/>
        <v/>
      </c>
      <c r="BG642" s="53" t="str">
        <f t="shared" si="65"/>
        <v/>
      </c>
      <c r="BH642" s="53" t="s">
        <v>75</v>
      </c>
      <c r="BI642" s="53" t="s">
        <v>2015</v>
      </c>
      <c r="BJ642" s="53"/>
      <c r="BK642" s="53"/>
      <c r="BL642" s="53"/>
      <c r="BM642" s="83"/>
      <c r="BN642" s="53"/>
      <c r="BO642" s="53"/>
    </row>
    <row r="643" spans="3:67" ht="14.25" hidden="1" customHeight="1">
      <c r="C643" s="82" t="s">
        <v>14</v>
      </c>
      <c r="D643" s="82" t="s">
        <v>839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4"/>
        <v>1</v>
      </c>
      <c r="M643" s="26">
        <f t="shared" si="66"/>
        <v>0</v>
      </c>
      <c r="N643" s="26">
        <v>1</v>
      </c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67">
        <f>SUMIFS([1]Up!$J:$J,[1]Up!$D:$D,D643)</f>
        <v>0</v>
      </c>
      <c r="BE643" s="82"/>
      <c r="BF643" s="82" t="str">
        <f t="shared" si="67"/>
        <v>PL6</v>
      </c>
      <c r="BG643" s="53" t="str">
        <f t="shared" si="65"/>
        <v/>
      </c>
      <c r="BH643" s="53" t="s">
        <v>50</v>
      </c>
      <c r="BI643" s="84" t="s">
        <v>1778</v>
      </c>
      <c r="BJ643" s="53"/>
      <c r="BK643" s="53" t="s">
        <v>1779</v>
      </c>
      <c r="BL643" s="53">
        <v>1</v>
      </c>
      <c r="BM643" s="83">
        <v>46169</v>
      </c>
      <c r="BN643" s="53"/>
      <c r="BO643" s="53"/>
    </row>
    <row r="644" spans="3:67" ht="14.25" hidden="1" customHeight="1">
      <c r="C644" s="82" t="s">
        <v>14</v>
      </c>
      <c r="D644" s="82" t="s">
        <v>840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4"/>
        <v>4</v>
      </c>
      <c r="M644" s="26">
        <f t="shared" si="66"/>
        <v>0</v>
      </c>
      <c r="N644" s="26"/>
      <c r="O644" s="26"/>
      <c r="P644" s="26"/>
      <c r="Q644" s="26"/>
      <c r="R644" s="26"/>
      <c r="S644" s="26">
        <v>4</v>
      </c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67">
        <f>SUMIFS([1]Up!$J:$J,[1]Up!$D:$D,D644)</f>
        <v>0</v>
      </c>
      <c r="BE644" s="82"/>
      <c r="BF644" s="82" t="str">
        <f t="shared" si="67"/>
        <v>PL10</v>
      </c>
      <c r="BG644" s="53" t="str">
        <f t="shared" si="65"/>
        <v/>
      </c>
      <c r="BH644" s="53" t="s">
        <v>50</v>
      </c>
      <c r="BI644" s="84" t="s">
        <v>1787</v>
      </c>
      <c r="BJ644" s="53"/>
      <c r="BK644" s="53" t="s">
        <v>1788</v>
      </c>
      <c r="BL644" s="53">
        <v>4</v>
      </c>
      <c r="BM644" s="83">
        <v>46169</v>
      </c>
      <c r="BN644" s="53"/>
      <c r="BO644" s="53"/>
    </row>
    <row r="645" spans="3:67" ht="14.25" hidden="1" customHeight="1">
      <c r="C645" s="82" t="s">
        <v>14</v>
      </c>
      <c r="D645" s="82" t="s">
        <v>841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4"/>
        <v>4</v>
      </c>
      <c r="M645" s="26">
        <f t="shared" si="66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>
        <v>4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67">
        <f>SUMIFS([1]Up!$J:$J,[1]Up!$D:$D,D645)</f>
        <v>0</v>
      </c>
      <c r="BE645" s="82"/>
      <c r="BF645" s="82" t="str">
        <f t="shared" si="67"/>
        <v>PL10</v>
      </c>
      <c r="BG645" s="53" t="str">
        <f t="shared" si="65"/>
        <v/>
      </c>
      <c r="BH645" s="53" t="s">
        <v>50</v>
      </c>
      <c r="BI645" s="84" t="s">
        <v>3897</v>
      </c>
      <c r="BJ645" s="53"/>
      <c r="BK645" s="53" t="s">
        <v>3898</v>
      </c>
      <c r="BL645" s="53">
        <v>4</v>
      </c>
      <c r="BM645" s="83">
        <v>46191</v>
      </c>
      <c r="BN645" s="53"/>
      <c r="BO645" s="53"/>
    </row>
    <row r="646" spans="3:67" ht="14.25" hidden="1" customHeight="1">
      <c r="C646" s="82" t="s">
        <v>14</v>
      </c>
      <c r="D646" s="82" t="s">
        <v>843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4"/>
        <v>4</v>
      </c>
      <c r="M646" s="26">
        <f t="shared" si="66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>
        <v>4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67">
        <f>SUMIFS([1]Up!$J:$J,[1]Up!$D:$D,D646)</f>
        <v>0</v>
      </c>
      <c r="BE646" s="82"/>
      <c r="BF646" s="82" t="str">
        <f t="shared" si="67"/>
        <v>PL10</v>
      </c>
      <c r="BG646" s="53" t="str">
        <f t="shared" si="65"/>
        <v/>
      </c>
      <c r="BH646" s="53" t="s">
        <v>50</v>
      </c>
      <c r="BI646" s="84" t="s">
        <v>3897</v>
      </c>
      <c r="BJ646" s="53"/>
      <c r="BK646" s="53" t="s">
        <v>3898</v>
      </c>
      <c r="BL646" s="53">
        <v>4</v>
      </c>
      <c r="BM646" s="83">
        <v>46191</v>
      </c>
      <c r="BN646" s="53"/>
      <c r="BO646" s="53"/>
    </row>
    <row r="647" spans="3:67" ht="14.25" hidden="1" customHeight="1">
      <c r="C647" s="82" t="s">
        <v>14</v>
      </c>
      <c r="D647" s="82" t="s">
        <v>3500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4"/>
        <v>50</v>
      </c>
      <c r="M647" s="26">
        <f t="shared" si="66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>
        <v>50</v>
      </c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67">
        <f>SUMIFS([1]Up!$J:$J,[1]Up!$D:$D,D647)</f>
        <v>0</v>
      </c>
      <c r="BE647" s="82"/>
      <c r="BF647" s="82" t="str">
        <f t="shared" si="67"/>
        <v>PL3</v>
      </c>
      <c r="BG647" s="53" t="str">
        <f t="shared" si="65"/>
        <v/>
      </c>
      <c r="BH647" s="53" t="s">
        <v>50</v>
      </c>
      <c r="BI647" s="84" t="s">
        <v>3891</v>
      </c>
      <c r="BJ647" s="53"/>
      <c r="BK647" s="53" t="s">
        <v>3892</v>
      </c>
      <c r="BL647" s="53">
        <v>50</v>
      </c>
      <c r="BM647" s="83">
        <v>46191</v>
      </c>
      <c r="BN647" s="53"/>
      <c r="BO647" s="53"/>
    </row>
    <row r="648" spans="3:67" ht="14.25" hidden="1" customHeight="1">
      <c r="C648" s="82" t="s">
        <v>15</v>
      </c>
      <c r="D648" s="82" t="s">
        <v>3501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4"/>
        <v>1000</v>
      </c>
      <c r="M648" s="26">
        <f t="shared" si="66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>
        <v>1000</v>
      </c>
      <c r="BD648" s="67">
        <f>SUMIFS([1]Up!$J:$J,[1]Up!$D:$D,D648)</f>
        <v>0</v>
      </c>
      <c r="BE648" s="82"/>
      <c r="BF648" s="82" t="str">
        <f t="shared" si="67"/>
        <v/>
      </c>
      <c r="BG648" s="53" t="str">
        <f t="shared" si="65"/>
        <v/>
      </c>
      <c r="BH648" s="53" t="s">
        <v>75</v>
      </c>
      <c r="BI648" s="53"/>
      <c r="BJ648" s="53"/>
      <c r="BK648" s="53"/>
      <c r="BL648" s="53"/>
      <c r="BM648" s="83"/>
      <c r="BN648" s="53"/>
      <c r="BO648" s="53"/>
    </row>
    <row r="649" spans="3:67" ht="14.25" hidden="1" customHeight="1">
      <c r="C649" s="82" t="s">
        <v>14</v>
      </c>
      <c r="D649" s="82" t="s">
        <v>845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4"/>
        <v>1</v>
      </c>
      <c r="M649" s="26">
        <f t="shared" si="66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>
        <v>1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67">
        <f>SUMIFS([1]Up!$J:$J,[1]Up!$D:$D,D649)</f>
        <v>0</v>
      </c>
      <c r="BE649" s="82"/>
      <c r="BF649" s="82" t="str">
        <f t="shared" si="67"/>
        <v>PL12</v>
      </c>
      <c r="BG649" s="53" t="str">
        <f t="shared" si="65"/>
        <v/>
      </c>
      <c r="BH649" s="53" t="s">
        <v>50</v>
      </c>
      <c r="BI649" s="84" t="s">
        <v>3920</v>
      </c>
      <c r="BJ649" s="53"/>
      <c r="BK649" s="53" t="s">
        <v>3921</v>
      </c>
      <c r="BL649" s="53">
        <v>1</v>
      </c>
      <c r="BM649" s="83">
        <v>46191</v>
      </c>
      <c r="BN649" s="53"/>
      <c r="BO649" s="53"/>
    </row>
    <row r="650" spans="3:67" ht="14.25" hidden="1" customHeight="1">
      <c r="C650" s="82" t="s">
        <v>14</v>
      </c>
      <c r="D650" s="82" t="s">
        <v>847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4"/>
        <v>2</v>
      </c>
      <c r="M650" s="26">
        <f t="shared" si="66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>
        <v>2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67">
        <f>SUMIFS([1]Up!$J:$J,[1]Up!$D:$D,D650)</f>
        <v>0</v>
      </c>
      <c r="BE650" s="82"/>
      <c r="BF650" s="82" t="str">
        <f t="shared" si="67"/>
        <v>PL25</v>
      </c>
      <c r="BG650" s="53" t="str">
        <f t="shared" si="65"/>
        <v/>
      </c>
      <c r="BH650" s="53" t="s">
        <v>50</v>
      </c>
      <c r="BI650" s="53" t="s">
        <v>3924</v>
      </c>
      <c r="BJ650" s="53"/>
      <c r="BK650" s="53" t="s">
        <v>3925</v>
      </c>
      <c r="BL650" s="53">
        <v>2</v>
      </c>
      <c r="BM650" s="83">
        <v>46191</v>
      </c>
      <c r="BN650" s="53"/>
      <c r="BO650" s="53"/>
    </row>
    <row r="651" spans="3:67" ht="14.25" hidden="1" customHeight="1">
      <c r="C651" s="82" t="s">
        <v>14</v>
      </c>
      <c r="D651" s="82" t="s">
        <v>849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4"/>
        <v>4</v>
      </c>
      <c r="M651" s="26">
        <f t="shared" si="66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>
        <v>4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67">
        <f>SUMIFS([1]Up!$J:$J,[1]Up!$D:$D,D651)</f>
        <v>0</v>
      </c>
      <c r="BE651" s="82"/>
      <c r="BF651" s="82" t="str">
        <f t="shared" si="67"/>
        <v>PL25</v>
      </c>
      <c r="BG651" s="53" t="str">
        <f t="shared" si="65"/>
        <v/>
      </c>
      <c r="BH651" s="53" t="s">
        <v>50</v>
      </c>
      <c r="BI651" s="53" t="s">
        <v>3924</v>
      </c>
      <c r="BJ651" s="53"/>
      <c r="BK651" s="53" t="s">
        <v>3925</v>
      </c>
      <c r="BL651" s="53">
        <v>4</v>
      </c>
      <c r="BM651" s="83">
        <v>46191</v>
      </c>
      <c r="BN651" s="53"/>
      <c r="BO651" s="53"/>
    </row>
    <row r="652" spans="3:67" ht="14.25" hidden="1" customHeight="1">
      <c r="C652" s="82" t="s">
        <v>14</v>
      </c>
      <c r="D652" s="82" t="s">
        <v>850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4"/>
        <v>1</v>
      </c>
      <c r="M652" s="26">
        <f t="shared" si="66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>
        <v>1</v>
      </c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67">
        <f>SUMIFS([1]Up!$J:$J,[1]Up!$D:$D,D652)</f>
        <v>0</v>
      </c>
      <c r="BE652" s="82"/>
      <c r="BF652" s="82" t="str">
        <f t="shared" si="67"/>
        <v>PL6</v>
      </c>
      <c r="BG652" s="53" t="str">
        <f t="shared" si="65"/>
        <v/>
      </c>
      <c r="BH652" s="53" t="s">
        <v>50</v>
      </c>
      <c r="BI652" s="84" t="s">
        <v>3914</v>
      </c>
      <c r="BJ652" s="53"/>
      <c r="BK652" s="53" t="s">
        <v>3915</v>
      </c>
      <c r="BL652" s="53">
        <v>1</v>
      </c>
      <c r="BM652" s="83">
        <v>46191</v>
      </c>
      <c r="BN652" s="53"/>
      <c r="BO652" s="53"/>
    </row>
    <row r="653" spans="3:67" ht="14.25" hidden="1" customHeight="1">
      <c r="C653" s="82" t="s">
        <v>14</v>
      </c>
      <c r="D653" s="82" t="s">
        <v>852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4"/>
        <v>1</v>
      </c>
      <c r="M653" s="26">
        <f t="shared" si="66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>
        <v>1</v>
      </c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67">
        <f>SUMIFS([1]Up!$J:$J,[1]Up!$D:$D,D653)</f>
        <v>0</v>
      </c>
      <c r="BE653" s="82"/>
      <c r="BF653" s="82" t="str">
        <f t="shared" si="67"/>
        <v>PL6</v>
      </c>
      <c r="BG653" s="53" t="str">
        <f t="shared" si="65"/>
        <v/>
      </c>
      <c r="BH653" s="53" t="s">
        <v>50</v>
      </c>
      <c r="BI653" s="84" t="s">
        <v>3914</v>
      </c>
      <c r="BJ653" s="53"/>
      <c r="BK653" s="53" t="s">
        <v>3915</v>
      </c>
      <c r="BL653" s="53">
        <v>1</v>
      </c>
      <c r="BM653" s="83">
        <v>46191</v>
      </c>
      <c r="BN653" s="53"/>
      <c r="BO653" s="53"/>
    </row>
    <row r="654" spans="3:67" ht="14.25" hidden="1" customHeight="1">
      <c r="C654" s="82" t="s">
        <v>14</v>
      </c>
      <c r="D654" s="82" t="s">
        <v>854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4"/>
        <v>1</v>
      </c>
      <c r="M654" s="26">
        <f t="shared" si="66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>
        <v>3</v>
      </c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67">
        <f>SUMIFS([1]Up!$J:$J,[1]Up!$D:$D,D654)</f>
        <v>0</v>
      </c>
      <c r="BE654" s="82" t="s">
        <v>3808</v>
      </c>
      <c r="BF654" s="82" t="str">
        <f t="shared" si="67"/>
        <v>PL6</v>
      </c>
      <c r="BG654" s="53" t="str">
        <f t="shared" si="65"/>
        <v>Thừa 2</v>
      </c>
      <c r="BH654" s="53" t="s">
        <v>61</v>
      </c>
      <c r="BI654" s="53"/>
      <c r="BJ654" s="53"/>
      <c r="BK654" s="53" t="s">
        <v>1681</v>
      </c>
      <c r="BL654" s="53">
        <v>1</v>
      </c>
      <c r="BM654" s="83"/>
      <c r="BN654" s="53"/>
      <c r="BO654" s="53"/>
    </row>
    <row r="655" spans="3:67" ht="14.25" hidden="1" customHeight="1">
      <c r="C655" s="82" t="s">
        <v>12</v>
      </c>
      <c r="D655" s="82" t="s">
        <v>856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4"/>
        <v>40</v>
      </c>
      <c r="M655" s="26">
        <f t="shared" si="66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>
        <v>15</v>
      </c>
      <c r="AW655" s="26"/>
      <c r="AX655" s="26"/>
      <c r="AY655" s="26">
        <v>25</v>
      </c>
      <c r="AZ655" s="26"/>
      <c r="BA655" s="26"/>
      <c r="BB655" s="26"/>
      <c r="BC655" s="26"/>
      <c r="BD655" s="67">
        <f>SUMIFS([1]Up!$J:$J,[1]Up!$D:$D,D655)</f>
        <v>0</v>
      </c>
      <c r="BE655" s="82"/>
      <c r="BF655" s="82" t="str">
        <f t="shared" si="67"/>
        <v/>
      </c>
      <c r="BG655" s="53" t="str">
        <f t="shared" si="65"/>
        <v/>
      </c>
      <c r="BH655" s="53" t="s">
        <v>50</v>
      </c>
      <c r="BI655" s="53" t="s">
        <v>3936</v>
      </c>
      <c r="BJ655" s="53"/>
      <c r="BK655" s="53" t="s">
        <v>3937</v>
      </c>
      <c r="BL655" s="53">
        <v>40</v>
      </c>
      <c r="BM655" s="83">
        <v>46192</v>
      </c>
      <c r="BN655" s="53"/>
      <c r="BO655" s="53"/>
    </row>
    <row r="656" spans="3:67" ht="14.25" hidden="1" customHeight="1">
      <c r="C656" s="82" t="s">
        <v>12</v>
      </c>
      <c r="D656" s="82" t="s">
        <v>859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4"/>
        <v>40</v>
      </c>
      <c r="M656" s="26">
        <f t="shared" si="66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>
        <v>40</v>
      </c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67">
        <f>SUMIFS([1]Up!$J:$J,[1]Up!$D:$D,D656)</f>
        <v>0</v>
      </c>
      <c r="BE656" s="82"/>
      <c r="BF656" s="82" t="str">
        <f t="shared" si="67"/>
        <v/>
      </c>
      <c r="BG656" s="53" t="str">
        <f t="shared" si="65"/>
        <v/>
      </c>
      <c r="BH656" s="53" t="s">
        <v>50</v>
      </c>
      <c r="BI656" s="53" t="s">
        <v>3936</v>
      </c>
      <c r="BJ656" s="53"/>
      <c r="BK656" s="53" t="s">
        <v>3937</v>
      </c>
      <c r="BL656" s="53">
        <v>40</v>
      </c>
      <c r="BM656" s="83">
        <v>46192</v>
      </c>
      <c r="BN656" s="53"/>
      <c r="BO656" s="53"/>
    </row>
    <row r="657" spans="3:67" ht="14.25" hidden="1" customHeight="1">
      <c r="C657" s="82" t="s">
        <v>12</v>
      </c>
      <c r="D657" s="82" t="s">
        <v>860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4"/>
        <v>5</v>
      </c>
      <c r="M657" s="26">
        <f t="shared" si="66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>
        <v>5</v>
      </c>
      <c r="AX657" s="26"/>
      <c r="AY657" s="26"/>
      <c r="AZ657" s="26"/>
      <c r="BA657" s="26"/>
      <c r="BB657" s="26"/>
      <c r="BC657" s="26"/>
      <c r="BD657" s="67">
        <f>SUMIFS([1]Up!$J:$J,[1]Up!$D:$D,D657)</f>
        <v>0</v>
      </c>
      <c r="BE657" s="82"/>
      <c r="BF657" s="82" t="str">
        <f t="shared" si="67"/>
        <v/>
      </c>
      <c r="BG657" s="53" t="str">
        <f t="shared" si="65"/>
        <v/>
      </c>
      <c r="BH657" s="53" t="s">
        <v>50</v>
      </c>
      <c r="BI657" s="53" t="s">
        <v>3928</v>
      </c>
      <c r="BJ657" s="53"/>
      <c r="BK657" s="53" t="s">
        <v>3929</v>
      </c>
      <c r="BL657" s="53">
        <v>5</v>
      </c>
      <c r="BM657" s="83">
        <v>46192</v>
      </c>
      <c r="BN657" s="53"/>
      <c r="BO657" s="53"/>
    </row>
    <row r="658" spans="3:67" ht="14.25" hidden="1" customHeight="1">
      <c r="C658" s="82" t="s">
        <v>12</v>
      </c>
      <c r="D658" s="82" t="s">
        <v>863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4"/>
        <v>1</v>
      </c>
      <c r="M658" s="26">
        <f t="shared" si="66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>
        <f>+(3000*4+1145)/G658</f>
        <v>1</v>
      </c>
      <c r="AY658" s="26"/>
      <c r="AZ658" s="26"/>
      <c r="BA658" s="26"/>
      <c r="BB658" s="26"/>
      <c r="BC658" s="26"/>
      <c r="BD658" s="67">
        <f>SUMIFS([1]Up!$J:$J,[1]Up!$D:$D,D658)</f>
        <v>0</v>
      </c>
      <c r="BE658" s="82"/>
      <c r="BF658" s="82" t="str">
        <f t="shared" si="67"/>
        <v/>
      </c>
      <c r="BG658" s="53" t="str">
        <f t="shared" si="65"/>
        <v/>
      </c>
      <c r="BH658" s="53" t="s">
        <v>50</v>
      </c>
      <c r="BI658" s="53"/>
      <c r="BJ658" s="53"/>
      <c r="BK658" s="53" t="s">
        <v>1681</v>
      </c>
      <c r="BL658" s="53">
        <v>1</v>
      </c>
      <c r="BM658" s="83"/>
      <c r="BN658" s="53"/>
      <c r="BO658" s="53"/>
    </row>
    <row r="659" spans="3:67" ht="14.25" hidden="1" customHeight="1">
      <c r="C659" s="82" t="s">
        <v>12</v>
      </c>
      <c r="D659" s="82" t="s">
        <v>866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4"/>
        <v>1</v>
      </c>
      <c r="M659" s="26">
        <f t="shared" si="66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>
        <v>1</v>
      </c>
      <c r="AY659" s="26"/>
      <c r="AZ659" s="26"/>
      <c r="BA659" s="26"/>
      <c r="BB659" s="26"/>
      <c r="BC659" s="26"/>
      <c r="BD659" s="67">
        <f>SUMIFS([1]Up!$J:$J,[1]Up!$D:$D,D659)</f>
        <v>0</v>
      </c>
      <c r="BE659" s="82"/>
      <c r="BF659" s="82" t="str">
        <f t="shared" si="67"/>
        <v/>
      </c>
      <c r="BG659" s="53" t="str">
        <f t="shared" si="65"/>
        <v/>
      </c>
      <c r="BH659" s="53" t="s">
        <v>50</v>
      </c>
      <c r="BI659" s="53" t="s">
        <v>3932</v>
      </c>
      <c r="BJ659" s="53"/>
      <c r="BK659" s="53" t="s">
        <v>3933</v>
      </c>
      <c r="BL659" s="53">
        <v>1</v>
      </c>
      <c r="BM659" s="83">
        <v>46192</v>
      </c>
      <c r="BN659" s="53"/>
      <c r="BO659" s="53"/>
    </row>
    <row r="660" spans="3:67" ht="14.25" hidden="1" customHeight="1">
      <c r="C660" s="82" t="s">
        <v>12</v>
      </c>
      <c r="D660" s="82" t="s">
        <v>869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4"/>
        <v>15</v>
      </c>
      <c r="M660" s="26">
        <f t="shared" si="66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>
        <v>15</v>
      </c>
      <c r="AV660" s="26"/>
      <c r="AW660" s="26"/>
      <c r="AX660" s="26"/>
      <c r="AY660" s="26"/>
      <c r="AZ660" s="26"/>
      <c r="BA660" s="26"/>
      <c r="BB660" s="26"/>
      <c r="BC660" s="26"/>
      <c r="BD660" s="67">
        <f>SUMIFS([1]Up!$J:$J,[1]Up!$D:$D,D660)</f>
        <v>0</v>
      </c>
      <c r="BE660" s="82"/>
      <c r="BF660" s="82" t="str">
        <f t="shared" si="67"/>
        <v/>
      </c>
      <c r="BG660" s="53" t="str">
        <f t="shared" si="65"/>
        <v/>
      </c>
      <c r="BH660" s="53" t="s">
        <v>50</v>
      </c>
      <c r="BI660" s="53"/>
      <c r="BJ660" s="53"/>
      <c r="BK660" s="53" t="s">
        <v>1681</v>
      </c>
      <c r="BL660" s="53">
        <v>15</v>
      </c>
      <c r="BM660" s="83"/>
      <c r="BN660" s="53"/>
      <c r="BO660" s="53"/>
    </row>
    <row r="661" spans="3:67" ht="14.25" hidden="1" customHeight="1">
      <c r="C661" s="82" t="s">
        <v>12</v>
      </c>
      <c r="D661" s="82" t="s">
        <v>870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4"/>
        <v>1</v>
      </c>
      <c r="M661" s="26">
        <f t="shared" si="66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>
        <f>(6000+6000+1145)/G661</f>
        <v>1</v>
      </c>
      <c r="AX661" s="26"/>
      <c r="AY661" s="26"/>
      <c r="AZ661" s="26"/>
      <c r="BA661" s="26"/>
      <c r="BB661" s="26"/>
      <c r="BC661" s="26"/>
      <c r="BD661" s="67">
        <f>SUMIFS([1]Up!$J:$J,[1]Up!$D:$D,D661)</f>
        <v>0</v>
      </c>
      <c r="BE661" s="82"/>
      <c r="BF661" s="82" t="str">
        <f t="shared" si="67"/>
        <v/>
      </c>
      <c r="BG661" s="53" t="str">
        <f t="shared" si="65"/>
        <v/>
      </c>
      <c r="BH661" s="53" t="s">
        <v>50</v>
      </c>
      <c r="BI661" s="53"/>
      <c r="BJ661" s="53"/>
      <c r="BK661" s="53" t="s">
        <v>1681</v>
      </c>
      <c r="BL661" s="53">
        <v>1</v>
      </c>
      <c r="BM661" s="83"/>
      <c r="BN661" s="53"/>
      <c r="BO661" s="53"/>
    </row>
    <row r="662" spans="3:67" ht="14.25" hidden="1" customHeight="1">
      <c r="C662" s="82" t="s">
        <v>15</v>
      </c>
      <c r="D662" s="82" t="s">
        <v>873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4"/>
        <v>500</v>
      </c>
      <c r="M662" s="26">
        <f t="shared" si="66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>
        <v>500</v>
      </c>
      <c r="BB662" s="26"/>
      <c r="BC662" s="26"/>
      <c r="BD662" s="67">
        <f>SUMIFS([1]Up!$J:$J,[1]Up!$D:$D,D662)</f>
        <v>0</v>
      </c>
      <c r="BE662" s="82"/>
      <c r="BF662" s="82" t="str">
        <f t="shared" si="67"/>
        <v/>
      </c>
      <c r="BG662" s="53" t="str">
        <f t="shared" si="65"/>
        <v/>
      </c>
      <c r="BH662" s="53" t="s">
        <v>75</v>
      </c>
      <c r="BI662" s="53" t="s">
        <v>2324</v>
      </c>
      <c r="BJ662" s="53"/>
      <c r="BK662" s="53" t="s">
        <v>4081</v>
      </c>
      <c r="BL662" s="53"/>
      <c r="BM662" s="83"/>
      <c r="BN662" s="53"/>
      <c r="BO662" s="53"/>
    </row>
    <row r="663" spans="3:67" ht="14.25" hidden="1" customHeight="1">
      <c r="C663" s="82" t="s">
        <v>14</v>
      </c>
      <c r="D663" s="82" t="s">
        <v>3502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4"/>
        <v>500</v>
      </c>
      <c r="M663" s="26">
        <f t="shared" si="66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>
        <v>500</v>
      </c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67">
        <f>SUMIFS([1]Up!$J:$J,[1]Up!$D:$D,D663)</f>
        <v>0</v>
      </c>
      <c r="BE663" s="82"/>
      <c r="BF663" s="82" t="str">
        <f t="shared" si="67"/>
        <v>PL3</v>
      </c>
      <c r="BG663" s="53" t="str">
        <f t="shared" si="65"/>
        <v/>
      </c>
      <c r="BH663" s="53" t="s">
        <v>50</v>
      </c>
      <c r="BI663" s="84" t="s">
        <v>3891</v>
      </c>
      <c r="BJ663" s="53"/>
      <c r="BK663" s="53" t="s">
        <v>3892</v>
      </c>
      <c r="BL663" s="53">
        <v>500</v>
      </c>
      <c r="BM663" s="83">
        <v>46191</v>
      </c>
      <c r="BN663" s="53"/>
      <c r="BO663" s="53"/>
    </row>
    <row r="664" spans="3:67" ht="14.25" hidden="1" customHeight="1">
      <c r="C664" s="82" t="s">
        <v>14</v>
      </c>
      <c r="D664" s="82" t="s">
        <v>3503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4"/>
        <v>50</v>
      </c>
      <c r="M664" s="26">
        <f t="shared" si="66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>
        <v>50</v>
      </c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67">
        <f>SUMIFS([1]Up!$J:$J,[1]Up!$D:$D,D664)</f>
        <v>0</v>
      </c>
      <c r="BE664" s="82"/>
      <c r="BF664" s="82" t="str">
        <f t="shared" si="67"/>
        <v>PL3</v>
      </c>
      <c r="BG664" s="53" t="str">
        <f t="shared" si="65"/>
        <v/>
      </c>
      <c r="BH664" s="53" t="s">
        <v>50</v>
      </c>
      <c r="BI664" s="84" t="s">
        <v>3891</v>
      </c>
      <c r="BJ664" s="53"/>
      <c r="BK664" s="53" t="s">
        <v>3892</v>
      </c>
      <c r="BL664" s="53">
        <v>50</v>
      </c>
      <c r="BM664" s="83">
        <v>46191</v>
      </c>
      <c r="BN664" s="53"/>
      <c r="BO664" s="53"/>
    </row>
    <row r="665" spans="3:67" ht="14.25" hidden="1" customHeight="1">
      <c r="C665" s="82" t="s">
        <v>15</v>
      </c>
      <c r="D665" s="82" t="s">
        <v>3504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4"/>
        <v>1000</v>
      </c>
      <c r="M665" s="26">
        <f t="shared" si="66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>
        <v>1000</v>
      </c>
      <c r="BD665" s="67">
        <f>SUMIFS([1]Up!$J:$J,[1]Up!$D:$D,D665)</f>
        <v>0</v>
      </c>
      <c r="BE665" s="82"/>
      <c r="BF665" s="82" t="str">
        <f t="shared" si="67"/>
        <v/>
      </c>
      <c r="BG665" s="53" t="str">
        <f t="shared" si="65"/>
        <v/>
      </c>
      <c r="BH665" s="53" t="s">
        <v>75</v>
      </c>
      <c r="BI665" s="53"/>
      <c r="BJ665" s="53"/>
      <c r="BK665" s="53"/>
      <c r="BL665" s="53"/>
      <c r="BM665" s="83"/>
      <c r="BN665" s="53"/>
      <c r="BO665" s="53"/>
    </row>
    <row r="666" spans="3:67" ht="14.25" hidden="1" customHeight="1">
      <c r="C666" s="82" t="s">
        <v>14</v>
      </c>
      <c r="D666" s="82" t="s">
        <v>875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4"/>
        <v>1</v>
      </c>
      <c r="M666" s="26">
        <f t="shared" si="66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>
        <v>1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67">
        <f>SUMIFS([1]Up!$J:$J,[1]Up!$D:$D,D666)</f>
        <v>0</v>
      </c>
      <c r="BE666" s="82"/>
      <c r="BF666" s="82" t="str">
        <f t="shared" si="67"/>
        <v>PL12</v>
      </c>
      <c r="BG666" s="53" t="str">
        <f t="shared" si="65"/>
        <v/>
      </c>
      <c r="BH666" s="53" t="s">
        <v>50</v>
      </c>
      <c r="BI666" s="84" t="s">
        <v>3920</v>
      </c>
      <c r="BJ666" s="53"/>
      <c r="BK666" s="53" t="s">
        <v>3921</v>
      </c>
      <c r="BL666" s="53">
        <v>1</v>
      </c>
      <c r="BM666" s="83">
        <v>46191</v>
      </c>
      <c r="BN666" s="53"/>
      <c r="BO666" s="53"/>
    </row>
    <row r="667" spans="3:67" ht="14.25" hidden="1" customHeight="1">
      <c r="C667" s="82" t="s">
        <v>14</v>
      </c>
      <c r="D667" s="82" t="s">
        <v>876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4"/>
        <v>4</v>
      </c>
      <c r="M667" s="26">
        <f t="shared" si="66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>
        <v>4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67">
        <f>SUMIFS([1]Up!$J:$J,[1]Up!$D:$D,D667)</f>
        <v>0</v>
      </c>
      <c r="BE667" s="82"/>
      <c r="BF667" s="82" t="str">
        <f t="shared" si="67"/>
        <v>PL25</v>
      </c>
      <c r="BG667" s="53" t="str">
        <f t="shared" si="65"/>
        <v/>
      </c>
      <c r="BH667" s="53" t="s">
        <v>50</v>
      </c>
      <c r="BI667" s="53" t="s">
        <v>3924</v>
      </c>
      <c r="BJ667" s="53"/>
      <c r="BK667" s="53" t="s">
        <v>3925</v>
      </c>
      <c r="BL667" s="53">
        <v>4</v>
      </c>
      <c r="BM667" s="83">
        <v>46191</v>
      </c>
      <c r="BN667" s="53"/>
      <c r="BO667" s="53"/>
    </row>
    <row r="668" spans="3:67" ht="14.25" hidden="1" customHeight="1">
      <c r="C668" s="82" t="s">
        <v>14</v>
      </c>
      <c r="D668" s="82" t="s">
        <v>877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4"/>
        <v>4</v>
      </c>
      <c r="M668" s="26">
        <f t="shared" si="66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>
        <v>4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67">
        <f>SUMIFS([1]Up!$J:$J,[1]Up!$D:$D,D668)</f>
        <v>0</v>
      </c>
      <c r="BE668" s="82"/>
      <c r="BF668" s="82" t="str">
        <f t="shared" si="67"/>
        <v>PL25</v>
      </c>
      <c r="BG668" s="53" t="str">
        <f t="shared" si="65"/>
        <v/>
      </c>
      <c r="BH668" s="53" t="s">
        <v>50</v>
      </c>
      <c r="BI668" s="53" t="s">
        <v>3924</v>
      </c>
      <c r="BJ668" s="53"/>
      <c r="BK668" s="53" t="s">
        <v>3925</v>
      </c>
      <c r="BL668" s="53">
        <v>4</v>
      </c>
      <c r="BM668" s="83">
        <v>46191</v>
      </c>
      <c r="BN668" s="53"/>
      <c r="BO668" s="53"/>
    </row>
    <row r="669" spans="3:67" ht="14.25" hidden="1" customHeight="1">
      <c r="C669" s="82" t="s">
        <v>14</v>
      </c>
      <c r="D669" s="82" t="s">
        <v>878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4"/>
        <v>2</v>
      </c>
      <c r="M669" s="26">
        <f t="shared" si="66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>
        <v>2</v>
      </c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67">
        <f>SUMIFS([1]Up!$J:$J,[1]Up!$D:$D,D669)</f>
        <v>0</v>
      </c>
      <c r="BE669" s="82"/>
      <c r="BF669" s="82" t="str">
        <f t="shared" si="67"/>
        <v>PL6</v>
      </c>
      <c r="BG669" s="53" t="str">
        <f t="shared" si="65"/>
        <v/>
      </c>
      <c r="BH669" s="53" t="s">
        <v>50</v>
      </c>
      <c r="BI669" s="84" t="s">
        <v>3914</v>
      </c>
      <c r="BJ669" s="53"/>
      <c r="BK669" s="53" t="s">
        <v>3915</v>
      </c>
      <c r="BL669" s="53">
        <v>2</v>
      </c>
      <c r="BM669" s="83">
        <v>46191</v>
      </c>
      <c r="BN669" s="53"/>
      <c r="BO669" s="53"/>
    </row>
    <row r="670" spans="3:67" ht="14.25" hidden="1" customHeight="1">
      <c r="C670" s="82" t="s">
        <v>12</v>
      </c>
      <c r="D670" s="82" t="s">
        <v>879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si="64"/>
        <v>5</v>
      </c>
      <c r="M670" s="26">
        <f t="shared" si="66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>
        <v>4</v>
      </c>
      <c r="AV670" s="26"/>
      <c r="AW670" s="26">
        <v>1</v>
      </c>
      <c r="AX670" s="26"/>
      <c r="AY670" s="26"/>
      <c r="AZ670" s="26"/>
      <c r="BA670" s="26"/>
      <c r="BB670" s="26"/>
      <c r="BC670" s="26"/>
      <c r="BD670" s="67">
        <f>SUMIFS([1]Up!$J:$J,[1]Up!$D:$D,D670)</f>
        <v>0</v>
      </c>
      <c r="BE670" s="82"/>
      <c r="BF670" s="82" t="str">
        <f t="shared" si="67"/>
        <v/>
      </c>
      <c r="BG670" s="53" t="str">
        <f t="shared" si="65"/>
        <v/>
      </c>
      <c r="BH670" s="53" t="s">
        <v>50</v>
      </c>
      <c r="BI670" s="53" t="s">
        <v>3928</v>
      </c>
      <c r="BJ670" s="53"/>
      <c r="BK670" s="53" t="s">
        <v>3929</v>
      </c>
      <c r="BL670" s="53">
        <v>5</v>
      </c>
      <c r="BM670" s="83">
        <v>46192</v>
      </c>
      <c r="BN670" s="53"/>
      <c r="BO670" s="53"/>
    </row>
    <row r="671" spans="3:67" ht="14.25" hidden="1" customHeight="1">
      <c r="C671" s="82" t="s">
        <v>12</v>
      </c>
      <c r="D671" s="82" t="s">
        <v>880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4"/>
        <v>40</v>
      </c>
      <c r="M671" s="26">
        <f t="shared" si="66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>
        <v>40</v>
      </c>
      <c r="AZ671" s="26"/>
      <c r="BA671" s="26"/>
      <c r="BB671" s="26"/>
      <c r="BC671" s="26"/>
      <c r="BD671" s="67">
        <f>SUMIFS([1]Up!$J:$J,[1]Up!$D:$D,D671)</f>
        <v>0</v>
      </c>
      <c r="BE671" s="82"/>
      <c r="BF671" s="82" t="str">
        <f t="shared" si="67"/>
        <v/>
      </c>
      <c r="BG671" s="53" t="str">
        <f t="shared" si="65"/>
        <v/>
      </c>
      <c r="BH671" s="53" t="s">
        <v>50</v>
      </c>
      <c r="BI671" s="53" t="s">
        <v>3936</v>
      </c>
      <c r="BJ671" s="53"/>
      <c r="BK671" s="53" t="s">
        <v>3937</v>
      </c>
      <c r="BL671" s="53">
        <v>40</v>
      </c>
      <c r="BM671" s="83">
        <v>46192</v>
      </c>
      <c r="BN671" s="53"/>
      <c r="BO671" s="53"/>
    </row>
    <row r="672" spans="3:67" ht="14.25" hidden="1" customHeight="1">
      <c r="C672" s="82" t="s">
        <v>12</v>
      </c>
      <c r="D672" s="82" t="s">
        <v>881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ref="L672:L735" si="68">MIN(SUM(N672:BC672),I672)</f>
        <v>40</v>
      </c>
      <c r="M672" s="26">
        <f t="shared" si="66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>
        <v>35</v>
      </c>
      <c r="AS672" s="26"/>
      <c r="AT672" s="26"/>
      <c r="AU672" s="26"/>
      <c r="AV672" s="26"/>
      <c r="AW672" s="26"/>
      <c r="AX672" s="26"/>
      <c r="AY672" s="26">
        <v>5</v>
      </c>
      <c r="AZ672" s="26"/>
      <c r="BA672" s="26"/>
      <c r="BB672" s="26"/>
      <c r="BC672" s="26"/>
      <c r="BD672" s="67">
        <f>SUMIFS([1]Up!$J:$J,[1]Up!$D:$D,D672)</f>
        <v>0</v>
      </c>
      <c r="BE672" s="82"/>
      <c r="BF672" s="82" t="str">
        <f t="shared" si="67"/>
        <v/>
      </c>
      <c r="BG672" s="53" t="str">
        <f t="shared" ref="BG672:BG735" si="69">IF(ROUND(SUM(N672:BC672)-I672,0)&gt;0,"Thừa "&amp;SUM(N672:BC672)-I672,"")</f>
        <v/>
      </c>
      <c r="BH672" s="53" t="s">
        <v>50</v>
      </c>
      <c r="BI672" s="53" t="s">
        <v>3936</v>
      </c>
      <c r="BJ672" s="53"/>
      <c r="BK672" s="53" t="s">
        <v>3937</v>
      </c>
      <c r="BL672" s="53">
        <v>40</v>
      </c>
      <c r="BM672" s="83">
        <v>46192</v>
      </c>
      <c r="BN672" s="53"/>
      <c r="BO672" s="53"/>
    </row>
    <row r="673" spans="3:67" ht="14.25" hidden="1" customHeight="1">
      <c r="C673" s="82" t="s">
        <v>12</v>
      </c>
      <c r="D673" s="82" t="s">
        <v>882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8"/>
        <v>2</v>
      </c>
      <c r="M673" s="26">
        <f t="shared" si="66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>
        <f>2*(3000*4+1145)/G673</f>
        <v>2</v>
      </c>
      <c r="AY673" s="26"/>
      <c r="AZ673" s="26"/>
      <c r="BA673" s="26"/>
      <c r="BB673" s="26"/>
      <c r="BC673" s="26"/>
      <c r="BD673" s="67">
        <f>SUMIFS([1]Up!$J:$J,[1]Up!$D:$D,D673)</f>
        <v>0</v>
      </c>
      <c r="BE673" s="82"/>
      <c r="BF673" s="82" t="str">
        <f t="shared" si="67"/>
        <v/>
      </c>
      <c r="BG673" s="53" t="str">
        <f t="shared" si="69"/>
        <v/>
      </c>
      <c r="BH673" s="53" t="s">
        <v>50</v>
      </c>
      <c r="BI673" s="53"/>
      <c r="BJ673" s="53"/>
      <c r="BK673" s="53" t="s">
        <v>1681</v>
      </c>
      <c r="BL673" s="53">
        <v>2</v>
      </c>
      <c r="BM673" s="83"/>
      <c r="BN673" s="53"/>
      <c r="BO673" s="53"/>
    </row>
    <row r="674" spans="3:67" ht="14.25" hidden="1" customHeight="1">
      <c r="C674" s="82" t="s">
        <v>12</v>
      </c>
      <c r="D674" s="82" t="s">
        <v>883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8"/>
        <v>1</v>
      </c>
      <c r="M674" s="26">
        <f t="shared" si="66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>
        <v>1</v>
      </c>
      <c r="AY674" s="26"/>
      <c r="AZ674" s="26"/>
      <c r="BA674" s="26"/>
      <c r="BB674" s="26"/>
      <c r="BC674" s="26"/>
      <c r="BD674" s="67">
        <f>SUMIFS([1]Up!$J:$J,[1]Up!$D:$D,D674)</f>
        <v>0</v>
      </c>
      <c r="BE674" s="82"/>
      <c r="BF674" s="82" t="str">
        <f t="shared" si="67"/>
        <v/>
      </c>
      <c r="BG674" s="53" t="str">
        <f t="shared" si="69"/>
        <v/>
      </c>
      <c r="BH674" s="53" t="s">
        <v>50</v>
      </c>
      <c r="BI674" s="53" t="s">
        <v>3932</v>
      </c>
      <c r="BJ674" s="53"/>
      <c r="BK674" s="53" t="s">
        <v>3933</v>
      </c>
      <c r="BL674" s="53">
        <v>1</v>
      </c>
      <c r="BM674" s="83">
        <v>46192</v>
      </c>
      <c r="BN674" s="53"/>
      <c r="BO674" s="53"/>
    </row>
    <row r="675" spans="3:67" ht="14.25" hidden="1" customHeight="1">
      <c r="C675" s="82" t="s">
        <v>12</v>
      </c>
      <c r="D675" s="82" t="s">
        <v>884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8"/>
        <v>15</v>
      </c>
      <c r="M675" s="26">
        <f t="shared" si="66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>
        <v>13</v>
      </c>
      <c r="AW675" s="26"/>
      <c r="AX675" s="26"/>
      <c r="AY675" s="26">
        <v>2</v>
      </c>
      <c r="AZ675" s="26"/>
      <c r="BA675" s="26"/>
      <c r="BB675" s="26"/>
      <c r="BC675" s="26"/>
      <c r="BD675" s="67">
        <f>SUMIFS([1]Up!$J:$J,[1]Up!$D:$D,D675)</f>
        <v>0</v>
      </c>
      <c r="BE675" s="82"/>
      <c r="BF675" s="82" t="str">
        <f t="shared" si="67"/>
        <v/>
      </c>
      <c r="BG675" s="53" t="str">
        <f t="shared" si="69"/>
        <v/>
      </c>
      <c r="BH675" s="53" t="s">
        <v>50</v>
      </c>
      <c r="BI675" s="53"/>
      <c r="BJ675" s="53"/>
      <c r="BK675" s="53" t="s">
        <v>1681</v>
      </c>
      <c r="BL675" s="53">
        <v>15</v>
      </c>
      <c r="BM675" s="83"/>
      <c r="BN675" s="53"/>
      <c r="BO675" s="53"/>
    </row>
    <row r="676" spans="3:67" ht="14.25" hidden="1" customHeight="1">
      <c r="C676" s="82" t="s">
        <v>15</v>
      </c>
      <c r="D676" s="82" t="s">
        <v>885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8"/>
        <v>500</v>
      </c>
      <c r="M676" s="26">
        <f t="shared" si="66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>
        <f>100+400</f>
        <v>500</v>
      </c>
      <c r="BB676" s="26"/>
      <c r="BC676" s="26"/>
      <c r="BD676" s="67">
        <f>SUMIFS([1]Up!$J:$J,[1]Up!$D:$D,D676)</f>
        <v>0</v>
      </c>
      <c r="BE676" s="82"/>
      <c r="BF676" s="82" t="str">
        <f t="shared" si="67"/>
        <v/>
      </c>
      <c r="BG676" s="53" t="str">
        <f t="shared" si="69"/>
        <v/>
      </c>
      <c r="BH676" s="53" t="s">
        <v>75</v>
      </c>
      <c r="BI676" s="53" t="s">
        <v>2324</v>
      </c>
      <c r="BJ676" s="53"/>
      <c r="BK676" s="53" t="s">
        <v>4081</v>
      </c>
      <c r="BL676" s="53"/>
      <c r="BM676" s="83"/>
      <c r="BN676" s="53"/>
      <c r="BO676" s="53"/>
    </row>
    <row r="677" spans="3:67" ht="14.25" hidden="1" customHeight="1">
      <c r="C677" s="82" t="s">
        <v>14</v>
      </c>
      <c r="D677" s="82" t="s">
        <v>3505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8"/>
        <v>500</v>
      </c>
      <c r="M677" s="26">
        <f t="shared" si="66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>
        <v>500</v>
      </c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67">
        <f>SUMIFS([1]Up!$J:$J,[1]Up!$D:$D,D677)</f>
        <v>0</v>
      </c>
      <c r="BE677" s="82"/>
      <c r="BF677" s="82" t="str">
        <f t="shared" si="67"/>
        <v>PL3</v>
      </c>
      <c r="BG677" s="53" t="str">
        <f t="shared" si="69"/>
        <v/>
      </c>
      <c r="BH677" s="53" t="s">
        <v>50</v>
      </c>
      <c r="BI677" s="84" t="s">
        <v>3891</v>
      </c>
      <c r="BJ677" s="53"/>
      <c r="BK677" s="53" t="s">
        <v>3892</v>
      </c>
      <c r="BL677" s="53">
        <v>500</v>
      </c>
      <c r="BM677" s="83">
        <v>46191</v>
      </c>
      <c r="BN677" s="53"/>
      <c r="BO677" s="53"/>
    </row>
    <row r="678" spans="3:67" ht="14.25" hidden="1" customHeight="1">
      <c r="C678" s="82" t="s">
        <v>14</v>
      </c>
      <c r="D678" s="82" t="s">
        <v>886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8"/>
        <v>9</v>
      </c>
      <c r="M678" s="26">
        <f t="shared" si="66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>
        <v>9</v>
      </c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67">
        <f>SUMIFS([1]Up!$J:$J,[1]Up!$D:$D,D678)</f>
        <v>0</v>
      </c>
      <c r="BE678" s="82"/>
      <c r="BF678" s="82" t="str">
        <f t="shared" si="67"/>
        <v>PL2.6</v>
      </c>
      <c r="BG678" s="53" t="str">
        <f t="shared" si="69"/>
        <v/>
      </c>
      <c r="BH678" s="53" t="s">
        <v>61</v>
      </c>
      <c r="BI678" s="53" t="s">
        <v>3875</v>
      </c>
      <c r="BJ678" s="53"/>
      <c r="BK678" s="53" t="s">
        <v>3876</v>
      </c>
      <c r="BL678" s="53">
        <v>9</v>
      </c>
      <c r="BM678" s="83">
        <v>46191</v>
      </c>
      <c r="BN678" s="53"/>
      <c r="BO678" s="53"/>
    </row>
    <row r="679" spans="3:67" ht="14.25" hidden="1" customHeight="1">
      <c r="C679" s="82" t="s">
        <v>14</v>
      </c>
      <c r="D679" s="82" t="s">
        <v>889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8"/>
        <v>1</v>
      </c>
      <c r="M679" s="26">
        <f t="shared" si="66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>
        <v>1</v>
      </c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67">
        <f>SUMIFS([1]Up!$J:$J,[1]Up!$D:$D,D679)</f>
        <v>0</v>
      </c>
      <c r="BE679" s="82"/>
      <c r="BF679" s="82" t="str">
        <f t="shared" si="67"/>
        <v>PL2.6</v>
      </c>
      <c r="BG679" s="53" t="str">
        <f t="shared" si="69"/>
        <v/>
      </c>
      <c r="BH679" s="53" t="s">
        <v>61</v>
      </c>
      <c r="BI679" s="53" t="s">
        <v>3875</v>
      </c>
      <c r="BJ679" s="53"/>
      <c r="BK679" s="53" t="s">
        <v>3876</v>
      </c>
      <c r="BL679" s="53">
        <v>1</v>
      </c>
      <c r="BM679" s="83">
        <v>46191</v>
      </c>
      <c r="BN679" s="53"/>
      <c r="BO679" s="53"/>
    </row>
    <row r="680" spans="3:67" ht="14.25" hidden="1" customHeight="1">
      <c r="C680" s="82" t="s">
        <v>14</v>
      </c>
      <c r="D680" s="82" t="s">
        <v>891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8"/>
        <v>1</v>
      </c>
      <c r="M680" s="26">
        <f t="shared" si="66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>
        <v>1</v>
      </c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67">
        <f>SUMIFS([1]Up!$J:$J,[1]Up!$D:$D,D680)</f>
        <v>0</v>
      </c>
      <c r="BE680" s="82"/>
      <c r="BF680" s="82" t="str">
        <f t="shared" si="67"/>
        <v>PL1.5</v>
      </c>
      <c r="BG680" s="53" t="str">
        <f t="shared" si="69"/>
        <v/>
      </c>
      <c r="BH680" s="53" t="s">
        <v>61</v>
      </c>
      <c r="BI680" s="84" t="s">
        <v>3881</v>
      </c>
      <c r="BJ680" s="53"/>
      <c r="BK680" s="53" t="s">
        <v>3882</v>
      </c>
      <c r="BL680" s="53">
        <v>1</v>
      </c>
      <c r="BM680" s="83">
        <v>46191</v>
      </c>
      <c r="BN680" s="53"/>
      <c r="BO680" s="53"/>
    </row>
    <row r="681" spans="3:67" ht="14.25" hidden="1" customHeight="1">
      <c r="C681" s="82" t="s">
        <v>14</v>
      </c>
      <c r="D681" s="82" t="s">
        <v>894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8"/>
        <v>21</v>
      </c>
      <c r="M681" s="26">
        <f t="shared" si="66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>
        <v>21</v>
      </c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67">
        <f>SUMIFS([1]Up!$J:$J,[1]Up!$D:$D,D681)</f>
        <v>0</v>
      </c>
      <c r="BE681" s="82"/>
      <c r="BF681" s="82" t="str">
        <f t="shared" si="67"/>
        <v>PL1.5</v>
      </c>
      <c r="BG681" s="53" t="str">
        <f t="shared" si="69"/>
        <v/>
      </c>
      <c r="BH681" s="53" t="s">
        <v>61</v>
      </c>
      <c r="BI681" s="84" t="s">
        <v>3881</v>
      </c>
      <c r="BJ681" s="53"/>
      <c r="BK681" s="53" t="s">
        <v>3882</v>
      </c>
      <c r="BL681" s="53">
        <v>21</v>
      </c>
      <c r="BM681" s="83">
        <v>46191</v>
      </c>
      <c r="BN681" s="53"/>
      <c r="BO681" s="53"/>
    </row>
    <row r="682" spans="3:67" ht="14.25" hidden="1" customHeight="1">
      <c r="C682" s="82" t="s">
        <v>14</v>
      </c>
      <c r="D682" s="82" t="s">
        <v>895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8"/>
        <v>1</v>
      </c>
      <c r="M682" s="26">
        <f t="shared" si="66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>
        <v>1</v>
      </c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67">
        <f>SUMIFS([1]Up!$J:$J,[1]Up!$D:$D,D682)</f>
        <v>0</v>
      </c>
      <c r="BE682" s="82"/>
      <c r="BF682" s="82" t="str">
        <f t="shared" si="67"/>
        <v>PL1.5</v>
      </c>
      <c r="BG682" s="53" t="str">
        <f t="shared" si="69"/>
        <v/>
      </c>
      <c r="BH682" s="53" t="s">
        <v>61</v>
      </c>
      <c r="BI682" s="84" t="s">
        <v>3881</v>
      </c>
      <c r="BJ682" s="53"/>
      <c r="BK682" s="53" t="s">
        <v>3882</v>
      </c>
      <c r="BL682" s="53">
        <v>1</v>
      </c>
      <c r="BM682" s="83">
        <v>46191</v>
      </c>
      <c r="BN682" s="53"/>
      <c r="BO682" s="53"/>
    </row>
    <row r="683" spans="3:67" ht="14.25" hidden="1" customHeight="1">
      <c r="C683" s="82" t="s">
        <v>14</v>
      </c>
      <c r="D683" s="82" t="s">
        <v>896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8"/>
        <v>21</v>
      </c>
      <c r="M683" s="26">
        <f t="shared" si="66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>
        <v>3</v>
      </c>
      <c r="AH683" s="26"/>
      <c r="AI683" s="26"/>
      <c r="AJ683" s="26"/>
      <c r="AK683" s="26">
        <v>6</v>
      </c>
      <c r="AL683" s="26"/>
      <c r="AM683" s="26"/>
      <c r="AN683" s="26">
        <v>7</v>
      </c>
      <c r="AO683" s="26"/>
      <c r="AP683" s="26"/>
      <c r="AQ683" s="26">
        <v>5</v>
      </c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67">
        <f>SUMIFS([1]Up!$J:$J,[1]Up!$D:$D,D683)</f>
        <v>0</v>
      </c>
      <c r="BE683" s="82"/>
      <c r="BF683" s="82" t="str">
        <f t="shared" si="67"/>
        <v>PL1.5</v>
      </c>
      <c r="BG683" s="53" t="str">
        <f t="shared" si="69"/>
        <v/>
      </c>
      <c r="BH683" s="53" t="s">
        <v>61</v>
      </c>
      <c r="BI683" s="84" t="s">
        <v>3881</v>
      </c>
      <c r="BJ683" s="53"/>
      <c r="BK683" s="53" t="s">
        <v>3882</v>
      </c>
      <c r="BL683" s="53">
        <v>21</v>
      </c>
      <c r="BM683" s="83">
        <v>46191</v>
      </c>
      <c r="BN683" s="53"/>
      <c r="BO683" s="53"/>
    </row>
    <row r="684" spans="3:67" ht="14.25" hidden="1" customHeight="1">
      <c r="C684" s="82" t="s">
        <v>14</v>
      </c>
      <c r="D684" s="82" t="s">
        <v>897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8"/>
        <v>9</v>
      </c>
      <c r="M684" s="26">
        <f t="shared" si="66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>
        <v>9</v>
      </c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67">
        <f>SUMIFS([1]Up!$J:$J,[1]Up!$D:$D,D684)</f>
        <v>0</v>
      </c>
      <c r="BE684" s="82"/>
      <c r="BF684" s="82" t="str">
        <f t="shared" si="67"/>
        <v>PL1.5</v>
      </c>
      <c r="BG684" s="53" t="str">
        <f t="shared" si="69"/>
        <v/>
      </c>
      <c r="BH684" s="53" t="s">
        <v>61</v>
      </c>
      <c r="BI684" s="84" t="s">
        <v>3881</v>
      </c>
      <c r="BJ684" s="53"/>
      <c r="BK684" s="53" t="s">
        <v>3882</v>
      </c>
      <c r="BL684" s="53">
        <v>9</v>
      </c>
      <c r="BM684" s="83">
        <v>46191</v>
      </c>
      <c r="BN684" s="53"/>
      <c r="BO684" s="53"/>
    </row>
    <row r="685" spans="3:67" ht="14.25" hidden="1" customHeight="1">
      <c r="C685" s="82" t="s">
        <v>14</v>
      </c>
      <c r="D685" s="82" t="s">
        <v>899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8"/>
        <v>1</v>
      </c>
      <c r="M685" s="26">
        <f t="shared" si="66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>
        <v>1</v>
      </c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67">
        <f>SUMIFS([1]Up!$J:$J,[1]Up!$D:$D,D685)</f>
        <v>0</v>
      </c>
      <c r="BE685" s="82"/>
      <c r="BF685" s="82" t="str">
        <f t="shared" si="67"/>
        <v>PL1.5</v>
      </c>
      <c r="BG685" s="53" t="str">
        <f t="shared" si="69"/>
        <v/>
      </c>
      <c r="BH685" s="53" t="s">
        <v>61</v>
      </c>
      <c r="BI685" s="84" t="s">
        <v>3881</v>
      </c>
      <c r="BJ685" s="53"/>
      <c r="BK685" s="53" t="s">
        <v>3882</v>
      </c>
      <c r="BL685" s="53">
        <v>1</v>
      </c>
      <c r="BM685" s="83">
        <v>46191</v>
      </c>
      <c r="BN685" s="53"/>
      <c r="BO685" s="53"/>
    </row>
    <row r="686" spans="3:67" ht="14.25" hidden="1" customHeight="1">
      <c r="C686" s="82" t="s">
        <v>14</v>
      </c>
      <c r="D686" s="82" t="s">
        <v>901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8"/>
        <v>4</v>
      </c>
      <c r="M686" s="26">
        <f t="shared" si="66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>
        <v>4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67">
        <f>SUMIFS([1]Up!$J:$J,[1]Up!$D:$D,D686)</f>
        <v>0</v>
      </c>
      <c r="BE686" s="82"/>
      <c r="BF686" s="82" t="str">
        <f t="shared" si="67"/>
        <v>PL10</v>
      </c>
      <c r="BG686" s="53" t="str">
        <f t="shared" si="69"/>
        <v/>
      </c>
      <c r="BH686" s="53" t="s">
        <v>50</v>
      </c>
      <c r="BI686" s="84" t="s">
        <v>3897</v>
      </c>
      <c r="BJ686" s="53"/>
      <c r="BK686" s="53" t="s">
        <v>3898</v>
      </c>
      <c r="BL686" s="53">
        <v>4</v>
      </c>
      <c r="BM686" s="83">
        <v>46191</v>
      </c>
      <c r="BN686" s="53"/>
      <c r="BO686" s="53"/>
    </row>
    <row r="687" spans="3:67" ht="14.25" hidden="1" customHeight="1">
      <c r="C687" s="82" t="s">
        <v>14</v>
      </c>
      <c r="D687" s="82" t="s">
        <v>902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8"/>
        <v>4</v>
      </c>
      <c r="M687" s="26">
        <f t="shared" si="66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>
        <v>4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67">
        <f>SUMIFS([1]Up!$J:$J,[1]Up!$D:$D,D687)</f>
        <v>0</v>
      </c>
      <c r="BE687" s="82"/>
      <c r="BF687" s="82" t="str">
        <f t="shared" si="67"/>
        <v>PL10</v>
      </c>
      <c r="BG687" s="53" t="str">
        <f t="shared" si="69"/>
        <v/>
      </c>
      <c r="BH687" s="53" t="s">
        <v>50</v>
      </c>
      <c r="BI687" s="84" t="s">
        <v>3897</v>
      </c>
      <c r="BJ687" s="53"/>
      <c r="BK687" s="53" t="s">
        <v>3898</v>
      </c>
      <c r="BL687" s="53">
        <v>4</v>
      </c>
      <c r="BM687" s="83">
        <v>46191</v>
      </c>
      <c r="BN687" s="53"/>
      <c r="BO687" s="53"/>
    </row>
    <row r="688" spans="3:67" ht="14.25" hidden="1" customHeight="1">
      <c r="C688" s="82" t="s">
        <v>14</v>
      </c>
      <c r="D688" s="82" t="s">
        <v>3506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8"/>
        <v>50</v>
      </c>
      <c r="M688" s="26">
        <f t="shared" si="66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>
        <v>50</v>
      </c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67">
        <f>SUMIFS([1]Up!$J:$J,[1]Up!$D:$D,D688)</f>
        <v>0</v>
      </c>
      <c r="BE688" s="82"/>
      <c r="BF688" s="82" t="str">
        <f t="shared" si="67"/>
        <v>PL3</v>
      </c>
      <c r="BG688" s="53" t="str">
        <f t="shared" si="69"/>
        <v/>
      </c>
      <c r="BH688" s="53" t="s">
        <v>50</v>
      </c>
      <c r="BI688" s="84" t="s">
        <v>3891</v>
      </c>
      <c r="BJ688" s="53"/>
      <c r="BK688" s="53" t="s">
        <v>3892</v>
      </c>
      <c r="BL688" s="53">
        <v>50</v>
      </c>
      <c r="BM688" s="83">
        <v>46191</v>
      </c>
      <c r="BN688" s="53"/>
      <c r="BO688" s="53"/>
    </row>
    <row r="689" spans="3:67" ht="14.25" hidden="1" customHeight="1">
      <c r="C689" s="82" t="s">
        <v>15</v>
      </c>
      <c r="D689" s="82" t="s">
        <v>3507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8"/>
        <v>1000</v>
      </c>
      <c r="M689" s="26">
        <f t="shared" si="66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>
        <v>1000</v>
      </c>
      <c r="BD689" s="67">
        <f>SUMIFS([1]Up!$J:$J,[1]Up!$D:$D,D689)</f>
        <v>0</v>
      </c>
      <c r="BE689" s="82"/>
      <c r="BF689" s="82" t="str">
        <f t="shared" si="67"/>
        <v/>
      </c>
      <c r="BG689" s="53" t="str">
        <f t="shared" si="69"/>
        <v/>
      </c>
      <c r="BH689" s="53" t="s">
        <v>75</v>
      </c>
      <c r="BI689" s="53"/>
      <c r="BJ689" s="53"/>
      <c r="BK689" s="53"/>
      <c r="BL689" s="53"/>
      <c r="BM689" s="83"/>
      <c r="BN689" s="53"/>
      <c r="BO689" s="53"/>
    </row>
    <row r="690" spans="3:67" ht="14.25" hidden="1" customHeight="1">
      <c r="C690" s="82" t="s">
        <v>14</v>
      </c>
      <c r="D690" s="82" t="s">
        <v>903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8"/>
        <v>1</v>
      </c>
      <c r="M690" s="26">
        <f t="shared" si="66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>
        <v>1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67">
        <f>SUMIFS([1]Up!$J:$J,[1]Up!$D:$D,D690)</f>
        <v>0</v>
      </c>
      <c r="BE690" s="82"/>
      <c r="BF690" s="82" t="str">
        <f t="shared" si="67"/>
        <v>PL12</v>
      </c>
      <c r="BG690" s="53" t="str">
        <f t="shared" si="69"/>
        <v/>
      </c>
      <c r="BH690" s="53" t="s">
        <v>50</v>
      </c>
      <c r="BI690" s="84" t="s">
        <v>3920</v>
      </c>
      <c r="BJ690" s="53"/>
      <c r="BK690" s="53" t="s">
        <v>3921</v>
      </c>
      <c r="BL690" s="53">
        <v>1</v>
      </c>
      <c r="BM690" s="83">
        <v>46191</v>
      </c>
      <c r="BN690" s="53"/>
      <c r="BO690" s="53"/>
    </row>
    <row r="691" spans="3:67" ht="14.25" hidden="1" customHeight="1">
      <c r="C691" s="82" t="s">
        <v>14</v>
      </c>
      <c r="D691" s="82" t="s">
        <v>904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8"/>
        <v>2</v>
      </c>
      <c r="M691" s="26">
        <f t="shared" si="66"/>
        <v>0</v>
      </c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>
        <v>2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67">
        <f>SUMIFS([1]Up!$J:$J,[1]Up!$D:$D,D691)</f>
        <v>0</v>
      </c>
      <c r="BE691" s="82"/>
      <c r="BF691" s="82" t="str">
        <f t="shared" si="67"/>
        <v>PL25</v>
      </c>
      <c r="BG691" s="53" t="str">
        <f t="shared" si="69"/>
        <v/>
      </c>
      <c r="BH691" s="53" t="s">
        <v>50</v>
      </c>
      <c r="BI691" s="53" t="s">
        <v>3924</v>
      </c>
      <c r="BJ691" s="53"/>
      <c r="BK691" s="53" t="s">
        <v>3925</v>
      </c>
      <c r="BL691" s="53">
        <v>2</v>
      </c>
      <c r="BM691" s="83">
        <v>46191</v>
      </c>
      <c r="BN691" s="53"/>
      <c r="BO691" s="53"/>
    </row>
    <row r="692" spans="3:67" ht="14.25" hidden="1" customHeight="1">
      <c r="C692" s="82" t="s">
        <v>14</v>
      </c>
      <c r="D692" s="82" t="s">
        <v>905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8"/>
        <v>4</v>
      </c>
      <c r="M692" s="26">
        <f t="shared" si="66"/>
        <v>0</v>
      </c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>
        <v>4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67">
        <f>SUMIFS([1]Up!$J:$J,[1]Up!$D:$D,D692)</f>
        <v>0</v>
      </c>
      <c r="BE692" s="82"/>
      <c r="BF692" s="82" t="str">
        <f t="shared" si="67"/>
        <v>PL25</v>
      </c>
      <c r="BG692" s="53" t="str">
        <f t="shared" si="69"/>
        <v/>
      </c>
      <c r="BH692" s="53" t="s">
        <v>50</v>
      </c>
      <c r="BI692" s="53" t="s">
        <v>3924</v>
      </c>
      <c r="BJ692" s="53"/>
      <c r="BK692" s="53" t="s">
        <v>3925</v>
      </c>
      <c r="BL692" s="53">
        <v>4</v>
      </c>
      <c r="BM692" s="83">
        <v>46191</v>
      </c>
      <c r="BN692" s="53"/>
      <c r="BO692" s="53"/>
    </row>
    <row r="693" spans="3:67" ht="14.25" hidden="1" customHeight="1">
      <c r="C693" s="82" t="s">
        <v>14</v>
      </c>
      <c r="D693" s="82" t="s">
        <v>906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8"/>
        <v>1</v>
      </c>
      <c r="M693" s="26">
        <f t="shared" si="66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>
        <v>1</v>
      </c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67">
        <f>SUMIFS([1]Up!$J:$J,[1]Up!$D:$D,D693)</f>
        <v>0</v>
      </c>
      <c r="BE693" s="82"/>
      <c r="BF693" s="82" t="str">
        <f t="shared" si="67"/>
        <v>PL6</v>
      </c>
      <c r="BG693" s="53" t="str">
        <f t="shared" si="69"/>
        <v/>
      </c>
      <c r="BH693" s="53" t="s">
        <v>50</v>
      </c>
      <c r="BI693" s="84" t="s">
        <v>3914</v>
      </c>
      <c r="BJ693" s="53"/>
      <c r="BK693" s="53" t="s">
        <v>3915</v>
      </c>
      <c r="BL693" s="53">
        <v>1</v>
      </c>
      <c r="BM693" s="83">
        <v>46191</v>
      </c>
      <c r="BN693" s="53"/>
      <c r="BO693" s="53"/>
    </row>
    <row r="694" spans="3:67" ht="14.25" hidden="1" customHeight="1">
      <c r="C694" s="82" t="s">
        <v>14</v>
      </c>
      <c r="D694" s="82" t="s">
        <v>907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8"/>
        <v>1</v>
      </c>
      <c r="M694" s="26">
        <f t="shared" si="66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>
        <v>1</v>
      </c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67">
        <f>SUMIFS([1]Up!$J:$J,[1]Up!$D:$D,D694)</f>
        <v>0</v>
      </c>
      <c r="BE694" s="82"/>
      <c r="BF694" s="82" t="str">
        <f t="shared" si="67"/>
        <v>PL6</v>
      </c>
      <c r="BG694" s="53" t="str">
        <f t="shared" si="69"/>
        <v/>
      </c>
      <c r="BH694" s="53" t="s">
        <v>50</v>
      </c>
      <c r="BI694" s="84" t="s">
        <v>3914</v>
      </c>
      <c r="BJ694" s="53"/>
      <c r="BK694" s="53" t="s">
        <v>3915</v>
      </c>
      <c r="BL694" s="53">
        <v>1</v>
      </c>
      <c r="BM694" s="83">
        <v>46191</v>
      </c>
      <c r="BN694" s="53"/>
      <c r="BO694" s="53"/>
    </row>
    <row r="695" spans="3:67" ht="14.25" hidden="1" customHeight="1">
      <c r="C695" s="82" t="s">
        <v>14</v>
      </c>
      <c r="D695" s="82" t="s">
        <v>908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8"/>
        <v>1</v>
      </c>
      <c r="M695" s="26">
        <f t="shared" si="66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3</v>
      </c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67">
        <f>SUMIFS([1]Up!$J:$J,[1]Up!$D:$D,D695)</f>
        <v>0</v>
      </c>
      <c r="BE695" s="82" t="s">
        <v>3808</v>
      </c>
      <c r="BF695" s="82" t="str">
        <f t="shared" si="67"/>
        <v>PL6</v>
      </c>
      <c r="BG695" s="53" t="str">
        <f t="shared" si="69"/>
        <v>Thừa 2</v>
      </c>
      <c r="BH695" s="53" t="s">
        <v>61</v>
      </c>
      <c r="BI695" s="53"/>
      <c r="BJ695" s="53"/>
      <c r="BK695" s="53" t="s">
        <v>1681</v>
      </c>
      <c r="BL695" s="53">
        <v>1</v>
      </c>
      <c r="BM695" s="83"/>
      <c r="BN695" s="53"/>
      <c r="BO695" s="53"/>
    </row>
    <row r="696" spans="3:67" ht="14.25" hidden="1" customHeight="1">
      <c r="C696" s="82" t="s">
        <v>12</v>
      </c>
      <c r="D696" s="82" t="s">
        <v>909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8"/>
        <v>40</v>
      </c>
      <c r="M696" s="26">
        <f t="shared" si="66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>
        <v>40</v>
      </c>
      <c r="AZ696" s="26"/>
      <c r="BA696" s="26"/>
      <c r="BB696" s="26"/>
      <c r="BC696" s="26"/>
      <c r="BD696" s="67">
        <f>SUMIFS([1]Up!$J:$J,[1]Up!$D:$D,D696)</f>
        <v>0</v>
      </c>
      <c r="BE696" s="82"/>
      <c r="BF696" s="82" t="str">
        <f t="shared" si="67"/>
        <v/>
      </c>
      <c r="BG696" s="53" t="str">
        <f t="shared" si="69"/>
        <v/>
      </c>
      <c r="BH696" s="53" t="s">
        <v>50</v>
      </c>
      <c r="BI696" s="53" t="s">
        <v>3936</v>
      </c>
      <c r="BJ696" s="53"/>
      <c r="BK696" s="53" t="s">
        <v>3937</v>
      </c>
      <c r="BL696" s="53">
        <v>40</v>
      </c>
      <c r="BM696" s="83">
        <v>46192</v>
      </c>
      <c r="BN696" s="53"/>
      <c r="BO696" s="53"/>
    </row>
    <row r="697" spans="3:67" ht="14.25" hidden="1" customHeight="1">
      <c r="C697" s="82" t="s">
        <v>12</v>
      </c>
      <c r="D697" s="82" t="s">
        <v>910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8"/>
        <v>40</v>
      </c>
      <c r="M697" s="26">
        <f t="shared" si="66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>
        <v>40</v>
      </c>
      <c r="AW697" s="26"/>
      <c r="AX697" s="26"/>
      <c r="AY697" s="26"/>
      <c r="AZ697" s="26"/>
      <c r="BA697" s="26"/>
      <c r="BB697" s="26"/>
      <c r="BC697" s="26"/>
      <c r="BD697" s="67">
        <f>SUMIFS([1]Up!$J:$J,[1]Up!$D:$D,D697)</f>
        <v>0</v>
      </c>
      <c r="BE697" s="82"/>
      <c r="BF697" s="82" t="str">
        <f t="shared" si="67"/>
        <v/>
      </c>
      <c r="BG697" s="53" t="str">
        <f t="shared" si="69"/>
        <v/>
      </c>
      <c r="BH697" s="53" t="s">
        <v>50</v>
      </c>
      <c r="BI697" s="53" t="s">
        <v>3936</v>
      </c>
      <c r="BJ697" s="53"/>
      <c r="BK697" s="53" t="s">
        <v>3937</v>
      </c>
      <c r="BL697" s="53">
        <v>40</v>
      </c>
      <c r="BM697" s="83">
        <v>46192</v>
      </c>
      <c r="BN697" s="53"/>
      <c r="BO697" s="53"/>
    </row>
    <row r="698" spans="3:67" ht="14.25" hidden="1" customHeight="1">
      <c r="C698" s="82" t="s">
        <v>12</v>
      </c>
      <c r="D698" s="82" t="s">
        <v>911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8"/>
        <v>5</v>
      </c>
      <c r="M698" s="26">
        <f t="shared" si="66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>
        <v>5</v>
      </c>
      <c r="AX698" s="26"/>
      <c r="AY698" s="26"/>
      <c r="AZ698" s="26"/>
      <c r="BA698" s="26"/>
      <c r="BB698" s="26"/>
      <c r="BC698" s="26"/>
      <c r="BD698" s="67">
        <f>SUMIFS([1]Up!$J:$J,[1]Up!$D:$D,D698)</f>
        <v>0</v>
      </c>
      <c r="BE698" s="82"/>
      <c r="BF698" s="82" t="str">
        <f t="shared" si="67"/>
        <v/>
      </c>
      <c r="BG698" s="53" t="str">
        <f t="shared" si="69"/>
        <v/>
      </c>
      <c r="BH698" s="53" t="s">
        <v>50</v>
      </c>
      <c r="BI698" s="53" t="s">
        <v>3928</v>
      </c>
      <c r="BJ698" s="53"/>
      <c r="BK698" s="53" t="s">
        <v>3929</v>
      </c>
      <c r="BL698" s="53">
        <v>5</v>
      </c>
      <c r="BM698" s="83">
        <v>46192</v>
      </c>
      <c r="BN698" s="53"/>
      <c r="BO698" s="53"/>
    </row>
    <row r="699" spans="3:67" ht="14.25" hidden="1" customHeight="1">
      <c r="C699" s="82" t="s">
        <v>12</v>
      </c>
      <c r="D699" s="82" t="s">
        <v>912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8"/>
        <v>1</v>
      </c>
      <c r="M699" s="26">
        <f t="shared" si="66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>
        <f>+(3000*4+1145)/G699</f>
        <v>1</v>
      </c>
      <c r="AY699" s="26"/>
      <c r="AZ699" s="26"/>
      <c r="BA699" s="26"/>
      <c r="BB699" s="26"/>
      <c r="BC699" s="26"/>
      <c r="BD699" s="67">
        <f>SUMIFS([1]Up!$J:$J,[1]Up!$D:$D,D699)</f>
        <v>0</v>
      </c>
      <c r="BE699" s="82"/>
      <c r="BF699" s="82" t="str">
        <f t="shared" si="67"/>
        <v/>
      </c>
      <c r="BG699" s="53" t="str">
        <f t="shared" si="69"/>
        <v/>
      </c>
      <c r="BH699" s="53" t="s">
        <v>50</v>
      </c>
      <c r="BI699" s="53"/>
      <c r="BJ699" s="53"/>
      <c r="BK699" s="53" t="s">
        <v>1681</v>
      </c>
      <c r="BL699" s="53">
        <v>1</v>
      </c>
      <c r="BM699" s="83"/>
      <c r="BN699" s="53"/>
      <c r="BO699" s="53"/>
    </row>
    <row r="700" spans="3:67" ht="14.25" hidden="1" customHeight="1">
      <c r="C700" s="82" t="s">
        <v>12</v>
      </c>
      <c r="D700" s="82" t="s">
        <v>913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8"/>
        <v>1</v>
      </c>
      <c r="M700" s="26">
        <f t="shared" si="66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>
        <v>1</v>
      </c>
      <c r="AY700" s="26"/>
      <c r="AZ700" s="26"/>
      <c r="BA700" s="26"/>
      <c r="BB700" s="26"/>
      <c r="BC700" s="26"/>
      <c r="BD700" s="67">
        <f>SUMIFS([1]Up!$J:$J,[1]Up!$D:$D,D700)</f>
        <v>0</v>
      </c>
      <c r="BE700" s="82"/>
      <c r="BF700" s="82" t="str">
        <f t="shared" si="67"/>
        <v/>
      </c>
      <c r="BG700" s="53" t="str">
        <f t="shared" si="69"/>
        <v/>
      </c>
      <c r="BH700" s="53" t="s">
        <v>50</v>
      </c>
      <c r="BI700" s="53" t="s">
        <v>3932</v>
      </c>
      <c r="BJ700" s="53"/>
      <c r="BK700" s="53" t="s">
        <v>3933</v>
      </c>
      <c r="BL700" s="53">
        <v>1</v>
      </c>
      <c r="BM700" s="83">
        <v>46192</v>
      </c>
      <c r="BN700" s="53"/>
      <c r="BO700" s="53"/>
    </row>
    <row r="701" spans="3:67" ht="14.25" hidden="1" customHeight="1">
      <c r="C701" s="82" t="s">
        <v>12</v>
      </c>
      <c r="D701" s="82" t="s">
        <v>914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8"/>
        <v>15</v>
      </c>
      <c r="M701" s="26">
        <f t="shared" si="66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>
        <v>15</v>
      </c>
      <c r="AV701" s="26"/>
      <c r="AW701" s="26"/>
      <c r="AX701" s="26"/>
      <c r="AY701" s="26"/>
      <c r="AZ701" s="26"/>
      <c r="BA701" s="26"/>
      <c r="BB701" s="26"/>
      <c r="BC701" s="26"/>
      <c r="BD701" s="67">
        <f>SUMIFS([1]Up!$J:$J,[1]Up!$D:$D,D701)</f>
        <v>0</v>
      </c>
      <c r="BE701" s="82"/>
      <c r="BF701" s="82" t="str">
        <f t="shared" si="67"/>
        <v/>
      </c>
      <c r="BG701" s="53" t="str">
        <f t="shared" si="69"/>
        <v/>
      </c>
      <c r="BH701" s="53" t="s">
        <v>50</v>
      </c>
      <c r="BI701" s="53"/>
      <c r="BJ701" s="53"/>
      <c r="BK701" s="53" t="s">
        <v>1681</v>
      </c>
      <c r="BL701" s="53">
        <v>15</v>
      </c>
      <c r="BM701" s="83"/>
      <c r="BN701" s="53"/>
      <c r="BO701" s="53"/>
    </row>
    <row r="702" spans="3:67" ht="14.25" hidden="1" customHeight="1">
      <c r="C702" s="82" t="s">
        <v>12</v>
      </c>
      <c r="D702" s="82" t="s">
        <v>915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8"/>
        <v>1</v>
      </c>
      <c r="M702" s="26">
        <f t="shared" si="66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>
        <f>(1145+6000+6000)/G702</f>
        <v>1</v>
      </c>
      <c r="AX702" s="26"/>
      <c r="AY702" s="26"/>
      <c r="AZ702" s="26"/>
      <c r="BA702" s="26"/>
      <c r="BB702" s="26"/>
      <c r="BC702" s="26"/>
      <c r="BD702" s="67">
        <f>SUMIFS([1]Up!$J:$J,[1]Up!$D:$D,D702)</f>
        <v>0</v>
      </c>
      <c r="BE702" s="82"/>
      <c r="BF702" s="82" t="str">
        <f t="shared" ref="BF702:BF765" si="70">IFERROR(IF(C702="Plate",LEFT(E702,FIND("*",E702,1)-1),""),IF(C702="Plate",LEFT(E702,FIND("x",E702,1)-1),""))</f>
        <v/>
      </c>
      <c r="BG702" s="53" t="str">
        <f t="shared" si="69"/>
        <v/>
      </c>
      <c r="BH702" s="53" t="s">
        <v>50</v>
      </c>
      <c r="BI702" s="53"/>
      <c r="BJ702" s="53"/>
      <c r="BK702" s="53" t="s">
        <v>1681</v>
      </c>
      <c r="BL702" s="53">
        <v>1</v>
      </c>
      <c r="BM702" s="83"/>
      <c r="BN702" s="53"/>
      <c r="BO702" s="53"/>
    </row>
    <row r="703" spans="3:67" ht="14.25" hidden="1" customHeight="1">
      <c r="C703" s="82" t="s">
        <v>15</v>
      </c>
      <c r="D703" s="82" t="s">
        <v>916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8"/>
        <v>500</v>
      </c>
      <c r="M703" s="26">
        <f t="shared" si="66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>
        <v>500</v>
      </c>
      <c r="BB703" s="26"/>
      <c r="BC703" s="26"/>
      <c r="BD703" s="67">
        <f>SUMIFS([1]Up!$J:$J,[1]Up!$D:$D,D703)</f>
        <v>0</v>
      </c>
      <c r="BE703" s="82"/>
      <c r="BF703" s="82" t="str">
        <f t="shared" si="70"/>
        <v/>
      </c>
      <c r="BG703" s="53" t="str">
        <f t="shared" si="69"/>
        <v/>
      </c>
      <c r="BH703" s="53" t="s">
        <v>75</v>
      </c>
      <c r="BI703" s="53" t="s">
        <v>2324</v>
      </c>
      <c r="BJ703" s="53"/>
      <c r="BK703" s="53" t="s">
        <v>4082</v>
      </c>
      <c r="BL703" s="53"/>
      <c r="BM703" s="83"/>
      <c r="BN703" s="53"/>
      <c r="BO703" s="53"/>
    </row>
    <row r="704" spans="3:67" ht="14.25" hidden="1" customHeight="1">
      <c r="C704" s="82" t="s">
        <v>14</v>
      </c>
      <c r="D704" s="82" t="s">
        <v>3508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8"/>
        <v>500</v>
      </c>
      <c r="M704" s="26">
        <f t="shared" si="66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>
        <v>500</v>
      </c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67">
        <f>SUMIFS([1]Up!$J:$J,[1]Up!$D:$D,D704)</f>
        <v>0</v>
      </c>
      <c r="BE704" s="82"/>
      <c r="BF704" s="82" t="str">
        <f t="shared" si="70"/>
        <v>PL3</v>
      </c>
      <c r="BG704" s="53" t="str">
        <f t="shared" si="69"/>
        <v/>
      </c>
      <c r="BH704" s="53" t="s">
        <v>50</v>
      </c>
      <c r="BI704" s="84" t="s">
        <v>3891</v>
      </c>
      <c r="BJ704" s="53"/>
      <c r="BK704" s="53" t="s">
        <v>3892</v>
      </c>
      <c r="BL704" s="53">
        <v>500</v>
      </c>
      <c r="BM704" s="83">
        <v>46191</v>
      </c>
      <c r="BN704" s="53"/>
      <c r="BO704" s="53"/>
    </row>
    <row r="705" spans="3:67" ht="14.25" hidden="1" customHeight="1">
      <c r="C705" s="82" t="s">
        <v>14</v>
      </c>
      <c r="D705" s="82" t="s">
        <v>917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8"/>
        <v>4</v>
      </c>
      <c r="M705" s="26">
        <f t="shared" si="66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>
        <v>4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67">
        <f>SUMIFS([1]Up!$J:$J,[1]Up!$D:$D,D705)</f>
        <v>0</v>
      </c>
      <c r="BE705" s="82"/>
      <c r="BF705" s="82" t="str">
        <f t="shared" si="70"/>
        <v>PL10</v>
      </c>
      <c r="BG705" s="53" t="str">
        <f t="shared" si="69"/>
        <v/>
      </c>
      <c r="BH705" s="53" t="s">
        <v>50</v>
      </c>
      <c r="BI705" s="84" t="s">
        <v>3897</v>
      </c>
      <c r="BJ705" s="53"/>
      <c r="BK705" s="53" t="s">
        <v>3898</v>
      </c>
      <c r="BL705" s="53">
        <v>4</v>
      </c>
      <c r="BM705" s="83">
        <v>46191</v>
      </c>
      <c r="BN705" s="53"/>
      <c r="BO705" s="53"/>
    </row>
    <row r="706" spans="3:67" ht="14.25" hidden="1" customHeight="1">
      <c r="C706" s="82" t="s">
        <v>14</v>
      </c>
      <c r="D706" s="82" t="s">
        <v>918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8"/>
        <v>2</v>
      </c>
      <c r="M706" s="26">
        <f t="shared" ref="M706:M772" si="71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>
        <v>2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67">
        <f>SUMIFS([1]Up!$J:$J,[1]Up!$D:$D,D706)</f>
        <v>0</v>
      </c>
      <c r="BE706" s="82"/>
      <c r="BF706" s="82" t="str">
        <f t="shared" si="70"/>
        <v>PL10</v>
      </c>
      <c r="BG706" s="53" t="str">
        <f t="shared" si="69"/>
        <v/>
      </c>
      <c r="BH706" s="53" t="s">
        <v>50</v>
      </c>
      <c r="BI706" s="84" t="s">
        <v>3897</v>
      </c>
      <c r="BJ706" s="53"/>
      <c r="BK706" s="53" t="s">
        <v>3898</v>
      </c>
      <c r="BL706" s="53">
        <v>2</v>
      </c>
      <c r="BM706" s="83">
        <v>46191</v>
      </c>
      <c r="BN706" s="53"/>
      <c r="BO706" s="53"/>
    </row>
    <row r="707" spans="3:67" ht="14.25" hidden="1" customHeight="1">
      <c r="C707" s="82" t="s">
        <v>14</v>
      </c>
      <c r="D707" s="82" t="s">
        <v>920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8"/>
        <v>4</v>
      </c>
      <c r="M707" s="26">
        <f t="shared" si="71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>
        <v>4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67">
        <f>SUMIFS([1]Up!$J:$J,[1]Up!$D:$D,D707)</f>
        <v>0</v>
      </c>
      <c r="BE707" s="82"/>
      <c r="BF707" s="82" t="str">
        <f t="shared" si="70"/>
        <v>PL10</v>
      </c>
      <c r="BG707" s="53" t="str">
        <f t="shared" si="69"/>
        <v/>
      </c>
      <c r="BH707" s="53" t="s">
        <v>50</v>
      </c>
      <c r="BI707" s="84" t="s">
        <v>3897</v>
      </c>
      <c r="BJ707" s="53"/>
      <c r="BK707" s="53" t="s">
        <v>3898</v>
      </c>
      <c r="BL707" s="53">
        <v>4</v>
      </c>
      <c r="BM707" s="83">
        <v>46191</v>
      </c>
      <c r="BN707" s="53"/>
      <c r="BO707" s="53"/>
    </row>
    <row r="708" spans="3:67" ht="14.25" hidden="1" customHeight="1">
      <c r="C708" s="82" t="s">
        <v>14</v>
      </c>
      <c r="D708" s="82" t="s">
        <v>921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8"/>
        <v>4</v>
      </c>
      <c r="M708" s="26">
        <f t="shared" si="71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>
        <v>4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67">
        <f>SUMIFS([1]Up!$J:$J,[1]Up!$D:$D,D708)</f>
        <v>0</v>
      </c>
      <c r="BE708" s="82"/>
      <c r="BF708" s="82" t="str">
        <f t="shared" si="70"/>
        <v>PL10</v>
      </c>
      <c r="BG708" s="53" t="str">
        <f t="shared" si="69"/>
        <v/>
      </c>
      <c r="BH708" s="53" t="s">
        <v>50</v>
      </c>
      <c r="BI708" s="84" t="s">
        <v>3897</v>
      </c>
      <c r="BJ708" s="53"/>
      <c r="BK708" s="53" t="s">
        <v>3898</v>
      </c>
      <c r="BL708" s="53">
        <v>4</v>
      </c>
      <c r="BM708" s="83">
        <v>46191</v>
      </c>
      <c r="BN708" s="53"/>
      <c r="BO708" s="53"/>
    </row>
    <row r="709" spans="3:67" ht="14.25" hidden="1" customHeight="1">
      <c r="C709" s="82" t="s">
        <v>14</v>
      </c>
      <c r="D709" s="82" t="s">
        <v>3509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8"/>
        <v>30</v>
      </c>
      <c r="M709" s="26">
        <f t="shared" si="71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>
        <f>26+4</f>
        <v>30</v>
      </c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67">
        <f>SUMIFS([1]Up!$J:$J,[1]Up!$D:$D,D709)</f>
        <v>0</v>
      </c>
      <c r="BE709" s="82"/>
      <c r="BF709" s="82" t="str">
        <f t="shared" si="70"/>
        <v>PL3</v>
      </c>
      <c r="BG709" s="53" t="str">
        <f t="shared" si="69"/>
        <v/>
      </c>
      <c r="BH709" s="53" t="s">
        <v>50</v>
      </c>
      <c r="BI709" s="84" t="s">
        <v>3891</v>
      </c>
      <c r="BJ709" s="53"/>
      <c r="BK709" s="53" t="s">
        <v>3892</v>
      </c>
      <c r="BL709" s="53">
        <v>30</v>
      </c>
      <c r="BM709" s="83">
        <v>46191</v>
      </c>
      <c r="BN709" s="53"/>
      <c r="BO709" s="53"/>
    </row>
    <row r="710" spans="3:67" ht="14.25" hidden="1" customHeight="1">
      <c r="C710" s="82" t="s">
        <v>15</v>
      </c>
      <c r="D710" s="82" t="s">
        <v>3510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8"/>
        <v>828</v>
      </c>
      <c r="M710" s="26">
        <f t="shared" si="71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>
        <v>828</v>
      </c>
      <c r="BD710" s="67">
        <f>SUMIFS([1]Up!$J:$J,[1]Up!$D:$D,D710)</f>
        <v>0</v>
      </c>
      <c r="BE710" s="82"/>
      <c r="BF710" s="82" t="str">
        <f t="shared" si="70"/>
        <v/>
      </c>
      <c r="BG710" s="53" t="str">
        <f t="shared" si="69"/>
        <v/>
      </c>
      <c r="BH710" s="53" t="s">
        <v>75</v>
      </c>
      <c r="BI710" s="53"/>
      <c r="BJ710" s="53"/>
      <c r="BK710" s="53"/>
      <c r="BL710" s="53"/>
      <c r="BM710" s="83"/>
      <c r="BN710" s="53"/>
      <c r="BO710" s="53"/>
    </row>
    <row r="711" spans="3:67" ht="14.25" hidden="1" customHeight="1">
      <c r="C711" s="82" t="s">
        <v>14</v>
      </c>
      <c r="D711" s="82" t="s">
        <v>922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8"/>
        <v>2</v>
      </c>
      <c r="M711" s="26">
        <f t="shared" si="71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>
        <v>2</v>
      </c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67">
        <f>SUMIFS([1]Up!$J:$J,[1]Up!$D:$D,D711)</f>
        <v>0</v>
      </c>
      <c r="BE711" s="82"/>
      <c r="BF711" s="82" t="str">
        <f t="shared" si="70"/>
        <v>PL6</v>
      </c>
      <c r="BG711" s="53" t="str">
        <f t="shared" si="69"/>
        <v/>
      </c>
      <c r="BH711" s="53" t="s">
        <v>50</v>
      </c>
      <c r="BI711" s="84" t="s">
        <v>3914</v>
      </c>
      <c r="BJ711" s="53"/>
      <c r="BK711" s="53" t="s">
        <v>3915</v>
      </c>
      <c r="BL711" s="53">
        <v>2</v>
      </c>
      <c r="BM711" s="83">
        <v>46191</v>
      </c>
      <c r="BN711" s="53"/>
      <c r="BO711" s="53"/>
    </row>
    <row r="712" spans="3:67" ht="14.25" hidden="1" customHeight="1">
      <c r="C712" s="82" t="s">
        <v>14</v>
      </c>
      <c r="D712" s="82" t="s">
        <v>923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8"/>
        <v>2</v>
      </c>
      <c r="M712" s="26">
        <f t="shared" si="71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>
        <v>2</v>
      </c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67">
        <f>SUMIFS([1]Up!$J:$J,[1]Up!$D:$D,D712)</f>
        <v>0</v>
      </c>
      <c r="BE712" s="82"/>
      <c r="BF712" s="82" t="str">
        <f t="shared" si="70"/>
        <v>PL6</v>
      </c>
      <c r="BG712" s="53" t="str">
        <f t="shared" si="69"/>
        <v/>
      </c>
      <c r="BH712" s="53" t="s">
        <v>50</v>
      </c>
      <c r="BI712" s="84" t="s">
        <v>3914</v>
      </c>
      <c r="BJ712" s="53"/>
      <c r="BK712" s="53" t="s">
        <v>3915</v>
      </c>
      <c r="BL712" s="53">
        <v>2</v>
      </c>
      <c r="BM712" s="83">
        <v>46191</v>
      </c>
      <c r="BN712" s="53"/>
      <c r="BO712" s="53"/>
    </row>
    <row r="713" spans="3:67" ht="14.25" hidden="1" customHeight="1">
      <c r="C713" s="82" t="s">
        <v>14</v>
      </c>
      <c r="D713" s="82" t="s">
        <v>924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8"/>
        <v>1</v>
      </c>
      <c r="M713" s="26">
        <f t="shared" si="71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>
        <v>1</v>
      </c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67">
        <f>SUMIFS([1]Up!$J:$J,[1]Up!$D:$D,D713)</f>
        <v>0</v>
      </c>
      <c r="BE713" s="82"/>
      <c r="BF713" s="82" t="str">
        <f t="shared" si="70"/>
        <v>PL6</v>
      </c>
      <c r="BG713" s="53" t="str">
        <f t="shared" si="69"/>
        <v/>
      </c>
      <c r="BH713" s="53" t="s">
        <v>61</v>
      </c>
      <c r="BI713" s="84" t="s">
        <v>3914</v>
      </c>
      <c r="BJ713" s="53"/>
      <c r="BK713" s="53" t="s">
        <v>3915</v>
      </c>
      <c r="BL713" s="53">
        <v>1</v>
      </c>
      <c r="BM713" s="83">
        <v>46191</v>
      </c>
      <c r="BN713" s="53"/>
      <c r="BO713" s="53"/>
    </row>
    <row r="714" spans="3:67" ht="14.25" hidden="1" customHeight="1">
      <c r="C714" s="82" t="s">
        <v>14</v>
      </c>
      <c r="D714" s="82" t="s">
        <v>926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8"/>
        <v>1</v>
      </c>
      <c r="M714" s="26">
        <f t="shared" si="71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2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67">
        <f>SUMIFS([1]Up!$J:$J,[1]Up!$D:$D,D714)</f>
        <v>0</v>
      </c>
      <c r="BE714" s="82" t="s">
        <v>82</v>
      </c>
      <c r="BF714" s="82" t="str">
        <f t="shared" si="70"/>
        <v>PL6</v>
      </c>
      <c r="BG714" s="53" t="str">
        <f t="shared" si="69"/>
        <v>Thừa 1</v>
      </c>
      <c r="BH714" s="53" t="s">
        <v>61</v>
      </c>
      <c r="BI714" s="53"/>
      <c r="BJ714" s="53"/>
      <c r="BK714" s="53" t="s">
        <v>1681</v>
      </c>
      <c r="BL714" s="53">
        <v>1</v>
      </c>
      <c r="BM714" s="83"/>
      <c r="BN714" s="53"/>
      <c r="BO714" s="53"/>
    </row>
    <row r="715" spans="3:67" ht="14.25" hidden="1" customHeight="1">
      <c r="C715" s="82" t="s">
        <v>12</v>
      </c>
      <c r="D715" s="82" t="s">
        <v>928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8"/>
        <v>32</v>
      </c>
      <c r="M715" s="26">
        <f t="shared" si="71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>
        <v>32</v>
      </c>
      <c r="AZ715" s="26"/>
      <c r="BA715" s="26"/>
      <c r="BB715" s="26"/>
      <c r="BC715" s="26"/>
      <c r="BD715" s="67">
        <f>SUMIFS([1]Up!$J:$J,[1]Up!$D:$D,D715)</f>
        <v>0</v>
      </c>
      <c r="BE715" s="82"/>
      <c r="BF715" s="82" t="str">
        <f t="shared" si="70"/>
        <v/>
      </c>
      <c r="BG715" s="53" t="str">
        <f t="shared" si="69"/>
        <v/>
      </c>
      <c r="BH715" s="53" t="s">
        <v>50</v>
      </c>
      <c r="BI715" s="53" t="s">
        <v>3936</v>
      </c>
      <c r="BJ715" s="53"/>
      <c r="BK715" s="53" t="s">
        <v>3937</v>
      </c>
      <c r="BL715" s="53">
        <v>32</v>
      </c>
      <c r="BM715" s="83">
        <v>46192</v>
      </c>
      <c r="BN715" s="53"/>
      <c r="BO715" s="53"/>
    </row>
    <row r="716" spans="3:67" ht="14.25" hidden="1" customHeight="1">
      <c r="C716" s="82" t="s">
        <v>12</v>
      </c>
      <c r="D716" s="82" t="s">
        <v>929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8"/>
        <v>32</v>
      </c>
      <c r="M716" s="26">
        <f t="shared" si="71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>
        <v>32</v>
      </c>
      <c r="AZ716" s="26"/>
      <c r="BA716" s="26"/>
      <c r="BB716" s="26"/>
      <c r="BC716" s="26"/>
      <c r="BD716" s="67">
        <f>SUMIFS([1]Up!$J:$J,[1]Up!$D:$D,D716)</f>
        <v>0</v>
      </c>
      <c r="BE716" s="82"/>
      <c r="BF716" s="82" t="str">
        <f t="shared" si="70"/>
        <v/>
      </c>
      <c r="BG716" s="53" t="str">
        <f t="shared" si="69"/>
        <v/>
      </c>
      <c r="BH716" s="53" t="s">
        <v>50</v>
      </c>
      <c r="BI716" s="53" t="s">
        <v>3936</v>
      </c>
      <c r="BJ716" s="53"/>
      <c r="BK716" s="53" t="s">
        <v>3937</v>
      </c>
      <c r="BL716" s="53">
        <v>32</v>
      </c>
      <c r="BM716" s="83">
        <v>46192</v>
      </c>
      <c r="BN716" s="53"/>
      <c r="BO716" s="53"/>
    </row>
    <row r="717" spans="3:67" ht="14.25" hidden="1" customHeight="1">
      <c r="C717" s="82" t="s">
        <v>12</v>
      </c>
      <c r="D717" s="82" t="s">
        <v>930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8"/>
        <v>4</v>
      </c>
      <c r="M717" s="26">
        <f t="shared" si="71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>
        <v>4</v>
      </c>
      <c r="AZ717" s="26"/>
      <c r="BA717" s="26"/>
      <c r="BB717" s="26"/>
      <c r="BC717" s="26"/>
      <c r="BD717" s="67">
        <f>SUMIFS([1]Up!$J:$J,[1]Up!$D:$D,D717)</f>
        <v>0</v>
      </c>
      <c r="BE717" s="82"/>
      <c r="BF717" s="82" t="str">
        <f t="shared" si="70"/>
        <v/>
      </c>
      <c r="BG717" s="53" t="str">
        <f t="shared" si="69"/>
        <v/>
      </c>
      <c r="BH717" s="53" t="s">
        <v>50</v>
      </c>
      <c r="BI717" s="53" t="s">
        <v>3936</v>
      </c>
      <c r="BJ717" s="53"/>
      <c r="BK717" s="53" t="s">
        <v>3937</v>
      </c>
      <c r="BL717" s="53">
        <v>4</v>
      </c>
      <c r="BM717" s="83">
        <v>46192</v>
      </c>
      <c r="BN717" s="53"/>
      <c r="BO717" s="53"/>
    </row>
    <row r="718" spans="3:67" ht="14.25" hidden="1" customHeight="1">
      <c r="C718" s="82" t="s">
        <v>12</v>
      </c>
      <c r="D718" s="82" t="s">
        <v>931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8"/>
        <v>4</v>
      </c>
      <c r="M718" s="26">
        <f t="shared" si="71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>
        <v>3</v>
      </c>
      <c r="AX718" s="26"/>
      <c r="AY718" s="26">
        <v>1</v>
      </c>
      <c r="AZ718" s="26"/>
      <c r="BA718" s="26"/>
      <c r="BB718" s="26"/>
      <c r="BC718" s="26"/>
      <c r="BD718" s="67">
        <f>SUMIFS([1]Up!$J:$J,[1]Up!$D:$D,D718)</f>
        <v>0</v>
      </c>
      <c r="BE718" s="82"/>
      <c r="BF718" s="82" t="str">
        <f t="shared" si="70"/>
        <v/>
      </c>
      <c r="BG718" s="53" t="str">
        <f t="shared" si="69"/>
        <v/>
      </c>
      <c r="BH718" s="53" t="s">
        <v>50</v>
      </c>
      <c r="BI718" s="53" t="s">
        <v>3928</v>
      </c>
      <c r="BJ718" s="53"/>
      <c r="BK718" s="53" t="s">
        <v>3929</v>
      </c>
      <c r="BL718" s="53">
        <v>4</v>
      </c>
      <c r="BM718" s="83">
        <v>46192</v>
      </c>
      <c r="BN718" s="53"/>
      <c r="BO718" s="53"/>
    </row>
    <row r="719" spans="3:67" ht="14.25" hidden="1" customHeight="1">
      <c r="C719" s="82" t="s">
        <v>12</v>
      </c>
      <c r="D719" s="82" t="s">
        <v>932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8"/>
        <v>1</v>
      </c>
      <c r="M719" s="26">
        <f t="shared" si="71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>
        <f>+(3000*3+2162)/G719</f>
        <v>1</v>
      </c>
      <c r="AY719" s="26"/>
      <c r="AZ719" s="26"/>
      <c r="BA719" s="26"/>
      <c r="BB719" s="26"/>
      <c r="BC719" s="26"/>
      <c r="BD719" s="67">
        <f>SUMIFS([1]Up!$J:$J,[1]Up!$D:$D,D719)</f>
        <v>0</v>
      </c>
      <c r="BE719" s="82"/>
      <c r="BF719" s="82" t="str">
        <f t="shared" si="70"/>
        <v/>
      </c>
      <c r="BG719" s="53" t="str">
        <f t="shared" si="69"/>
        <v/>
      </c>
      <c r="BH719" s="53" t="s">
        <v>50</v>
      </c>
      <c r="BI719" s="53"/>
      <c r="BJ719" s="53"/>
      <c r="BK719" s="53" t="s">
        <v>1681</v>
      </c>
      <c r="BL719" s="53">
        <v>1</v>
      </c>
      <c r="BM719" s="83"/>
      <c r="BN719" s="53"/>
      <c r="BO719" s="53"/>
    </row>
    <row r="720" spans="3:67" ht="14.25" hidden="1" customHeight="1">
      <c r="C720" s="82" t="s">
        <v>12</v>
      </c>
      <c r="D720" s="82" t="s">
        <v>933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8"/>
        <v>1</v>
      </c>
      <c r="M720" s="26">
        <f t="shared" si="71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>
        <v>1</v>
      </c>
      <c r="AY720" s="26"/>
      <c r="AZ720" s="26"/>
      <c r="BA720" s="26"/>
      <c r="BB720" s="26"/>
      <c r="BC720" s="26"/>
      <c r="BD720" s="67">
        <f>SUMIFS([1]Up!$J:$J,[1]Up!$D:$D,D720)</f>
        <v>0</v>
      </c>
      <c r="BE720" s="82"/>
      <c r="BF720" s="82" t="str">
        <f t="shared" si="70"/>
        <v/>
      </c>
      <c r="BG720" s="53" t="str">
        <f t="shared" si="69"/>
        <v/>
      </c>
      <c r="BH720" s="53" t="s">
        <v>50</v>
      </c>
      <c r="BI720" s="53" t="s">
        <v>3932</v>
      </c>
      <c r="BJ720" s="53"/>
      <c r="BK720" s="53" t="s">
        <v>3933</v>
      </c>
      <c r="BL720" s="53">
        <v>1</v>
      </c>
      <c r="BM720" s="83">
        <v>46192</v>
      </c>
      <c r="BN720" s="53"/>
      <c r="BO720" s="53"/>
    </row>
    <row r="721" spans="3:67" ht="14.25" hidden="1" customHeight="1">
      <c r="C721" s="82" t="s">
        <v>12</v>
      </c>
      <c r="D721" s="82" t="s">
        <v>934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8"/>
        <v>13</v>
      </c>
      <c r="M721" s="26">
        <f t="shared" si="71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>
        <v>3</v>
      </c>
      <c r="AV721" s="26">
        <v>10</v>
      </c>
      <c r="AW721" s="26"/>
      <c r="AX721" s="26"/>
      <c r="AY721" s="26"/>
      <c r="AZ721" s="26"/>
      <c r="BA721" s="26"/>
      <c r="BB721" s="26"/>
      <c r="BC721" s="26"/>
      <c r="BD721" s="67">
        <f>SUMIFS([1]Up!$J:$J,[1]Up!$D:$D,D721)</f>
        <v>0</v>
      </c>
      <c r="BE721" s="82"/>
      <c r="BF721" s="82" t="str">
        <f t="shared" si="70"/>
        <v/>
      </c>
      <c r="BG721" s="53" t="str">
        <f t="shared" si="69"/>
        <v/>
      </c>
      <c r="BH721" s="53" t="s">
        <v>50</v>
      </c>
      <c r="BI721" s="53"/>
      <c r="BJ721" s="53"/>
      <c r="BK721" s="53" t="s">
        <v>1681</v>
      </c>
      <c r="BL721" s="53">
        <v>13</v>
      </c>
      <c r="BM721" s="83"/>
      <c r="BN721" s="53"/>
      <c r="BO721" s="53"/>
    </row>
    <row r="722" spans="3:67" ht="14.25" hidden="1" customHeight="1">
      <c r="C722" s="82" t="s">
        <v>12</v>
      </c>
      <c r="D722" s="82" t="s">
        <v>935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8"/>
        <v>1</v>
      </c>
      <c r="M722" s="26">
        <f t="shared" si="71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>
        <f>(5162+6000)/G722</f>
        <v>1</v>
      </c>
      <c r="AX722" s="26"/>
      <c r="AY722" s="26"/>
      <c r="AZ722" s="26"/>
      <c r="BA722" s="26"/>
      <c r="BB722" s="26"/>
      <c r="BC722" s="26"/>
      <c r="BD722" s="67">
        <f>SUMIFS([1]Up!$J:$J,[1]Up!$D:$D,D722)</f>
        <v>0</v>
      </c>
      <c r="BE722" s="82"/>
      <c r="BF722" s="82" t="str">
        <f t="shared" si="70"/>
        <v/>
      </c>
      <c r="BG722" s="53" t="str">
        <f t="shared" si="69"/>
        <v/>
      </c>
      <c r="BH722" s="53" t="s">
        <v>50</v>
      </c>
      <c r="BI722" s="53"/>
      <c r="BJ722" s="53"/>
      <c r="BK722" s="53" t="s">
        <v>1681</v>
      </c>
      <c r="BL722" s="53">
        <v>1</v>
      </c>
      <c r="BM722" s="83"/>
      <c r="BN722" s="53"/>
      <c r="BO722" s="53"/>
    </row>
    <row r="723" spans="3:67" ht="14.25" hidden="1" customHeight="1">
      <c r="C723" s="82" t="s">
        <v>15</v>
      </c>
      <c r="D723" s="82" t="s">
        <v>936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8"/>
        <v>414</v>
      </c>
      <c r="M723" s="26">
        <f t="shared" si="71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414</v>
      </c>
      <c r="BB723" s="26"/>
      <c r="BC723" s="26"/>
      <c r="BD723" s="67">
        <f>SUMIFS([1]Up!$J:$J,[1]Up!$D:$D,D723)</f>
        <v>0</v>
      </c>
      <c r="BE723" s="82"/>
      <c r="BF723" s="82" t="str">
        <f t="shared" si="70"/>
        <v/>
      </c>
      <c r="BG723" s="53" t="str">
        <f t="shared" si="69"/>
        <v/>
      </c>
      <c r="BH723" s="53" t="s">
        <v>75</v>
      </c>
      <c r="BI723" s="53" t="s">
        <v>2324</v>
      </c>
      <c r="BJ723" s="53"/>
      <c r="BK723" s="53" t="s">
        <v>4082</v>
      </c>
      <c r="BL723" s="53"/>
      <c r="BM723" s="83"/>
      <c r="BN723" s="53"/>
      <c r="BO723" s="53"/>
    </row>
    <row r="724" spans="3:67" ht="14.25" hidden="1" customHeight="1">
      <c r="C724" s="82" t="s">
        <v>14</v>
      </c>
      <c r="D724" s="82" t="s">
        <v>3511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8"/>
        <v>414</v>
      </c>
      <c r="M724" s="26">
        <f t="shared" si="71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>
        <v>414</v>
      </c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67">
        <f>SUMIFS([1]Up!$J:$J,[1]Up!$D:$D,D724)</f>
        <v>0</v>
      </c>
      <c r="BE724" s="82"/>
      <c r="BF724" s="82" t="str">
        <f t="shared" si="70"/>
        <v>PL3</v>
      </c>
      <c r="BG724" s="53" t="str">
        <f t="shared" si="69"/>
        <v/>
      </c>
      <c r="BH724" s="53" t="s">
        <v>50</v>
      </c>
      <c r="BI724" s="84" t="s">
        <v>3891</v>
      </c>
      <c r="BJ724" s="53"/>
      <c r="BK724" s="53" t="s">
        <v>3892</v>
      </c>
      <c r="BL724" s="53">
        <v>414</v>
      </c>
      <c r="BM724" s="83">
        <v>46191</v>
      </c>
      <c r="BN724" s="53"/>
      <c r="BO724" s="53"/>
    </row>
    <row r="725" spans="3:67" ht="14.25" hidden="1" customHeight="1">
      <c r="C725" s="82" t="s">
        <v>14</v>
      </c>
      <c r="D725" s="82" t="s">
        <v>3512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8"/>
        <v>30</v>
      </c>
      <c r="M725" s="26">
        <f t="shared" si="71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>
        <v>30</v>
      </c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67">
        <f>SUMIFS([1]Up!$J:$J,[1]Up!$D:$D,D725)</f>
        <v>0</v>
      </c>
      <c r="BE725" s="82"/>
      <c r="BF725" s="82" t="str">
        <f t="shared" si="70"/>
        <v>PL3</v>
      </c>
      <c r="BG725" s="53" t="str">
        <f t="shared" si="69"/>
        <v/>
      </c>
      <c r="BH725" s="53" t="s">
        <v>50</v>
      </c>
      <c r="BI725" s="84" t="s">
        <v>3891</v>
      </c>
      <c r="BJ725" s="53"/>
      <c r="BK725" s="53" t="s">
        <v>3892</v>
      </c>
      <c r="BL725" s="53">
        <v>30</v>
      </c>
      <c r="BM725" s="83">
        <v>46191</v>
      </c>
      <c r="BN725" s="53"/>
      <c r="BO725" s="53"/>
    </row>
    <row r="726" spans="3:67" ht="14.25" hidden="1" customHeight="1">
      <c r="C726" s="82" t="s">
        <v>15</v>
      </c>
      <c r="D726" s="82" t="s">
        <v>3513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8"/>
        <v>828</v>
      </c>
      <c r="M726" s="26">
        <f t="shared" si="71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>
        <v>828</v>
      </c>
      <c r="BD726" s="67">
        <f>SUMIFS([1]Up!$J:$J,[1]Up!$D:$D,D726)</f>
        <v>0</v>
      </c>
      <c r="BE726" s="82"/>
      <c r="BF726" s="82" t="str">
        <f t="shared" si="70"/>
        <v/>
      </c>
      <c r="BG726" s="53" t="str">
        <f t="shared" si="69"/>
        <v/>
      </c>
      <c r="BH726" s="53" t="s">
        <v>75</v>
      </c>
      <c r="BI726" s="53"/>
      <c r="BJ726" s="53"/>
      <c r="BK726" s="53"/>
      <c r="BL726" s="53"/>
      <c r="BM726" s="83"/>
      <c r="BN726" s="53"/>
      <c r="BO726" s="53"/>
    </row>
    <row r="727" spans="3:67" ht="14.25" hidden="1" customHeight="1">
      <c r="C727" s="82" t="s">
        <v>14</v>
      </c>
      <c r="D727" s="82" t="s">
        <v>937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8"/>
        <v>4</v>
      </c>
      <c r="M727" s="26">
        <f t="shared" si="71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>
        <v>4</v>
      </c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67">
        <f>SUMIFS([1]Up!$J:$J,[1]Up!$D:$D,D727)</f>
        <v>0</v>
      </c>
      <c r="BE727" s="82"/>
      <c r="BF727" s="82" t="str">
        <f t="shared" si="70"/>
        <v>PL6</v>
      </c>
      <c r="BG727" s="53" t="str">
        <f t="shared" si="69"/>
        <v/>
      </c>
      <c r="BH727" s="53" t="s">
        <v>50</v>
      </c>
      <c r="BI727" s="84" t="s">
        <v>3914</v>
      </c>
      <c r="BJ727" s="53"/>
      <c r="BK727" s="53" t="s">
        <v>3915</v>
      </c>
      <c r="BL727" s="53">
        <v>4</v>
      </c>
      <c r="BM727" s="83">
        <v>46191</v>
      </c>
      <c r="BN727" s="53"/>
      <c r="BO727" s="53"/>
    </row>
    <row r="728" spans="3:67" ht="14.25" hidden="1" customHeight="1">
      <c r="C728" s="82" t="s">
        <v>14</v>
      </c>
      <c r="D728" s="82" t="s">
        <v>938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8"/>
        <v>1</v>
      </c>
      <c r="M728" s="26">
        <f t="shared" si="71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>
        <v>1</v>
      </c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67">
        <f>SUMIFS([1]Up!$J:$J,[1]Up!$D:$D,D728)</f>
        <v>0</v>
      </c>
      <c r="BE728" s="82"/>
      <c r="BF728" s="82" t="str">
        <f t="shared" si="70"/>
        <v>PL6</v>
      </c>
      <c r="BG728" s="53" t="str">
        <f t="shared" si="69"/>
        <v/>
      </c>
      <c r="BH728" s="53" t="s">
        <v>61</v>
      </c>
      <c r="BI728" s="84" t="s">
        <v>3914</v>
      </c>
      <c r="BJ728" s="53"/>
      <c r="BK728" s="53" t="s">
        <v>3915</v>
      </c>
      <c r="BL728" s="53">
        <v>1</v>
      </c>
      <c r="BM728" s="83">
        <v>46191</v>
      </c>
      <c r="BN728" s="53"/>
      <c r="BO728" s="53"/>
    </row>
    <row r="729" spans="3:67" ht="14.25" hidden="1" customHeight="1">
      <c r="C729" s="82" t="s">
        <v>12</v>
      </c>
      <c r="D729" s="82" t="s">
        <v>940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8"/>
        <v>4</v>
      </c>
      <c r="M729" s="26">
        <f t="shared" si="71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>
        <v>4</v>
      </c>
      <c r="AX729" s="26"/>
      <c r="AY729" s="26"/>
      <c r="AZ729" s="26"/>
      <c r="BA729" s="26"/>
      <c r="BB729" s="26"/>
      <c r="BC729" s="26"/>
      <c r="BD729" s="67">
        <f>SUMIFS([1]Up!$J:$J,[1]Up!$D:$D,D729)</f>
        <v>0</v>
      </c>
      <c r="BE729" s="82"/>
      <c r="BF729" s="82" t="str">
        <f t="shared" si="70"/>
        <v/>
      </c>
      <c r="BG729" s="53" t="str">
        <f t="shared" si="69"/>
        <v/>
      </c>
      <c r="BH729" s="53" t="s">
        <v>50</v>
      </c>
      <c r="BI729" s="53" t="s">
        <v>3928</v>
      </c>
      <c r="BJ729" s="53"/>
      <c r="BK729" s="53" t="s">
        <v>3929</v>
      </c>
      <c r="BL729" s="53">
        <v>4</v>
      </c>
      <c r="BM729" s="83">
        <v>46192</v>
      </c>
      <c r="BN729" s="53"/>
      <c r="BO729" s="53"/>
    </row>
    <row r="730" spans="3:67" ht="14.25" hidden="1" customHeight="1">
      <c r="C730" s="82" t="s">
        <v>12</v>
      </c>
      <c r="D730" s="82" t="s">
        <v>941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8"/>
        <v>32</v>
      </c>
      <c r="M730" s="26">
        <f t="shared" si="71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>
        <v>32</v>
      </c>
      <c r="AZ730" s="26"/>
      <c r="BA730" s="26"/>
      <c r="BB730" s="26"/>
      <c r="BC730" s="26"/>
      <c r="BD730" s="67">
        <f>SUMIFS([1]Up!$J:$J,[1]Up!$D:$D,D730)</f>
        <v>0</v>
      </c>
      <c r="BE730" s="82"/>
      <c r="BF730" s="82" t="str">
        <f t="shared" si="70"/>
        <v/>
      </c>
      <c r="BG730" s="53" t="str">
        <f t="shared" si="69"/>
        <v/>
      </c>
      <c r="BH730" s="53" t="s">
        <v>50</v>
      </c>
      <c r="BI730" s="53" t="s">
        <v>3936</v>
      </c>
      <c r="BJ730" s="53"/>
      <c r="BK730" s="53" t="s">
        <v>3937</v>
      </c>
      <c r="BL730" s="53">
        <v>32</v>
      </c>
      <c r="BM730" s="83">
        <v>46192</v>
      </c>
      <c r="BN730" s="53"/>
      <c r="BO730" s="53"/>
    </row>
    <row r="731" spans="3:67" ht="14.25" hidden="1" customHeight="1">
      <c r="C731" s="82" t="s">
        <v>12</v>
      </c>
      <c r="D731" s="82" t="s">
        <v>942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8"/>
        <v>32</v>
      </c>
      <c r="M731" s="26">
        <f t="shared" si="71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>
        <v>13</v>
      </c>
      <c r="AW731" s="26"/>
      <c r="AX731" s="26"/>
      <c r="AY731" s="26">
        <f>95-53+49-17</f>
        <v>74</v>
      </c>
      <c r="AZ731" s="26"/>
      <c r="BA731" s="26"/>
      <c r="BB731" s="26"/>
      <c r="BC731" s="26">
        <f>-40-15</f>
        <v>-55</v>
      </c>
      <c r="BD731" s="67">
        <f>SUMIFS([1]Up!$J:$J,[1]Up!$D:$D,D731)</f>
        <v>0</v>
      </c>
      <c r="BE731" s="82" t="s">
        <v>4100</v>
      </c>
      <c r="BF731" s="82" t="str">
        <f t="shared" si="70"/>
        <v/>
      </c>
      <c r="BG731" s="53" t="str">
        <f t="shared" si="69"/>
        <v/>
      </c>
      <c r="BH731" s="53" t="s">
        <v>50</v>
      </c>
      <c r="BI731" s="53" t="s">
        <v>3936</v>
      </c>
      <c r="BJ731" s="53"/>
      <c r="BK731" s="53" t="s">
        <v>3937</v>
      </c>
      <c r="BL731" s="53">
        <v>32</v>
      </c>
      <c r="BM731" s="83">
        <v>46192</v>
      </c>
      <c r="BN731" s="53"/>
      <c r="BO731" s="53"/>
    </row>
    <row r="732" spans="3:67" ht="14.25" hidden="1" customHeight="1">
      <c r="C732" s="82" t="s">
        <v>12</v>
      </c>
      <c r="D732" s="82" t="s">
        <v>943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8"/>
        <v>4</v>
      </c>
      <c r="M732" s="26">
        <f t="shared" si="71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>
        <v>4</v>
      </c>
      <c r="AZ732" s="26"/>
      <c r="BA732" s="26"/>
      <c r="BB732" s="26"/>
      <c r="BC732" s="26"/>
      <c r="BD732" s="67">
        <f>SUMIFS([1]Up!$J:$J,[1]Up!$D:$D,D732)</f>
        <v>0</v>
      </c>
      <c r="BE732" s="82"/>
      <c r="BF732" s="82" t="str">
        <f t="shared" si="70"/>
        <v/>
      </c>
      <c r="BG732" s="53" t="str">
        <f t="shared" si="69"/>
        <v/>
      </c>
      <c r="BH732" s="53" t="s">
        <v>50</v>
      </c>
      <c r="BI732" s="53" t="s">
        <v>3936</v>
      </c>
      <c r="BJ732" s="53"/>
      <c r="BK732" s="53" t="s">
        <v>3937</v>
      </c>
      <c r="BL732" s="53">
        <v>4</v>
      </c>
      <c r="BM732" s="83">
        <v>46192</v>
      </c>
      <c r="BN732" s="53"/>
      <c r="BO732" s="53"/>
    </row>
    <row r="733" spans="3:67" ht="14.25" hidden="1" customHeight="1">
      <c r="C733" s="82" t="s">
        <v>12</v>
      </c>
      <c r="D733" s="82" t="s">
        <v>944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8"/>
        <v>2</v>
      </c>
      <c r="M733" s="26">
        <f t="shared" si="71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>
        <f>2*(3000*3+2162)/G733</f>
        <v>2</v>
      </c>
      <c r="AY733" s="26"/>
      <c r="AZ733" s="26"/>
      <c r="BA733" s="26"/>
      <c r="BB733" s="26"/>
      <c r="BC733" s="26"/>
      <c r="BD733" s="67">
        <f>SUMIFS([1]Up!$J:$J,[1]Up!$D:$D,D733)</f>
        <v>0</v>
      </c>
      <c r="BE733" s="82"/>
      <c r="BF733" s="82" t="str">
        <f t="shared" si="70"/>
        <v/>
      </c>
      <c r="BG733" s="53" t="str">
        <f t="shared" si="69"/>
        <v/>
      </c>
      <c r="BH733" s="53" t="s">
        <v>50</v>
      </c>
      <c r="BI733" s="53"/>
      <c r="BJ733" s="53"/>
      <c r="BK733" s="53" t="s">
        <v>1681</v>
      </c>
      <c r="BL733" s="53">
        <v>2</v>
      </c>
      <c r="BM733" s="83"/>
      <c r="BN733" s="53"/>
      <c r="BO733" s="53"/>
    </row>
    <row r="734" spans="3:67" ht="14.25" hidden="1" customHeight="1">
      <c r="C734" s="82" t="s">
        <v>12</v>
      </c>
      <c r="D734" s="82" t="s">
        <v>945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si="68"/>
        <v>1</v>
      </c>
      <c r="M734" s="26">
        <f t="shared" si="71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>
        <v>4</v>
      </c>
      <c r="AZ734" s="26"/>
      <c r="BA734" s="26"/>
      <c r="BB734" s="26"/>
      <c r="BC734" s="26">
        <v>-2</v>
      </c>
      <c r="BD734" s="67">
        <f>SUMIFS([1]Up!$J:$J,[1]Up!$D:$D,D734)</f>
        <v>0</v>
      </c>
      <c r="BE734" s="82" t="s">
        <v>4100</v>
      </c>
      <c r="BF734" s="82" t="str">
        <f t="shared" si="70"/>
        <v/>
      </c>
      <c r="BG734" s="53" t="str">
        <f t="shared" si="69"/>
        <v>Thừa 1</v>
      </c>
      <c r="BH734" s="53" t="s">
        <v>50</v>
      </c>
      <c r="BI734" s="53" t="s">
        <v>3932</v>
      </c>
      <c r="BJ734" s="53"/>
      <c r="BK734" s="53" t="s">
        <v>3933</v>
      </c>
      <c r="BL734" s="53">
        <v>1</v>
      </c>
      <c r="BM734" s="83">
        <v>46192</v>
      </c>
      <c r="BN734" s="53"/>
      <c r="BO734" s="53"/>
    </row>
    <row r="735" spans="3:67" ht="14.25" hidden="1" customHeight="1">
      <c r="C735" s="82" t="s">
        <v>12</v>
      </c>
      <c r="D735" s="82" t="s">
        <v>946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68"/>
        <v>13</v>
      </c>
      <c r="M735" s="26">
        <f t="shared" si="71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>
        <f>36-2</f>
        <v>34</v>
      </c>
      <c r="AZ735" s="26"/>
      <c r="BA735" s="26"/>
      <c r="BB735" s="26"/>
      <c r="BC735" s="26">
        <f>-15-6</f>
        <v>-21</v>
      </c>
      <c r="BD735" s="67">
        <f>SUMIFS([1]Up!$J:$J,[1]Up!$D:$D,D735)</f>
        <v>0</v>
      </c>
      <c r="BE735" s="82"/>
      <c r="BF735" s="82" t="str">
        <f t="shared" si="70"/>
        <v/>
      </c>
      <c r="BG735" s="53" t="str">
        <f t="shared" si="69"/>
        <v/>
      </c>
      <c r="BH735" s="53" t="s">
        <v>50</v>
      </c>
      <c r="BI735" s="53"/>
      <c r="BJ735" s="53"/>
      <c r="BK735" s="53" t="s">
        <v>1681</v>
      </c>
      <c r="BL735" s="53">
        <v>13</v>
      </c>
      <c r="BM735" s="83"/>
      <c r="BN735" s="53"/>
      <c r="BO735" s="53"/>
    </row>
    <row r="736" spans="3:67" ht="14.25" hidden="1" customHeight="1">
      <c r="C736" s="82" t="s">
        <v>15</v>
      </c>
      <c r="D736" s="82" t="s">
        <v>947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ref="L736:L799" si="72">MIN(SUM(N736:BC736),I736)</f>
        <v>414</v>
      </c>
      <c r="M736" s="26">
        <f t="shared" si="71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>
        <v>414</v>
      </c>
      <c r="BB736" s="26"/>
      <c r="BC736" s="26"/>
      <c r="BD736" s="67">
        <f>SUMIFS([1]Up!$J:$J,[1]Up!$D:$D,D736)</f>
        <v>0</v>
      </c>
      <c r="BE736" s="82"/>
      <c r="BF736" s="82" t="str">
        <f t="shared" si="70"/>
        <v/>
      </c>
      <c r="BG736" s="53" t="str">
        <f t="shared" ref="BG736:BG799" si="73">IF(ROUND(SUM(N736:BC736)-I736,0)&gt;0,"Thừa "&amp;SUM(N736:BC736)-I736,"")</f>
        <v/>
      </c>
      <c r="BH736" s="53" t="s">
        <v>75</v>
      </c>
      <c r="BI736" s="53" t="s">
        <v>2324</v>
      </c>
      <c r="BJ736" s="53"/>
      <c r="BK736" s="53" t="s">
        <v>4083</v>
      </c>
      <c r="BL736" s="53"/>
      <c r="BM736" s="83"/>
      <c r="BN736" s="53"/>
      <c r="BO736" s="53"/>
    </row>
    <row r="737" spans="3:67" ht="14.25" hidden="1" customHeight="1">
      <c r="C737" s="82" t="s">
        <v>14</v>
      </c>
      <c r="D737" s="82" t="s">
        <v>3514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2"/>
        <v>414</v>
      </c>
      <c r="M737" s="26">
        <f t="shared" si="7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>
        <f>225+189</f>
        <v>414</v>
      </c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67">
        <f>SUMIFS([1]Up!$J:$J,[1]Up!$D:$D,D737)</f>
        <v>0</v>
      </c>
      <c r="BE737" s="82"/>
      <c r="BF737" s="82" t="str">
        <f t="shared" si="70"/>
        <v>PL3</v>
      </c>
      <c r="BG737" s="53" t="str">
        <f t="shared" si="73"/>
        <v/>
      </c>
      <c r="BH737" s="53" t="s">
        <v>50</v>
      </c>
      <c r="BI737" s="84" t="s">
        <v>3891</v>
      </c>
      <c r="BJ737" s="53"/>
      <c r="BK737" s="53" t="s">
        <v>3892</v>
      </c>
      <c r="BL737" s="53">
        <v>414</v>
      </c>
      <c r="BM737" s="83">
        <v>46191</v>
      </c>
      <c r="BN737" s="53"/>
      <c r="BO737" s="53"/>
    </row>
    <row r="738" spans="3:67" ht="14.25" hidden="1" customHeight="1">
      <c r="C738" s="82" t="s">
        <v>14</v>
      </c>
      <c r="D738" s="82" t="s">
        <v>948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2"/>
        <v>4</v>
      </c>
      <c r="M738" s="26">
        <f t="shared" si="71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>
        <v>4</v>
      </c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67">
        <f>SUMIFS([1]Up!$J:$J,[1]Up!$D:$D,D738)</f>
        <v>0</v>
      </c>
      <c r="BE738" s="82"/>
      <c r="BF738" s="82" t="str">
        <f t="shared" si="70"/>
        <v>PL10</v>
      </c>
      <c r="BG738" s="53" t="str">
        <f t="shared" si="73"/>
        <v/>
      </c>
      <c r="BH738" s="53" t="s">
        <v>50</v>
      </c>
      <c r="BI738" s="84" t="s">
        <v>3897</v>
      </c>
      <c r="BJ738" s="53"/>
      <c r="BK738" s="53" t="s">
        <v>3898</v>
      </c>
      <c r="BL738" s="53">
        <v>4</v>
      </c>
      <c r="BM738" s="83">
        <v>46191</v>
      </c>
      <c r="BN738" s="53"/>
      <c r="BO738" s="53"/>
    </row>
    <row r="739" spans="3:67" ht="14.25" hidden="1" customHeight="1">
      <c r="C739" s="82" t="s">
        <v>14</v>
      </c>
      <c r="D739" s="82" t="s">
        <v>949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2"/>
        <v>2</v>
      </c>
      <c r="M739" s="26">
        <f t="shared" si="71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>
        <v>2</v>
      </c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67">
        <f>SUMIFS([1]Up!$J:$J,[1]Up!$D:$D,D739)</f>
        <v>0</v>
      </c>
      <c r="BE739" s="82"/>
      <c r="BF739" s="82" t="str">
        <f t="shared" si="70"/>
        <v>PL10</v>
      </c>
      <c r="BG739" s="53" t="str">
        <f t="shared" si="73"/>
        <v/>
      </c>
      <c r="BH739" s="53" t="s">
        <v>50</v>
      </c>
      <c r="BI739" s="84" t="s">
        <v>3897</v>
      </c>
      <c r="BJ739" s="53"/>
      <c r="BK739" s="53" t="s">
        <v>3898</v>
      </c>
      <c r="BL739" s="53">
        <v>2</v>
      </c>
      <c r="BM739" s="83">
        <v>46191</v>
      </c>
      <c r="BN739" s="53"/>
      <c r="BO739" s="53"/>
    </row>
    <row r="740" spans="3:67" ht="14.25" hidden="1" customHeight="1">
      <c r="C740" s="82" t="s">
        <v>14</v>
      </c>
      <c r="D740" s="82" t="s">
        <v>950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2"/>
        <v>4</v>
      </c>
      <c r="M740" s="26">
        <f t="shared" si="71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>
        <v>4</v>
      </c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67">
        <f>SUMIFS([1]Up!$J:$J,[1]Up!$D:$D,D740)</f>
        <v>0</v>
      </c>
      <c r="BE740" s="82"/>
      <c r="BF740" s="82" t="str">
        <f t="shared" si="70"/>
        <v>PL10</v>
      </c>
      <c r="BG740" s="53" t="str">
        <f t="shared" si="73"/>
        <v/>
      </c>
      <c r="BH740" s="53" t="s">
        <v>50</v>
      </c>
      <c r="BI740" s="84" t="s">
        <v>3897</v>
      </c>
      <c r="BJ740" s="53"/>
      <c r="BK740" s="53" t="s">
        <v>3898</v>
      </c>
      <c r="BL740" s="53">
        <v>4</v>
      </c>
      <c r="BM740" s="83">
        <v>46191</v>
      </c>
      <c r="BN740" s="53"/>
      <c r="BO740" s="53"/>
    </row>
    <row r="741" spans="3:67" ht="14.25" hidden="1" customHeight="1">
      <c r="C741" s="82" t="s">
        <v>14</v>
      </c>
      <c r="D741" s="82" t="s">
        <v>951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2"/>
        <v>4</v>
      </c>
      <c r="M741" s="26">
        <f t="shared" si="71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>
        <v>4</v>
      </c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67">
        <f>SUMIFS([1]Up!$J:$J,[1]Up!$D:$D,D741)</f>
        <v>0</v>
      </c>
      <c r="BE741" s="82"/>
      <c r="BF741" s="82" t="str">
        <f t="shared" si="70"/>
        <v>PL10</v>
      </c>
      <c r="BG741" s="53" t="str">
        <f t="shared" si="73"/>
        <v/>
      </c>
      <c r="BH741" s="53" t="s">
        <v>50</v>
      </c>
      <c r="BI741" s="84" t="s">
        <v>3897</v>
      </c>
      <c r="BJ741" s="53"/>
      <c r="BK741" s="53" t="s">
        <v>3898</v>
      </c>
      <c r="BL741" s="53">
        <v>4</v>
      </c>
      <c r="BM741" s="83">
        <v>46191</v>
      </c>
      <c r="BN741" s="53"/>
      <c r="BO741" s="53"/>
    </row>
    <row r="742" spans="3:67" ht="14.25" hidden="1" customHeight="1">
      <c r="C742" s="82" t="s">
        <v>14</v>
      </c>
      <c r="D742" s="82" t="s">
        <v>3515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2"/>
        <v>30</v>
      </c>
      <c r="M742" s="26">
        <f t="shared" si="7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>
        <f>22+8</f>
        <v>30</v>
      </c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67">
        <f>SUMIFS([1]Up!$J:$J,[1]Up!$D:$D,D742)</f>
        <v>0</v>
      </c>
      <c r="BE742" s="82"/>
      <c r="BF742" s="82" t="str">
        <f t="shared" si="70"/>
        <v>PL3</v>
      </c>
      <c r="BG742" s="53" t="str">
        <f t="shared" si="73"/>
        <v/>
      </c>
      <c r="BH742" s="53" t="s">
        <v>50</v>
      </c>
      <c r="BI742" s="84" t="s">
        <v>3891</v>
      </c>
      <c r="BJ742" s="53"/>
      <c r="BK742" s="53" t="s">
        <v>3892</v>
      </c>
      <c r="BL742" s="53">
        <v>30</v>
      </c>
      <c r="BM742" s="83">
        <v>46191</v>
      </c>
      <c r="BN742" s="53"/>
      <c r="BO742" s="53"/>
    </row>
    <row r="743" spans="3:67" ht="14.25" hidden="1" customHeight="1">
      <c r="C743" s="82" t="s">
        <v>15</v>
      </c>
      <c r="D743" s="82" t="s">
        <v>3516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2"/>
        <v>828</v>
      </c>
      <c r="M743" s="26">
        <f t="shared" si="71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>
        <v>828</v>
      </c>
      <c r="BD743" s="67">
        <f>SUMIFS([1]Up!$J:$J,[1]Up!$D:$D,D743)</f>
        <v>0</v>
      </c>
      <c r="BE743" s="82"/>
      <c r="BF743" s="82" t="str">
        <f t="shared" si="70"/>
        <v/>
      </c>
      <c r="BG743" s="53" t="str">
        <f t="shared" si="73"/>
        <v/>
      </c>
      <c r="BH743" s="53" t="s">
        <v>75</v>
      </c>
      <c r="BI743" s="53"/>
      <c r="BJ743" s="53"/>
      <c r="BK743" s="53"/>
      <c r="BL743" s="53"/>
      <c r="BM743" s="83"/>
      <c r="BN743" s="53"/>
      <c r="BO743" s="53"/>
    </row>
    <row r="744" spans="3:67" ht="14.25" hidden="1" customHeight="1">
      <c r="C744" s="82" t="s">
        <v>14</v>
      </c>
      <c r="D744" s="82" t="s">
        <v>952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2"/>
        <v>2</v>
      </c>
      <c r="M744" s="26">
        <f t="shared" si="71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>
        <v>2</v>
      </c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67">
        <f>SUMIFS([1]Up!$J:$J,[1]Up!$D:$D,D744)</f>
        <v>0</v>
      </c>
      <c r="BE744" s="82"/>
      <c r="BF744" s="82" t="str">
        <f t="shared" si="70"/>
        <v>PL6</v>
      </c>
      <c r="BG744" s="53" t="str">
        <f t="shared" si="73"/>
        <v/>
      </c>
      <c r="BH744" s="53" t="s">
        <v>50</v>
      </c>
      <c r="BI744" s="84" t="s">
        <v>3914</v>
      </c>
      <c r="BJ744" s="53"/>
      <c r="BK744" s="53" t="s">
        <v>3915</v>
      </c>
      <c r="BL744" s="53">
        <v>2</v>
      </c>
      <c r="BM744" s="83">
        <v>46191</v>
      </c>
      <c r="BN744" s="53"/>
      <c r="BO744" s="53"/>
    </row>
    <row r="745" spans="3:67" ht="14.25" hidden="1" customHeight="1">
      <c r="C745" s="82" t="s">
        <v>14</v>
      </c>
      <c r="D745" s="82" t="s">
        <v>953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2"/>
        <v>2</v>
      </c>
      <c r="M745" s="26">
        <f t="shared" si="7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>
        <v>2</v>
      </c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67">
        <f>SUMIFS([1]Up!$J:$J,[1]Up!$D:$D,D745)</f>
        <v>0</v>
      </c>
      <c r="BE745" s="82"/>
      <c r="BF745" s="82" t="str">
        <f t="shared" si="70"/>
        <v>PL6</v>
      </c>
      <c r="BG745" s="53" t="str">
        <f t="shared" si="73"/>
        <v/>
      </c>
      <c r="BH745" s="53" t="s">
        <v>50</v>
      </c>
      <c r="BI745" s="84" t="s">
        <v>3914</v>
      </c>
      <c r="BJ745" s="53"/>
      <c r="BK745" s="53" t="s">
        <v>3915</v>
      </c>
      <c r="BL745" s="53">
        <v>2</v>
      </c>
      <c r="BM745" s="83">
        <v>46191</v>
      </c>
      <c r="BN745" s="53"/>
      <c r="BO745" s="53"/>
    </row>
    <row r="746" spans="3:67" ht="14.25" hidden="1" customHeight="1">
      <c r="C746" s="82" t="s">
        <v>14</v>
      </c>
      <c r="D746" s="82" t="s">
        <v>954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2"/>
        <v>1</v>
      </c>
      <c r="M746" s="26">
        <f t="shared" si="71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>
        <v>1</v>
      </c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67">
        <f>SUMIFS([1]Up!$J:$J,[1]Up!$D:$D,D746)</f>
        <v>0</v>
      </c>
      <c r="BE746" s="82"/>
      <c r="BF746" s="82" t="str">
        <f t="shared" si="70"/>
        <v>PL6</v>
      </c>
      <c r="BG746" s="53" t="str">
        <f t="shared" si="73"/>
        <v/>
      </c>
      <c r="BH746" s="53" t="s">
        <v>61</v>
      </c>
      <c r="BI746" s="84" t="s">
        <v>3914</v>
      </c>
      <c r="BJ746" s="53"/>
      <c r="BK746" s="53" t="s">
        <v>3915</v>
      </c>
      <c r="BL746" s="53">
        <v>1</v>
      </c>
      <c r="BM746" s="83">
        <v>46191</v>
      </c>
      <c r="BN746" s="53"/>
      <c r="BO746" s="53"/>
    </row>
    <row r="747" spans="3:67" ht="14.25" hidden="1" customHeight="1">
      <c r="C747" s="82" t="s">
        <v>14</v>
      </c>
      <c r="D747" s="82" t="s">
        <v>955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2"/>
        <v>1</v>
      </c>
      <c r="M747" s="26">
        <f t="shared" si="71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>
        <v>2</v>
      </c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67">
        <f>SUMIFS([1]Up!$J:$J,[1]Up!$D:$D,D747)</f>
        <v>0</v>
      </c>
      <c r="BE747" s="82" t="s">
        <v>82</v>
      </c>
      <c r="BF747" s="82" t="str">
        <f t="shared" si="70"/>
        <v>PL6</v>
      </c>
      <c r="BG747" s="53" t="str">
        <f t="shared" si="73"/>
        <v>Thừa 1</v>
      </c>
      <c r="BH747" s="53" t="s">
        <v>61</v>
      </c>
      <c r="BI747" s="53"/>
      <c r="BJ747" s="53"/>
      <c r="BK747" s="53" t="s">
        <v>1681</v>
      </c>
      <c r="BL747" s="53">
        <v>1</v>
      </c>
      <c r="BM747" s="83"/>
      <c r="BN747" s="53"/>
      <c r="BO747" s="53"/>
    </row>
    <row r="748" spans="3:67" ht="14.25" hidden="1" customHeight="1">
      <c r="C748" s="82" t="s">
        <v>12</v>
      </c>
      <c r="D748" s="82" t="s">
        <v>956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2"/>
        <v>32</v>
      </c>
      <c r="M748" s="26">
        <f t="shared" si="71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>
        <v>32</v>
      </c>
      <c r="AZ748" s="26"/>
      <c r="BA748" s="26"/>
      <c r="BB748" s="26"/>
      <c r="BC748" s="26"/>
      <c r="BD748" s="67">
        <f>SUMIFS([1]Up!$J:$J,[1]Up!$D:$D,D748)</f>
        <v>0</v>
      </c>
      <c r="BE748" s="82"/>
      <c r="BF748" s="82" t="str">
        <f t="shared" si="70"/>
        <v/>
      </c>
      <c r="BG748" s="53" t="str">
        <f t="shared" si="73"/>
        <v/>
      </c>
      <c r="BH748" s="53" t="s">
        <v>50</v>
      </c>
      <c r="BI748" s="53" t="s">
        <v>3936</v>
      </c>
      <c r="BJ748" s="53"/>
      <c r="BK748" s="53" t="s">
        <v>3937</v>
      </c>
      <c r="BL748" s="53">
        <v>32</v>
      </c>
      <c r="BM748" s="83">
        <v>46192</v>
      </c>
      <c r="BN748" s="53"/>
      <c r="BO748" s="53"/>
    </row>
    <row r="749" spans="3:67" ht="14.25" hidden="1" customHeight="1">
      <c r="C749" s="82" t="s">
        <v>12</v>
      </c>
      <c r="D749" s="82" t="s">
        <v>957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2"/>
        <v>32</v>
      </c>
      <c r="M749" s="26">
        <f t="shared" si="71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>
        <v>32</v>
      </c>
      <c r="AZ749" s="26"/>
      <c r="BA749" s="26"/>
      <c r="BB749" s="26"/>
      <c r="BC749" s="26"/>
      <c r="BD749" s="67">
        <f>SUMIFS([1]Up!$J:$J,[1]Up!$D:$D,D749)</f>
        <v>0</v>
      </c>
      <c r="BE749" s="82"/>
      <c r="BF749" s="82" t="str">
        <f t="shared" si="70"/>
        <v/>
      </c>
      <c r="BG749" s="53" t="str">
        <f t="shared" si="73"/>
        <v/>
      </c>
      <c r="BH749" s="53" t="s">
        <v>50</v>
      </c>
      <c r="BI749" s="53" t="s">
        <v>3936</v>
      </c>
      <c r="BJ749" s="53"/>
      <c r="BK749" s="53" t="s">
        <v>3937</v>
      </c>
      <c r="BL749" s="53">
        <v>32</v>
      </c>
      <c r="BM749" s="83">
        <v>46192</v>
      </c>
      <c r="BN749" s="53"/>
      <c r="BO749" s="53"/>
    </row>
    <row r="750" spans="3:67" ht="14.25" hidden="1" customHeight="1">
      <c r="C750" s="82" t="s">
        <v>12</v>
      </c>
      <c r="D750" s="82" t="s">
        <v>958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2"/>
        <v>4</v>
      </c>
      <c r="M750" s="26">
        <f t="shared" si="71"/>
        <v>0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>
        <v>4</v>
      </c>
      <c r="AZ750" s="26"/>
      <c r="BA750" s="26"/>
      <c r="BB750" s="26"/>
      <c r="BC750" s="26"/>
      <c r="BD750" s="67">
        <f>SUMIFS([1]Up!$J:$J,[1]Up!$D:$D,D750)</f>
        <v>0</v>
      </c>
      <c r="BE750" s="82"/>
      <c r="BF750" s="82" t="str">
        <f t="shared" si="70"/>
        <v/>
      </c>
      <c r="BG750" s="53" t="str">
        <f t="shared" si="73"/>
        <v/>
      </c>
      <c r="BH750" s="53" t="s">
        <v>50</v>
      </c>
      <c r="BI750" s="53" t="s">
        <v>3936</v>
      </c>
      <c r="BJ750" s="53"/>
      <c r="BK750" s="53" t="s">
        <v>3937</v>
      </c>
      <c r="BL750" s="53">
        <v>4</v>
      </c>
      <c r="BM750" s="83">
        <v>46192</v>
      </c>
      <c r="BN750" s="53"/>
      <c r="BO750" s="53"/>
    </row>
    <row r="751" spans="3:67" ht="14.25" hidden="1" customHeight="1">
      <c r="C751" s="82" t="s">
        <v>12</v>
      </c>
      <c r="D751" s="82" t="s">
        <v>959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2"/>
        <v>4</v>
      </c>
      <c r="M751" s="26">
        <f t="shared" si="71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>
        <v>4</v>
      </c>
      <c r="AX751" s="26"/>
      <c r="AY751" s="26"/>
      <c r="AZ751" s="26"/>
      <c r="BA751" s="26"/>
      <c r="BB751" s="26"/>
      <c r="BC751" s="26"/>
      <c r="BD751" s="67">
        <f>SUMIFS([1]Up!$J:$J,[1]Up!$D:$D,D751)</f>
        <v>0</v>
      </c>
      <c r="BE751" s="82"/>
      <c r="BF751" s="82" t="str">
        <f t="shared" si="70"/>
        <v/>
      </c>
      <c r="BG751" s="53" t="str">
        <f t="shared" si="73"/>
        <v/>
      </c>
      <c r="BH751" s="53" t="s">
        <v>50</v>
      </c>
      <c r="BI751" s="53" t="s">
        <v>3928</v>
      </c>
      <c r="BJ751" s="53"/>
      <c r="BK751" s="53" t="s">
        <v>3929</v>
      </c>
      <c r="BL751" s="53">
        <v>4</v>
      </c>
      <c r="BM751" s="83">
        <v>46192</v>
      </c>
      <c r="BN751" s="53"/>
      <c r="BO751" s="53"/>
    </row>
    <row r="752" spans="3:67" ht="14.25" hidden="1" customHeight="1">
      <c r="C752" s="82" t="s">
        <v>12</v>
      </c>
      <c r="D752" s="82" t="s">
        <v>960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2"/>
        <v>1</v>
      </c>
      <c r="M752" s="26">
        <f t="shared" si="71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>
        <f>+(3000*3+2162)/G752</f>
        <v>1</v>
      </c>
      <c r="AY752" s="26"/>
      <c r="AZ752" s="26"/>
      <c r="BA752" s="26"/>
      <c r="BB752" s="26"/>
      <c r="BC752" s="26"/>
      <c r="BD752" s="67">
        <f>SUMIFS([1]Up!$J:$J,[1]Up!$D:$D,D752)</f>
        <v>0</v>
      </c>
      <c r="BE752" s="82"/>
      <c r="BF752" s="82" t="str">
        <f t="shared" si="70"/>
        <v/>
      </c>
      <c r="BG752" s="53" t="str">
        <f t="shared" si="73"/>
        <v/>
      </c>
      <c r="BH752" s="53" t="s">
        <v>50</v>
      </c>
      <c r="BI752" s="53"/>
      <c r="BJ752" s="53"/>
      <c r="BK752" s="53" t="s">
        <v>1681</v>
      </c>
      <c r="BL752" s="53">
        <v>1</v>
      </c>
      <c r="BM752" s="83"/>
      <c r="BN752" s="53"/>
      <c r="BO752" s="53"/>
    </row>
    <row r="753" spans="3:67" ht="14.25" hidden="1" customHeight="1">
      <c r="C753" s="82" t="s">
        <v>12</v>
      </c>
      <c r="D753" s="82" t="s">
        <v>961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2"/>
        <v>1</v>
      </c>
      <c r="M753" s="26">
        <f t="shared" si="71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>
        <v>1</v>
      </c>
      <c r="AY753" s="26"/>
      <c r="AZ753" s="26"/>
      <c r="BA753" s="26"/>
      <c r="BB753" s="26"/>
      <c r="BC753" s="26"/>
      <c r="BD753" s="67">
        <f>SUMIFS([1]Up!$J:$J,[1]Up!$D:$D,D753)</f>
        <v>0</v>
      </c>
      <c r="BE753" s="82"/>
      <c r="BF753" s="82" t="str">
        <f t="shared" si="70"/>
        <v/>
      </c>
      <c r="BG753" s="53" t="str">
        <f t="shared" si="73"/>
        <v/>
      </c>
      <c r="BH753" s="53" t="s">
        <v>50</v>
      </c>
      <c r="BI753" s="53" t="s">
        <v>3932</v>
      </c>
      <c r="BJ753" s="53"/>
      <c r="BK753" s="53" t="s">
        <v>3933</v>
      </c>
      <c r="BL753" s="53">
        <v>1</v>
      </c>
      <c r="BM753" s="83">
        <v>46192</v>
      </c>
      <c r="BN753" s="53"/>
      <c r="BO753" s="53"/>
    </row>
    <row r="754" spans="3:67" ht="14.25" hidden="1" customHeight="1">
      <c r="C754" s="82" t="s">
        <v>12</v>
      </c>
      <c r="D754" s="82" t="s">
        <v>962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2"/>
        <v>13</v>
      </c>
      <c r="M754" s="26">
        <f t="shared" si="71"/>
        <v>0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>
        <v>13</v>
      </c>
      <c r="AW754" s="26"/>
      <c r="AX754" s="26"/>
      <c r="AY754" s="26"/>
      <c r="AZ754" s="26"/>
      <c r="BA754" s="26"/>
      <c r="BB754" s="26"/>
      <c r="BC754" s="26"/>
      <c r="BD754" s="67">
        <f>SUMIFS([1]Up!$J:$J,[1]Up!$D:$D,D754)</f>
        <v>0</v>
      </c>
      <c r="BE754" s="82"/>
      <c r="BF754" s="82" t="str">
        <f t="shared" si="70"/>
        <v/>
      </c>
      <c r="BG754" s="53" t="str">
        <f t="shared" si="73"/>
        <v/>
      </c>
      <c r="BH754" s="53" t="s">
        <v>50</v>
      </c>
      <c r="BI754" s="53"/>
      <c r="BJ754" s="53"/>
      <c r="BK754" s="53" t="s">
        <v>1681</v>
      </c>
      <c r="BL754" s="53">
        <v>13</v>
      </c>
      <c r="BM754" s="83"/>
      <c r="BN754" s="53"/>
      <c r="BO754" s="53"/>
    </row>
    <row r="755" spans="3:67" ht="14.25" hidden="1" customHeight="1">
      <c r="C755" s="82" t="s">
        <v>12</v>
      </c>
      <c r="D755" s="82" t="s">
        <v>963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2"/>
        <v>1</v>
      </c>
      <c r="M755" s="26">
        <f t="shared" si="71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>
        <f>(5162+6000)/G755</f>
        <v>1</v>
      </c>
      <c r="AX755" s="26"/>
      <c r="AY755" s="26"/>
      <c r="AZ755" s="26"/>
      <c r="BA755" s="26"/>
      <c r="BB755" s="26"/>
      <c r="BC755" s="26"/>
      <c r="BD755" s="67">
        <f>SUMIFS([1]Up!$J:$J,[1]Up!$D:$D,D755)</f>
        <v>0</v>
      </c>
      <c r="BE755" s="82"/>
      <c r="BF755" s="82" t="str">
        <f t="shared" si="70"/>
        <v/>
      </c>
      <c r="BG755" s="53" t="str">
        <f t="shared" si="73"/>
        <v/>
      </c>
      <c r="BH755" s="53" t="s">
        <v>50</v>
      </c>
      <c r="BI755" s="53"/>
      <c r="BJ755" s="53"/>
      <c r="BK755" s="53" t="s">
        <v>1681</v>
      </c>
      <c r="BL755" s="53">
        <v>1</v>
      </c>
      <c r="BM755" s="83"/>
      <c r="BN755" s="53"/>
      <c r="BO755" s="53"/>
    </row>
    <row r="756" spans="3:67" ht="14.25" hidden="1" customHeight="1">
      <c r="C756" s="82" t="s">
        <v>15</v>
      </c>
      <c r="D756" s="82" t="s">
        <v>964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2"/>
        <v>414</v>
      </c>
      <c r="M756" s="26">
        <f t="shared" si="71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>
        <f>300+123</f>
        <v>423</v>
      </c>
      <c r="BB756" s="26"/>
      <c r="BC756" s="26"/>
      <c r="BD756" s="67">
        <f>SUMIFS([1]Up!$J:$J,[1]Up!$D:$D,D756)</f>
        <v>0</v>
      </c>
      <c r="BE756" s="82"/>
      <c r="BF756" s="82" t="str">
        <f t="shared" si="70"/>
        <v/>
      </c>
      <c r="BG756" s="53" t="str">
        <f t="shared" si="73"/>
        <v>Thừa 9</v>
      </c>
      <c r="BH756" s="53" t="s">
        <v>75</v>
      </c>
      <c r="BI756" s="53" t="s">
        <v>2324</v>
      </c>
      <c r="BJ756" s="53"/>
      <c r="BK756" s="53" t="s">
        <v>4084</v>
      </c>
      <c r="BL756" s="53"/>
      <c r="BM756" s="83"/>
      <c r="BN756" s="53"/>
      <c r="BO756" s="53"/>
    </row>
    <row r="757" spans="3:67" ht="14.25" hidden="1" customHeight="1">
      <c r="C757" s="82" t="s">
        <v>14</v>
      </c>
      <c r="D757" s="82" t="s">
        <v>3517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2"/>
        <v>414</v>
      </c>
      <c r="M757" s="26">
        <f t="shared" si="71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>
        <v>414</v>
      </c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67">
        <f>SUMIFS([1]Up!$J:$J,[1]Up!$D:$D,D757)</f>
        <v>0</v>
      </c>
      <c r="BE757" s="82"/>
      <c r="BF757" s="82" t="str">
        <f t="shared" si="70"/>
        <v>PL3</v>
      </c>
      <c r="BG757" s="53" t="str">
        <f t="shared" si="73"/>
        <v/>
      </c>
      <c r="BH757" s="53" t="s">
        <v>50</v>
      </c>
      <c r="BI757" s="84" t="s">
        <v>3891</v>
      </c>
      <c r="BJ757" s="53"/>
      <c r="BK757" s="53" t="s">
        <v>3892</v>
      </c>
      <c r="BL757" s="53">
        <v>414</v>
      </c>
      <c r="BM757" s="83">
        <v>46191</v>
      </c>
      <c r="BN757" s="53"/>
      <c r="BO757" s="53"/>
    </row>
    <row r="758" spans="3:67" ht="14.25" hidden="1" customHeight="1">
      <c r="C758" s="82" t="s">
        <v>14</v>
      </c>
      <c r="D758" s="82" t="s">
        <v>965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2"/>
        <v>148</v>
      </c>
      <c r="M758" s="26">
        <f t="shared" si="71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>
        <v>148</v>
      </c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67">
        <f>SUMIFS([1]Up!$J:$J,[1]Up!$D:$D,D758)</f>
        <v>0</v>
      </c>
      <c r="BE758" s="82"/>
      <c r="BF758" s="82" t="str">
        <f t="shared" si="70"/>
        <v>PL3</v>
      </c>
      <c r="BG758" s="53" t="str">
        <f t="shared" si="73"/>
        <v/>
      </c>
      <c r="BH758" s="53" t="s">
        <v>50</v>
      </c>
      <c r="BI758" s="84" t="s">
        <v>3891</v>
      </c>
      <c r="BJ758" s="53"/>
      <c r="BK758" s="53" t="s">
        <v>3892</v>
      </c>
      <c r="BL758" s="53">
        <v>148</v>
      </c>
      <c r="BM758" s="83">
        <v>46191</v>
      </c>
      <c r="BN758" s="53"/>
      <c r="BO758" s="53"/>
    </row>
    <row r="759" spans="3:67" ht="14.25" hidden="1" customHeight="1">
      <c r="C759" s="82" t="s">
        <v>14</v>
      </c>
      <c r="D759" s="82" t="s">
        <v>967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2"/>
        <v>30</v>
      </c>
      <c r="M759" s="26">
        <f t="shared" si="71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>
        <v>30</v>
      </c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67">
        <f>SUMIFS([1]Up!$J:$J,[1]Up!$D:$D,D759)</f>
        <v>0</v>
      </c>
      <c r="BE759" s="82"/>
      <c r="BF759" s="82" t="str">
        <f t="shared" si="70"/>
        <v>PL3</v>
      </c>
      <c r="BG759" s="53" t="str">
        <f t="shared" si="73"/>
        <v/>
      </c>
      <c r="BH759" s="53" t="s">
        <v>50</v>
      </c>
      <c r="BI759" s="84" t="s">
        <v>3891</v>
      </c>
      <c r="BJ759" s="53"/>
      <c r="BK759" s="53" t="s">
        <v>3892</v>
      </c>
      <c r="BL759" s="53">
        <v>30</v>
      </c>
      <c r="BM759" s="83">
        <v>46191</v>
      </c>
      <c r="BN759" s="53"/>
      <c r="BO759" s="53"/>
    </row>
    <row r="760" spans="3:67" ht="14.25" hidden="1" customHeight="1">
      <c r="C760" s="82" t="s">
        <v>14</v>
      </c>
      <c r="D760" s="82" t="s">
        <v>968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2"/>
        <v>2</v>
      </c>
      <c r="M760" s="26">
        <f t="shared" si="71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>
        <v>2</v>
      </c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67">
        <f>SUMIFS([1]Up!$J:$J,[1]Up!$D:$D,D760)</f>
        <v>0</v>
      </c>
      <c r="BE760" s="82"/>
      <c r="BF760" s="82" t="str">
        <f t="shared" si="70"/>
        <v>PL10</v>
      </c>
      <c r="BG760" s="53" t="str">
        <f t="shared" si="73"/>
        <v/>
      </c>
      <c r="BH760" s="53" t="s">
        <v>50</v>
      </c>
      <c r="BI760" s="84" t="s">
        <v>3897</v>
      </c>
      <c r="BJ760" s="53"/>
      <c r="BK760" s="53" t="s">
        <v>3898</v>
      </c>
      <c r="BL760" s="53">
        <v>2</v>
      </c>
      <c r="BM760" s="83">
        <v>46191</v>
      </c>
      <c r="BN760" s="53"/>
      <c r="BO760" s="53"/>
    </row>
    <row r="761" spans="3:67" ht="14.25" hidden="1" customHeight="1">
      <c r="C761" s="82" t="s">
        <v>14</v>
      </c>
      <c r="D761" s="82" t="s">
        <v>969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2"/>
        <v>2</v>
      </c>
      <c r="M761" s="26">
        <f t="shared" si="71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>
        <v>2</v>
      </c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67">
        <f>SUMIFS([1]Up!$J:$J,[1]Up!$D:$D,D761)</f>
        <v>0</v>
      </c>
      <c r="BE761" s="82"/>
      <c r="BF761" s="82" t="str">
        <f t="shared" si="70"/>
        <v>PL10</v>
      </c>
      <c r="BG761" s="53" t="str">
        <f t="shared" si="73"/>
        <v/>
      </c>
      <c r="BH761" s="53" t="s">
        <v>50</v>
      </c>
      <c r="BI761" s="84" t="s">
        <v>3897</v>
      </c>
      <c r="BJ761" s="53"/>
      <c r="BK761" s="53" t="s">
        <v>3898</v>
      </c>
      <c r="BL761" s="53">
        <v>2</v>
      </c>
      <c r="BM761" s="83">
        <v>46191</v>
      </c>
      <c r="BN761" s="53"/>
      <c r="BO761" s="53"/>
    </row>
    <row r="762" spans="3:67" ht="14.25" hidden="1" customHeight="1">
      <c r="C762" s="82" t="s">
        <v>14</v>
      </c>
      <c r="D762" s="82" t="s">
        <v>970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2"/>
        <v>32</v>
      </c>
      <c r="M762" s="26">
        <f t="shared" si="71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>
        <v>32</v>
      </c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67">
        <f>SUMIFS([1]Up!$J:$J,[1]Up!$D:$D,D762)</f>
        <v>0</v>
      </c>
      <c r="BE762" s="82"/>
      <c r="BF762" s="82" t="str">
        <f t="shared" si="70"/>
        <v>PL8</v>
      </c>
      <c r="BG762" s="53" t="str">
        <f t="shared" si="73"/>
        <v/>
      </c>
      <c r="BH762" s="53" t="s">
        <v>50</v>
      </c>
      <c r="BI762" s="53" t="s">
        <v>3903</v>
      </c>
      <c r="BJ762" s="53"/>
      <c r="BK762" s="53" t="s">
        <v>3904</v>
      </c>
      <c r="BL762" s="53">
        <v>32</v>
      </c>
      <c r="BM762" s="83">
        <v>46191</v>
      </c>
      <c r="BN762" s="53"/>
      <c r="BO762" s="53"/>
    </row>
    <row r="763" spans="3:67" ht="14.25" hidden="1" customHeight="1">
      <c r="C763" s="82" t="s">
        <v>14</v>
      </c>
      <c r="D763" s="82" t="s">
        <v>972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2"/>
        <v>32</v>
      </c>
      <c r="M763" s="26">
        <f t="shared" si="71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>
        <v>32</v>
      </c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67">
        <f>SUMIFS([1]Up!$J:$J,[1]Up!$D:$D,D763)</f>
        <v>0</v>
      </c>
      <c r="BE763" s="82"/>
      <c r="BF763" s="82" t="str">
        <f t="shared" si="70"/>
        <v>PL8</v>
      </c>
      <c r="BG763" s="53" t="str">
        <f t="shared" si="73"/>
        <v/>
      </c>
      <c r="BH763" s="53" t="s">
        <v>50</v>
      </c>
      <c r="BI763" s="53" t="s">
        <v>3903</v>
      </c>
      <c r="BJ763" s="53"/>
      <c r="BK763" s="53" t="s">
        <v>3904</v>
      </c>
      <c r="BL763" s="53">
        <v>32</v>
      </c>
      <c r="BM763" s="83">
        <v>46191</v>
      </c>
      <c r="BN763" s="53"/>
      <c r="BO763" s="53"/>
    </row>
    <row r="764" spans="3:67" ht="14.25" hidden="1" customHeight="1">
      <c r="C764" s="82" t="s">
        <v>12</v>
      </c>
      <c r="D764" s="82" t="s">
        <v>973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2"/>
        <v>30</v>
      </c>
      <c r="M764" s="26">
        <f t="shared" si="71"/>
        <v>0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>
        <f>8+22</f>
        <v>30</v>
      </c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67">
        <f>SUMIFS([1]Up!$J:$J,[1]Up!$D:$D,D764)</f>
        <v>0</v>
      </c>
      <c r="BE764" s="82"/>
      <c r="BF764" s="82" t="str">
        <f t="shared" si="70"/>
        <v/>
      </c>
      <c r="BG764" s="53" t="str">
        <f t="shared" si="73"/>
        <v/>
      </c>
      <c r="BH764" s="53" t="s">
        <v>50</v>
      </c>
      <c r="BI764" s="53" t="s">
        <v>3903</v>
      </c>
      <c r="BJ764" s="53"/>
      <c r="BK764" s="53" t="s">
        <v>3904</v>
      </c>
      <c r="BL764" s="53">
        <v>30</v>
      </c>
      <c r="BM764" s="83">
        <v>46191</v>
      </c>
      <c r="BN764" s="53"/>
      <c r="BO764" s="53"/>
    </row>
    <row r="765" spans="3:67" ht="14.25" hidden="1" customHeight="1">
      <c r="C765" s="82"/>
      <c r="D765" s="82" t="s">
        <v>975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2"/>
        <v>0</v>
      </c>
      <c r="M765" s="26">
        <f t="shared" si="71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>
        <v>18</v>
      </c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67">
        <f>SUMIFS([1]Up!$J:$J,[1]Up!$D:$D,D765)</f>
        <v>0</v>
      </c>
      <c r="BE765" s="82"/>
      <c r="BF765" s="82" t="str">
        <f t="shared" si="70"/>
        <v/>
      </c>
      <c r="BG765" s="53" t="str">
        <f t="shared" si="73"/>
        <v>Thừa 18</v>
      </c>
      <c r="BH765" s="53"/>
      <c r="BI765" s="53"/>
      <c r="BJ765" s="53"/>
      <c r="BK765" s="53"/>
      <c r="BL765" s="53"/>
      <c r="BM765" s="83"/>
      <c r="BN765" s="53"/>
      <c r="BO765" s="53"/>
    </row>
    <row r="766" spans="3:67" ht="14.25" hidden="1" customHeight="1">
      <c r="C766" s="82" t="s">
        <v>14</v>
      </c>
      <c r="D766" s="82" t="s">
        <v>4067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2"/>
        <v>18</v>
      </c>
      <c r="M766" s="26">
        <f t="shared" si="71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>
        <v>18</v>
      </c>
      <c r="AW766" s="26"/>
      <c r="AX766" s="26"/>
      <c r="AY766" s="26"/>
      <c r="AZ766" s="26"/>
      <c r="BA766" s="26"/>
      <c r="BB766" s="26"/>
      <c r="BC766" s="26"/>
      <c r="BD766" s="67">
        <f>SUMIFS([1]Up!$J:$J,[1]Up!$D:$D,D766)</f>
        <v>0</v>
      </c>
      <c r="BE766" s="82"/>
      <c r="BF766" s="82" t="str">
        <f t="shared" ref="BF766:BF834" si="74">IFERROR(IF(C766="Plate",LEFT(E766,FIND("*",E766,1)-1),""),IF(C766="Plate",LEFT(E766,FIND("x",E766,1)-1),""))</f>
        <v>PL10</v>
      </c>
      <c r="BG766" s="53" t="str">
        <f t="shared" si="73"/>
        <v/>
      </c>
      <c r="BH766" s="53" t="s">
        <v>61</v>
      </c>
      <c r="BI766" s="84" t="s">
        <v>3897</v>
      </c>
      <c r="BJ766" s="53"/>
      <c r="BK766" s="53" t="s">
        <v>3898</v>
      </c>
      <c r="BL766" s="53">
        <v>18</v>
      </c>
      <c r="BM766" s="83">
        <v>46191</v>
      </c>
      <c r="BN766" s="53"/>
      <c r="BO766" s="53"/>
    </row>
    <row r="767" spans="3:67" ht="14.25" hidden="1" customHeight="1">
      <c r="C767" s="82" t="s">
        <v>12</v>
      </c>
      <c r="D767" s="82" t="s">
        <v>977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2"/>
        <v>16</v>
      </c>
      <c r="M767" s="26">
        <f t="shared" si="71"/>
        <v>0</v>
      </c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>
        <v>4</v>
      </c>
      <c r="AA767" s="26"/>
      <c r="AB767" s="26">
        <v>12</v>
      </c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67">
        <f>SUMIFS([1]Up!$J:$J,[1]Up!$D:$D,D767)</f>
        <v>0</v>
      </c>
      <c r="BE767" s="82"/>
      <c r="BF767" s="82" t="str">
        <f t="shared" si="74"/>
        <v/>
      </c>
      <c r="BG767" s="53" t="str">
        <f t="shared" si="73"/>
        <v/>
      </c>
      <c r="BH767" s="53" t="s">
        <v>50</v>
      </c>
      <c r="BI767" s="84" t="s">
        <v>3914</v>
      </c>
      <c r="BJ767" s="53"/>
      <c r="BK767" s="53" t="s">
        <v>3915</v>
      </c>
      <c r="BL767" s="53">
        <v>16</v>
      </c>
      <c r="BM767" s="83">
        <v>46191</v>
      </c>
      <c r="BN767" s="53"/>
      <c r="BO767" s="53"/>
    </row>
    <row r="768" spans="3:67" ht="14.25" hidden="1" customHeight="1">
      <c r="C768" s="82" t="s">
        <v>12</v>
      </c>
      <c r="D768" s="82" t="s">
        <v>978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2"/>
        <v>32</v>
      </c>
      <c r="M768" s="26">
        <f t="shared" si="71"/>
        <v>0</v>
      </c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>
        <v>22</v>
      </c>
      <c r="AA768" s="26"/>
      <c r="AB768" s="26">
        <v>10</v>
      </c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67">
        <f>SUMIFS([1]Up!$J:$J,[1]Up!$D:$D,D768)</f>
        <v>0</v>
      </c>
      <c r="BE768" s="82"/>
      <c r="BF768" s="82" t="str">
        <f t="shared" si="74"/>
        <v/>
      </c>
      <c r="BG768" s="53" t="str">
        <f t="shared" si="73"/>
        <v/>
      </c>
      <c r="BH768" s="53" t="s">
        <v>50</v>
      </c>
      <c r="BI768" s="84" t="s">
        <v>3914</v>
      </c>
      <c r="BJ768" s="53"/>
      <c r="BK768" s="53" t="s">
        <v>3915</v>
      </c>
      <c r="BL768" s="53">
        <v>32</v>
      </c>
      <c r="BM768" s="83">
        <v>46191</v>
      </c>
      <c r="BN768" s="53"/>
      <c r="BO768" s="53"/>
    </row>
    <row r="769" spans="3:67" ht="14.25" hidden="1" customHeight="1">
      <c r="C769" s="82" t="s">
        <v>14</v>
      </c>
      <c r="D769" s="82" t="s">
        <v>979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2"/>
        <v>32</v>
      </c>
      <c r="M769" s="26">
        <f t="shared" si="71"/>
        <v>0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>
        <v>19</v>
      </c>
      <c r="AM769" s="26">
        <v>13</v>
      </c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67">
        <f>SUMIFS([1]Up!$J:$J,[1]Up!$D:$D,D769)</f>
        <v>0</v>
      </c>
      <c r="BE769" s="82"/>
      <c r="BF769" s="82" t="str">
        <f t="shared" si="74"/>
        <v>PL8</v>
      </c>
      <c r="BG769" s="53" t="str">
        <f t="shared" si="73"/>
        <v/>
      </c>
      <c r="BH769" s="53" t="s">
        <v>50</v>
      </c>
      <c r="BI769" s="53" t="s">
        <v>3903</v>
      </c>
      <c r="BJ769" s="53"/>
      <c r="BK769" s="53" t="s">
        <v>3904</v>
      </c>
      <c r="BL769" s="53">
        <v>32</v>
      </c>
      <c r="BM769" s="83">
        <v>46191</v>
      </c>
      <c r="BN769" s="53"/>
      <c r="BO769" s="53"/>
    </row>
    <row r="770" spans="3:67" ht="14.25" hidden="1" customHeight="1">
      <c r="C770" s="82" t="s">
        <v>12</v>
      </c>
      <c r="D770" s="82" t="s">
        <v>981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2"/>
        <v>16</v>
      </c>
      <c r="M770" s="26">
        <f t="shared" si="71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>
        <v>16</v>
      </c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67">
        <f>SUMIFS([1]Up!$J:$J,[1]Up!$D:$D,D770)</f>
        <v>0</v>
      </c>
      <c r="BE770" s="82"/>
      <c r="BF770" s="82" t="str">
        <f t="shared" si="74"/>
        <v/>
      </c>
      <c r="BG770" s="53" t="str">
        <f t="shared" si="73"/>
        <v/>
      </c>
      <c r="BH770" s="53" t="s">
        <v>50</v>
      </c>
      <c r="BI770" s="84" t="s">
        <v>3914</v>
      </c>
      <c r="BJ770" s="53"/>
      <c r="BK770" s="53" t="s">
        <v>3915</v>
      </c>
      <c r="BL770" s="53">
        <v>16</v>
      </c>
      <c r="BM770" s="83">
        <v>46191</v>
      </c>
      <c r="BN770" s="53"/>
      <c r="BO770" s="53"/>
    </row>
    <row r="771" spans="3:67" ht="14.25" hidden="1" customHeight="1">
      <c r="C771" s="82" t="s">
        <v>12</v>
      </c>
      <c r="D771" s="82" t="s">
        <v>982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2"/>
        <v>32</v>
      </c>
      <c r="M771" s="26">
        <f t="shared" si="71"/>
        <v>0</v>
      </c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>
        <v>32</v>
      </c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67">
        <f>SUMIFS([1]Up!$J:$J,[1]Up!$D:$D,D771)</f>
        <v>0</v>
      </c>
      <c r="BE771" s="82"/>
      <c r="BF771" s="82" t="str">
        <f t="shared" si="74"/>
        <v/>
      </c>
      <c r="BG771" s="53" t="str">
        <f t="shared" si="73"/>
        <v/>
      </c>
      <c r="BH771" s="53" t="s">
        <v>50</v>
      </c>
      <c r="BI771" s="84" t="s">
        <v>3914</v>
      </c>
      <c r="BJ771" s="53"/>
      <c r="BK771" s="53" t="s">
        <v>3915</v>
      </c>
      <c r="BL771" s="53">
        <v>32</v>
      </c>
      <c r="BM771" s="83">
        <v>46191</v>
      </c>
      <c r="BN771" s="53"/>
      <c r="BO771" s="53"/>
    </row>
    <row r="772" spans="3:67" ht="14.25" hidden="1" customHeight="1">
      <c r="C772" s="82" t="s">
        <v>14</v>
      </c>
      <c r="D772" s="82" t="s">
        <v>983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2"/>
        <v>32</v>
      </c>
      <c r="M772" s="26">
        <f t="shared" si="71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>
        <v>32</v>
      </c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67">
        <f>SUMIFS([1]Up!$J:$J,[1]Up!$D:$D,D772)</f>
        <v>0</v>
      </c>
      <c r="BE772" s="82"/>
      <c r="BF772" s="82" t="str">
        <f t="shared" si="74"/>
        <v>PL8</v>
      </c>
      <c r="BG772" s="53" t="str">
        <f t="shared" si="73"/>
        <v/>
      </c>
      <c r="BH772" s="53" t="s">
        <v>50</v>
      </c>
      <c r="BI772" s="53" t="s">
        <v>3903</v>
      </c>
      <c r="BJ772" s="53"/>
      <c r="BK772" s="53" t="s">
        <v>3904</v>
      </c>
      <c r="BL772" s="53">
        <v>32</v>
      </c>
      <c r="BM772" s="83">
        <v>46191</v>
      </c>
      <c r="BN772" s="53"/>
      <c r="BO772" s="53"/>
    </row>
    <row r="773" spans="3:67" ht="14.25" hidden="1" customHeight="1">
      <c r="C773" s="82" t="s">
        <v>14</v>
      </c>
      <c r="D773" s="82" t="s">
        <v>3518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2"/>
        <v>3</v>
      </c>
      <c r="M773" s="26">
        <f t="shared" ref="M773:M836" si="75">MAX(0,I773-L773)</f>
        <v>0</v>
      </c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>
        <v>3</v>
      </c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67">
        <f>SUMIFS([1]Up!$J:$J,[1]Up!$D:$D,D773)</f>
        <v>0</v>
      </c>
      <c r="BE773" s="82"/>
      <c r="BF773" s="82" t="str">
        <f t="shared" si="74"/>
        <v>PL10</v>
      </c>
      <c r="BG773" s="53" t="str">
        <f t="shared" si="73"/>
        <v/>
      </c>
      <c r="BH773" s="53" t="s">
        <v>50</v>
      </c>
      <c r="BI773" s="84" t="s">
        <v>3840</v>
      </c>
      <c r="BJ773" s="53"/>
      <c r="BK773" s="53" t="s">
        <v>3841</v>
      </c>
      <c r="BL773" s="53">
        <v>1</v>
      </c>
      <c r="BM773" s="83">
        <v>46189</v>
      </c>
      <c r="BN773" s="53"/>
      <c r="BO773" s="53"/>
    </row>
    <row r="774" spans="3:67" ht="14.25" hidden="1" customHeight="1">
      <c r="C774" s="82" t="s">
        <v>14</v>
      </c>
      <c r="D774" s="82" t="s">
        <v>3519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2"/>
        <v>6</v>
      </c>
      <c r="M774" s="26">
        <f t="shared" si="75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>
        <v>6</v>
      </c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67">
        <f>SUMIFS([1]Up!$J:$J,[1]Up!$D:$D,D774)</f>
        <v>0</v>
      </c>
      <c r="BE774" s="82"/>
      <c r="BF774" s="82" t="str">
        <f t="shared" si="74"/>
        <v>PL1.5</v>
      </c>
      <c r="BG774" s="53" t="str">
        <f t="shared" si="73"/>
        <v/>
      </c>
      <c r="BH774" s="53" t="s">
        <v>61</v>
      </c>
      <c r="BI774" s="53" t="s">
        <v>3842</v>
      </c>
      <c r="BJ774" s="53"/>
      <c r="BK774" s="53" t="s">
        <v>3843</v>
      </c>
      <c r="BL774" s="53">
        <v>2</v>
      </c>
      <c r="BM774" s="83">
        <v>46189</v>
      </c>
      <c r="BN774" s="53"/>
      <c r="BO774" s="53"/>
    </row>
    <row r="775" spans="3:67" ht="14.25" hidden="1" customHeight="1">
      <c r="C775" s="82" t="s">
        <v>14</v>
      </c>
      <c r="D775" s="82" t="s">
        <v>3520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2"/>
        <v>6</v>
      </c>
      <c r="M775" s="26">
        <f t="shared" si="75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>
        <v>6</v>
      </c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67">
        <f>SUMIFS([1]Up!$J:$J,[1]Up!$D:$D,D775)</f>
        <v>0</v>
      </c>
      <c r="BE775" s="82"/>
      <c r="BF775" s="82" t="str">
        <f t="shared" si="74"/>
        <v>PL1.5</v>
      </c>
      <c r="BG775" s="53" t="str">
        <f t="shared" si="73"/>
        <v/>
      </c>
      <c r="BH775" s="53" t="s">
        <v>61</v>
      </c>
      <c r="BI775" s="53" t="s">
        <v>3842</v>
      </c>
      <c r="BJ775" s="53"/>
      <c r="BK775" s="53" t="s">
        <v>3843</v>
      </c>
      <c r="BL775" s="53">
        <v>2</v>
      </c>
      <c r="BM775" s="83">
        <v>46189</v>
      </c>
      <c r="BN775" s="53"/>
      <c r="BO775" s="53"/>
    </row>
    <row r="776" spans="3:67" ht="14.25" hidden="1" customHeight="1">
      <c r="C776" s="82" t="s">
        <v>14</v>
      </c>
      <c r="D776" s="82" t="s">
        <v>3521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2"/>
        <v>3</v>
      </c>
      <c r="M776" s="26">
        <f t="shared" si="75"/>
        <v>0</v>
      </c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>
        <v>3</v>
      </c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67">
        <f>SUMIFS([1]Up!$J:$J,[1]Up!$D:$D,D776)</f>
        <v>0</v>
      </c>
      <c r="BE776" s="82"/>
      <c r="BF776" s="82" t="str">
        <f t="shared" si="74"/>
        <v>PL10</v>
      </c>
      <c r="BG776" s="53" t="str">
        <f t="shared" si="73"/>
        <v/>
      </c>
      <c r="BH776" s="53" t="s">
        <v>50</v>
      </c>
      <c r="BI776" s="84" t="s">
        <v>3840</v>
      </c>
      <c r="BJ776" s="53"/>
      <c r="BK776" s="53" t="s">
        <v>3841</v>
      </c>
      <c r="BL776" s="53">
        <v>1</v>
      </c>
      <c r="BM776" s="83">
        <v>46189</v>
      </c>
      <c r="BN776" s="53"/>
      <c r="BO776" s="53"/>
    </row>
    <row r="777" spans="3:67" ht="14.25" hidden="1" customHeight="1">
      <c r="C777" s="82" t="s">
        <v>12</v>
      </c>
      <c r="D777" s="82" t="s">
        <v>3522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2"/>
        <v>3</v>
      </c>
      <c r="M777" s="26">
        <f t="shared" si="75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>
        <v>3</v>
      </c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67">
        <f>SUMIFS([1]Up!$J:$J,[1]Up!$D:$D,D777)</f>
        <v>0</v>
      </c>
      <c r="BE777" s="82"/>
      <c r="BF777" s="82" t="str">
        <f t="shared" si="74"/>
        <v/>
      </c>
      <c r="BG777" s="53" t="str">
        <f t="shared" si="73"/>
        <v/>
      </c>
      <c r="BH777" s="53" t="s">
        <v>61</v>
      </c>
      <c r="BI777" s="53" t="s">
        <v>3844</v>
      </c>
      <c r="BJ777" s="53"/>
      <c r="BK777" s="53" t="s">
        <v>3845</v>
      </c>
      <c r="BL777" s="53">
        <v>1</v>
      </c>
      <c r="BM777" s="83">
        <v>46189</v>
      </c>
      <c r="BN777" s="53"/>
      <c r="BO777" s="53"/>
    </row>
    <row r="778" spans="3:67" ht="14.25" hidden="1" customHeight="1">
      <c r="C778" s="82" t="s">
        <v>14</v>
      </c>
      <c r="D778" s="82" t="s">
        <v>3523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2"/>
        <v>3</v>
      </c>
      <c r="M778" s="26">
        <f t="shared" si="75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>
        <v>3</v>
      </c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67">
        <f>SUMIFS([1]Up!$J:$J,[1]Up!$D:$D,D778)</f>
        <v>0</v>
      </c>
      <c r="BE778" s="82"/>
      <c r="BF778" s="82" t="str">
        <f t="shared" si="74"/>
        <v>PL10</v>
      </c>
      <c r="BG778" s="53" t="str">
        <f t="shared" si="73"/>
        <v/>
      </c>
      <c r="BH778" s="53" t="s">
        <v>61</v>
      </c>
      <c r="BI778" s="84" t="s">
        <v>3840</v>
      </c>
      <c r="BJ778" s="53"/>
      <c r="BK778" s="53" t="s">
        <v>3841</v>
      </c>
      <c r="BL778" s="53">
        <v>1</v>
      </c>
      <c r="BM778" s="83">
        <v>46189</v>
      </c>
      <c r="BN778" s="53"/>
      <c r="BO778" s="53"/>
    </row>
    <row r="779" spans="3:67" ht="14.25" hidden="1" customHeight="1">
      <c r="C779" s="82" t="s">
        <v>15</v>
      </c>
      <c r="D779" s="82" t="s">
        <v>3524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2"/>
        <v>72</v>
      </c>
      <c r="M779" s="26">
        <f t="shared" si="75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>
        <v>72</v>
      </c>
      <c r="BD779" s="67">
        <f>SUMIFS([1]Up!$J:$J,[1]Up!$D:$D,D779)</f>
        <v>0</v>
      </c>
      <c r="BE779" s="82"/>
      <c r="BF779" s="82" t="str">
        <f t="shared" si="74"/>
        <v/>
      </c>
      <c r="BG779" s="53" t="str">
        <f t="shared" si="73"/>
        <v/>
      </c>
      <c r="BH779" s="53" t="s">
        <v>75</v>
      </c>
      <c r="BI779" s="53" t="s">
        <v>3647</v>
      </c>
      <c r="BJ779" s="53"/>
      <c r="BK779" s="53"/>
      <c r="BL779" s="53"/>
      <c r="BM779" s="83"/>
      <c r="BN779" s="53"/>
      <c r="BO779" s="53"/>
    </row>
    <row r="780" spans="3:67" ht="14.25" hidden="1" customHeight="1">
      <c r="C780" s="82" t="s">
        <v>15</v>
      </c>
      <c r="D780" s="82" t="s">
        <v>3525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2"/>
        <v>3</v>
      </c>
      <c r="M780" s="26">
        <f t="shared" si="75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>
        <v>3</v>
      </c>
      <c r="BD780" s="67">
        <f>SUMIFS([1]Up!$J:$J,[1]Up!$D:$D,D780)</f>
        <v>0</v>
      </c>
      <c r="BE780" s="82"/>
      <c r="BF780" s="82" t="str">
        <f t="shared" si="74"/>
        <v/>
      </c>
      <c r="BG780" s="53" t="str">
        <f t="shared" si="73"/>
        <v/>
      </c>
      <c r="BH780" s="53" t="s">
        <v>75</v>
      </c>
      <c r="BI780" s="53" t="s">
        <v>3652</v>
      </c>
      <c r="BJ780" s="53"/>
      <c r="BK780" s="53"/>
      <c r="BL780" s="53"/>
      <c r="BM780" s="83"/>
      <c r="BN780" s="53"/>
      <c r="BO780" s="53"/>
    </row>
    <row r="781" spans="3:67" ht="14.25" hidden="1" customHeight="1">
      <c r="C781" s="82" t="s">
        <v>15</v>
      </c>
      <c r="D781" s="82" t="s">
        <v>3526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2"/>
        <v>3</v>
      </c>
      <c r="M781" s="26">
        <f t="shared" si="75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>
        <v>3</v>
      </c>
      <c r="BD781" s="67">
        <f>SUMIFS([1]Up!$J:$J,[1]Up!$D:$D,D781)</f>
        <v>0</v>
      </c>
      <c r="BE781" s="82"/>
      <c r="BF781" s="82" t="str">
        <f t="shared" si="74"/>
        <v/>
      </c>
      <c r="BG781" s="53" t="str">
        <f t="shared" si="73"/>
        <v/>
      </c>
      <c r="BH781" s="53" t="s">
        <v>75</v>
      </c>
      <c r="BI781" s="53" t="s">
        <v>3657</v>
      </c>
      <c r="BJ781" s="53"/>
      <c r="BK781" s="53"/>
      <c r="BL781" s="53"/>
      <c r="BM781" s="83"/>
      <c r="BN781" s="53"/>
      <c r="BO781" s="53"/>
    </row>
    <row r="782" spans="3:67" ht="14.25" hidden="1" customHeight="1">
      <c r="C782" s="82" t="s">
        <v>15</v>
      </c>
      <c r="D782" s="82" t="s">
        <v>3527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2"/>
        <v>24</v>
      </c>
      <c r="M782" s="26">
        <f t="shared" si="75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>
        <v>24</v>
      </c>
      <c r="BD782" s="67">
        <f>SUMIFS([1]Up!$J:$J,[1]Up!$D:$D,D782)</f>
        <v>0</v>
      </c>
      <c r="BE782" s="82"/>
      <c r="BF782" s="82" t="str">
        <f t="shared" si="74"/>
        <v/>
      </c>
      <c r="BG782" s="53" t="str">
        <f t="shared" si="73"/>
        <v/>
      </c>
      <c r="BH782" s="53" t="s">
        <v>75</v>
      </c>
      <c r="BI782" s="53" t="s">
        <v>3675</v>
      </c>
      <c r="BJ782" s="53"/>
      <c r="BK782" s="53"/>
      <c r="BL782" s="53"/>
      <c r="BM782" s="83"/>
      <c r="BN782" s="53"/>
      <c r="BO782" s="53"/>
    </row>
    <row r="783" spans="3:67" ht="14.25" hidden="1" customHeight="1">
      <c r="C783" s="82" t="s">
        <v>15</v>
      </c>
      <c r="D783" s="82" t="s">
        <v>3528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2"/>
        <v>24</v>
      </c>
      <c r="M783" s="26">
        <f t="shared" si="75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>
        <v>24</v>
      </c>
      <c r="BD783" s="67">
        <f>SUMIFS([1]Up!$J:$J,[1]Up!$D:$D,D783)</f>
        <v>0</v>
      </c>
      <c r="BE783" s="82"/>
      <c r="BF783" s="82" t="str">
        <f t="shared" si="74"/>
        <v/>
      </c>
      <c r="BG783" s="53" t="str">
        <f t="shared" si="73"/>
        <v/>
      </c>
      <c r="BH783" s="53" t="s">
        <v>75</v>
      </c>
      <c r="BI783" s="53" t="s">
        <v>3679</v>
      </c>
      <c r="BJ783" s="53"/>
      <c r="BK783" s="53"/>
      <c r="BL783" s="53"/>
      <c r="BM783" s="83"/>
      <c r="BN783" s="53"/>
      <c r="BO783" s="53"/>
    </row>
    <row r="784" spans="3:67" ht="14.25" hidden="1" customHeight="1">
      <c r="C784" s="82" t="s">
        <v>14</v>
      </c>
      <c r="D784" s="82" t="s">
        <v>3529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2"/>
        <v>24</v>
      </c>
      <c r="M784" s="26">
        <f t="shared" si="75"/>
        <v>0</v>
      </c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>
        <v>24</v>
      </c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67">
        <f>SUMIFS([1]Up!$J:$J,[1]Up!$D:$D,D784)</f>
        <v>0</v>
      </c>
      <c r="BE784" s="82"/>
      <c r="BF784" s="82" t="str">
        <f t="shared" si="74"/>
        <v>PL10</v>
      </c>
      <c r="BG784" s="53" t="str">
        <f t="shared" si="73"/>
        <v/>
      </c>
      <c r="BH784" s="53" t="s">
        <v>50</v>
      </c>
      <c r="BI784" s="84" t="s">
        <v>3840</v>
      </c>
      <c r="BJ784" s="53"/>
      <c r="BK784" s="53" t="s">
        <v>3841</v>
      </c>
      <c r="BL784" s="53">
        <v>8</v>
      </c>
      <c r="BM784" s="83">
        <v>46189</v>
      </c>
      <c r="BN784" s="53"/>
      <c r="BO784" s="53"/>
    </row>
    <row r="785" spans="3:67" ht="14.25" hidden="1" customHeight="1">
      <c r="C785" s="82" t="s">
        <v>14</v>
      </c>
      <c r="D785" s="82" t="s">
        <v>3530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2"/>
        <v>48</v>
      </c>
      <c r="M785" s="26">
        <f t="shared" si="75"/>
        <v>0</v>
      </c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>
        <v>48</v>
      </c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67">
        <f>SUMIFS([1]Up!$J:$J,[1]Up!$D:$D,D785)</f>
        <v>0</v>
      </c>
      <c r="BE785" s="82"/>
      <c r="BF785" s="82" t="str">
        <f t="shared" si="74"/>
        <v>PL10</v>
      </c>
      <c r="BG785" s="53" t="str">
        <f t="shared" si="73"/>
        <v/>
      </c>
      <c r="BH785" s="53" t="s">
        <v>50</v>
      </c>
      <c r="BI785" s="84" t="s">
        <v>3840</v>
      </c>
      <c r="BJ785" s="53"/>
      <c r="BK785" s="53" t="s">
        <v>3841</v>
      </c>
      <c r="BL785" s="53">
        <v>16</v>
      </c>
      <c r="BM785" s="83">
        <v>46189</v>
      </c>
      <c r="BN785" s="53"/>
      <c r="BO785" s="53"/>
    </row>
    <row r="786" spans="3:67" ht="14.25" hidden="1" customHeight="1">
      <c r="C786" s="82" t="s">
        <v>14</v>
      </c>
      <c r="D786" s="82" t="s">
        <v>3531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2"/>
        <v>3</v>
      </c>
      <c r="M786" s="26">
        <f t="shared" si="75"/>
        <v>0</v>
      </c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>
        <v>1</v>
      </c>
      <c r="Y786" s="26"/>
      <c r="Z786" s="26">
        <v>2</v>
      </c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67">
        <f>SUMIFS([1]Up!$J:$J,[1]Up!$D:$D,D786)</f>
        <v>0</v>
      </c>
      <c r="BE786" s="82"/>
      <c r="BF786" s="82" t="str">
        <f t="shared" si="74"/>
        <v>PL10</v>
      </c>
      <c r="BG786" s="53" t="str">
        <f t="shared" si="73"/>
        <v/>
      </c>
      <c r="BH786" s="53" t="s">
        <v>50</v>
      </c>
      <c r="BI786" s="84" t="s">
        <v>3840</v>
      </c>
      <c r="BJ786" s="53"/>
      <c r="BK786" s="53" t="s">
        <v>3841</v>
      </c>
      <c r="BL786" s="53">
        <v>1</v>
      </c>
      <c r="BM786" s="83">
        <v>46189</v>
      </c>
      <c r="BN786" s="53"/>
      <c r="BO786" s="53"/>
    </row>
    <row r="787" spans="3:67" ht="14.25" hidden="1" customHeight="1">
      <c r="C787" s="82" t="s">
        <v>15</v>
      </c>
      <c r="D787" s="82" t="s">
        <v>3532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2"/>
        <v>24</v>
      </c>
      <c r="M787" s="26">
        <f t="shared" si="75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>
        <v>24</v>
      </c>
      <c r="BD787" s="67">
        <f>SUMIFS([1]Up!$J:$J,[1]Up!$D:$D,D787)</f>
        <v>0</v>
      </c>
      <c r="BE787" s="82"/>
      <c r="BF787" s="82" t="str">
        <f t="shared" si="74"/>
        <v/>
      </c>
      <c r="BG787" s="53" t="str">
        <f t="shared" si="73"/>
        <v/>
      </c>
      <c r="BH787" s="53" t="s">
        <v>75</v>
      </c>
      <c r="BI787" s="53" t="s">
        <v>3683</v>
      </c>
      <c r="BJ787" s="53"/>
      <c r="BK787" s="53"/>
      <c r="BL787" s="53"/>
      <c r="BM787" s="83"/>
      <c r="BN787" s="53"/>
      <c r="BO787" s="53"/>
    </row>
    <row r="788" spans="3:67" ht="14.25" hidden="1" customHeight="1">
      <c r="C788" s="82" t="s">
        <v>12</v>
      </c>
      <c r="D788" s="82" t="s">
        <v>3533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2"/>
        <v>3</v>
      </c>
      <c r="M788" s="26">
        <f t="shared" si="75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>
        <v>3</v>
      </c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67">
        <f>SUMIFS([1]Up!$J:$J,[1]Up!$D:$D,D788)</f>
        <v>0</v>
      </c>
      <c r="BE788" s="82"/>
      <c r="BF788" s="82" t="str">
        <f t="shared" si="74"/>
        <v/>
      </c>
      <c r="BG788" s="53" t="str">
        <f t="shared" si="73"/>
        <v/>
      </c>
      <c r="BH788" s="53" t="s">
        <v>61</v>
      </c>
      <c r="BI788" s="53" t="s">
        <v>3846</v>
      </c>
      <c r="BJ788" s="53"/>
      <c r="BK788" s="53" t="s">
        <v>3847</v>
      </c>
      <c r="BL788" s="53">
        <v>1</v>
      </c>
      <c r="BM788" s="83">
        <v>46189</v>
      </c>
      <c r="BN788" s="53"/>
      <c r="BO788" s="53"/>
    </row>
    <row r="789" spans="3:67" ht="14.25" hidden="1" customHeight="1">
      <c r="C789" s="82" t="s">
        <v>15</v>
      </c>
      <c r="D789" s="82" t="s">
        <v>3534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2"/>
        <v>24</v>
      </c>
      <c r="M789" s="26">
        <f t="shared" si="75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>
        <v>24</v>
      </c>
      <c r="BD789" s="67">
        <f>SUMIFS([1]Up!$J:$J,[1]Up!$D:$D,D789)</f>
        <v>0</v>
      </c>
      <c r="BE789" s="82"/>
      <c r="BF789" s="82" t="str">
        <f t="shared" si="74"/>
        <v/>
      </c>
      <c r="BG789" s="53" t="str">
        <f t="shared" si="73"/>
        <v/>
      </c>
      <c r="BH789" s="53" t="s">
        <v>75</v>
      </c>
      <c r="BI789" s="53" t="s">
        <v>3671</v>
      </c>
      <c r="BJ789" s="53"/>
      <c r="BK789" s="53"/>
      <c r="BL789" s="53"/>
      <c r="BM789" s="83"/>
      <c r="BN789" s="53"/>
      <c r="BO789" s="53"/>
    </row>
    <row r="790" spans="3:67" ht="14.25" hidden="1" customHeight="1">
      <c r="C790" s="82" t="s">
        <v>15</v>
      </c>
      <c r="D790" s="82" t="s">
        <v>3535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2"/>
        <v>24</v>
      </c>
      <c r="M790" s="26">
        <f t="shared" si="75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>
        <v>24</v>
      </c>
      <c r="BD790" s="67">
        <f>SUMIFS([1]Up!$J:$J,[1]Up!$D:$D,D790)</f>
        <v>0</v>
      </c>
      <c r="BE790" s="82"/>
      <c r="BF790" s="82" t="str">
        <f t="shared" si="74"/>
        <v/>
      </c>
      <c r="BG790" s="53" t="str">
        <f t="shared" si="73"/>
        <v/>
      </c>
      <c r="BH790" s="53" t="s">
        <v>75</v>
      </c>
      <c r="BI790" s="53" t="s">
        <v>3686</v>
      </c>
      <c r="BJ790" s="53"/>
      <c r="BK790" s="53"/>
      <c r="BL790" s="53"/>
      <c r="BM790" s="83"/>
      <c r="BN790" s="53"/>
      <c r="BO790" s="53"/>
    </row>
    <row r="791" spans="3:67" ht="14.25" hidden="1" customHeight="1">
      <c r="C791" s="82" t="s">
        <v>12</v>
      </c>
      <c r="D791" s="82" t="s">
        <v>3536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2"/>
        <v>0</v>
      </c>
      <c r="M791" s="26">
        <f t="shared" si="75"/>
        <v>6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67">
        <f>SUMIFS([1]Up!$J:$J,[1]Up!$D:$D,D791)</f>
        <v>0</v>
      </c>
      <c r="BE791" s="82"/>
      <c r="BF791" s="82" t="str">
        <f t="shared" si="74"/>
        <v/>
      </c>
      <c r="BG791" s="53" t="str">
        <f t="shared" si="73"/>
        <v/>
      </c>
      <c r="BH791" s="53" t="s">
        <v>50</v>
      </c>
      <c r="BI791" s="84" t="s">
        <v>3848</v>
      </c>
      <c r="BJ791" s="53"/>
      <c r="BK791" s="53" t="s">
        <v>3849</v>
      </c>
      <c r="BL791" s="53">
        <v>2</v>
      </c>
      <c r="BM791" s="83">
        <v>46189</v>
      </c>
      <c r="BN791" s="53"/>
      <c r="BO791" s="53"/>
    </row>
    <row r="792" spans="3:67" ht="14.25" hidden="1" customHeight="1">
      <c r="C792" s="82" t="s">
        <v>12</v>
      </c>
      <c r="D792" s="82" t="s">
        <v>3537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2"/>
        <v>0</v>
      </c>
      <c r="M792" s="26">
        <f t="shared" si="75"/>
        <v>6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67">
        <f>SUMIFS([1]Up!$J:$J,[1]Up!$D:$D,D792)</f>
        <v>0</v>
      </c>
      <c r="BE792" s="82"/>
      <c r="BF792" s="82" t="str">
        <f t="shared" si="74"/>
        <v/>
      </c>
      <c r="BG792" s="53" t="str">
        <f t="shared" si="73"/>
        <v/>
      </c>
      <c r="BH792" s="53" t="s">
        <v>50</v>
      </c>
      <c r="BI792" s="84" t="s">
        <v>3848</v>
      </c>
      <c r="BJ792" s="53"/>
      <c r="BK792" s="53" t="s">
        <v>3849</v>
      </c>
      <c r="BL792" s="53">
        <v>2</v>
      </c>
      <c r="BM792" s="83">
        <v>46189</v>
      </c>
      <c r="BN792" s="53"/>
      <c r="BO792" s="53"/>
    </row>
    <row r="793" spans="3:67" ht="14.25" hidden="1" customHeight="1">
      <c r="C793" s="82" t="s">
        <v>12</v>
      </c>
      <c r="D793" s="82" t="s">
        <v>3538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2"/>
        <v>6</v>
      </c>
      <c r="M793" s="26">
        <f t="shared" si="75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>
        <v>6</v>
      </c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67">
        <f>SUMIFS([1]Up!$J:$J,[1]Up!$D:$D,D793)</f>
        <v>0</v>
      </c>
      <c r="BE793" s="82"/>
      <c r="BF793" s="82" t="str">
        <f t="shared" si="74"/>
        <v/>
      </c>
      <c r="BG793" s="53" t="str">
        <f t="shared" si="73"/>
        <v/>
      </c>
      <c r="BH793" s="53" t="s">
        <v>61</v>
      </c>
      <c r="BI793" s="53" t="s">
        <v>3850</v>
      </c>
      <c r="BJ793" s="53"/>
      <c r="BK793" s="53" t="s">
        <v>3851</v>
      </c>
      <c r="BL793" s="53">
        <v>2</v>
      </c>
      <c r="BM793" s="83">
        <v>46189</v>
      </c>
      <c r="BN793" s="53"/>
      <c r="BO793" s="53"/>
    </row>
    <row r="794" spans="3:67" ht="14.25" hidden="1" customHeight="1">
      <c r="C794" s="82" t="s">
        <v>14</v>
      </c>
      <c r="D794" s="82" t="s">
        <v>3539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2"/>
        <v>48</v>
      </c>
      <c r="M794" s="26">
        <f t="shared" si="75"/>
        <v>0</v>
      </c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>
        <v>48</v>
      </c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67">
        <f>SUMIFS([1]Up!$J:$J,[1]Up!$D:$D,D794)</f>
        <v>0</v>
      </c>
      <c r="BE794" s="82"/>
      <c r="BF794" s="82" t="str">
        <f t="shared" si="74"/>
        <v>PL10</v>
      </c>
      <c r="BG794" s="53" t="str">
        <f t="shared" si="73"/>
        <v/>
      </c>
      <c r="BH794" s="53" t="s">
        <v>50</v>
      </c>
      <c r="BI794" s="84" t="s">
        <v>3840</v>
      </c>
      <c r="BJ794" s="53"/>
      <c r="BK794" s="53" t="s">
        <v>3841</v>
      </c>
      <c r="BL794" s="53">
        <v>16</v>
      </c>
      <c r="BM794" s="83">
        <v>46189</v>
      </c>
      <c r="BN794" s="53"/>
      <c r="BO794" s="53"/>
    </row>
    <row r="795" spans="3:67" ht="14.25" hidden="1" customHeight="1">
      <c r="C795" s="82" t="s">
        <v>12</v>
      </c>
      <c r="D795" s="82" t="s">
        <v>3540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2"/>
        <v>3</v>
      </c>
      <c r="M795" s="26">
        <f t="shared" si="75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>
        <v>3</v>
      </c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67">
        <f>SUMIFS([1]Up!$J:$J,[1]Up!$D:$D,D795)</f>
        <v>0</v>
      </c>
      <c r="BE795" s="82"/>
      <c r="BF795" s="82" t="str">
        <f t="shared" si="74"/>
        <v/>
      </c>
      <c r="BG795" s="53" t="str">
        <f t="shared" si="73"/>
        <v/>
      </c>
      <c r="BH795" s="53" t="s">
        <v>61</v>
      </c>
      <c r="BI795" s="53" t="s">
        <v>3850</v>
      </c>
      <c r="BJ795" s="53"/>
      <c r="BK795" s="53" t="s">
        <v>3851</v>
      </c>
      <c r="BL795" s="53">
        <v>1</v>
      </c>
      <c r="BM795" s="83">
        <v>46189</v>
      </c>
      <c r="BN795" s="53"/>
      <c r="BO795" s="53"/>
    </row>
    <row r="796" spans="3:67" ht="14.25" hidden="1" customHeight="1">
      <c r="C796" s="82" t="s">
        <v>15</v>
      </c>
      <c r="D796" s="82" t="s">
        <v>3541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2"/>
        <v>3</v>
      </c>
      <c r="M796" s="26">
        <f t="shared" si="75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>
        <v>3</v>
      </c>
      <c r="BD796" s="67">
        <f>SUMIFS([1]Up!$J:$J,[1]Up!$D:$D,D796)</f>
        <v>0</v>
      </c>
      <c r="BE796" s="82"/>
      <c r="BF796" s="82" t="str">
        <f t="shared" si="74"/>
        <v/>
      </c>
      <c r="BG796" s="53" t="str">
        <f t="shared" si="73"/>
        <v/>
      </c>
      <c r="BH796" s="53" t="s">
        <v>75</v>
      </c>
      <c r="BI796" s="53" t="s">
        <v>3732</v>
      </c>
      <c r="BJ796" s="53"/>
      <c r="BK796" s="53"/>
      <c r="BL796" s="53"/>
      <c r="BM796" s="83"/>
      <c r="BN796" s="53"/>
      <c r="BO796" s="53"/>
    </row>
    <row r="797" spans="3:67" ht="14.25" hidden="1" customHeight="1">
      <c r="C797" s="82" t="s">
        <v>14</v>
      </c>
      <c r="D797" s="82" t="s">
        <v>3542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2"/>
        <v>3</v>
      </c>
      <c r="M797" s="26">
        <f t="shared" si="75"/>
        <v>0</v>
      </c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>
        <v>3</v>
      </c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67">
        <f>SUMIFS([1]Up!$J:$J,[1]Up!$D:$D,D797)</f>
        <v>0</v>
      </c>
      <c r="BE797" s="82"/>
      <c r="BF797" s="82" t="str">
        <f t="shared" si="74"/>
        <v>PL10</v>
      </c>
      <c r="BG797" s="53" t="str">
        <f t="shared" si="73"/>
        <v/>
      </c>
      <c r="BH797" s="53" t="s">
        <v>50</v>
      </c>
      <c r="BI797" s="84" t="s">
        <v>3840</v>
      </c>
      <c r="BJ797" s="53"/>
      <c r="BK797" s="53" t="s">
        <v>3841</v>
      </c>
      <c r="BL797" s="53">
        <v>1</v>
      </c>
      <c r="BM797" s="83">
        <v>46189</v>
      </c>
      <c r="BN797" s="53"/>
      <c r="BO797" s="53"/>
    </row>
    <row r="798" spans="3:67" ht="14.25" hidden="1" customHeight="1">
      <c r="C798" s="82" t="s">
        <v>14</v>
      </c>
      <c r="D798" s="82" t="s">
        <v>3543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si="72"/>
        <v>6</v>
      </c>
      <c r="M798" s="26">
        <f t="shared" si="75"/>
        <v>0</v>
      </c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>
        <v>6</v>
      </c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67">
        <f>SUMIFS([1]Up!$J:$J,[1]Up!$D:$D,D798)</f>
        <v>0</v>
      </c>
      <c r="BE798" s="82"/>
      <c r="BF798" s="82" t="str">
        <f t="shared" si="74"/>
        <v>PL10</v>
      </c>
      <c r="BG798" s="53" t="str">
        <f t="shared" si="73"/>
        <v/>
      </c>
      <c r="BH798" s="53" t="s">
        <v>50</v>
      </c>
      <c r="BI798" s="84" t="s">
        <v>3840</v>
      </c>
      <c r="BJ798" s="53"/>
      <c r="BK798" s="53" t="s">
        <v>3841</v>
      </c>
      <c r="BL798" s="53">
        <v>2</v>
      </c>
      <c r="BM798" s="83">
        <v>46189</v>
      </c>
      <c r="BN798" s="53"/>
      <c r="BO798" s="53"/>
    </row>
    <row r="799" spans="3:67" ht="14.25" hidden="1" customHeight="1">
      <c r="C799" s="82" t="s">
        <v>14</v>
      </c>
      <c r="D799" s="82" t="s">
        <v>3544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2"/>
        <v>12</v>
      </c>
      <c r="M799" s="26">
        <f t="shared" si="75"/>
        <v>0</v>
      </c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>
        <v>12</v>
      </c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67">
        <f>SUMIFS([1]Up!$J:$J,[1]Up!$D:$D,D799)</f>
        <v>0</v>
      </c>
      <c r="BE799" s="82"/>
      <c r="BF799" s="82" t="str">
        <f t="shared" si="74"/>
        <v>PL10</v>
      </c>
      <c r="BG799" s="53" t="str">
        <f t="shared" si="73"/>
        <v/>
      </c>
      <c r="BH799" s="53" t="s">
        <v>50</v>
      </c>
      <c r="BI799" s="84" t="s">
        <v>3840</v>
      </c>
      <c r="BJ799" s="53"/>
      <c r="BK799" s="53" t="s">
        <v>3841</v>
      </c>
      <c r="BL799" s="53">
        <v>4</v>
      </c>
      <c r="BM799" s="83">
        <v>46189</v>
      </c>
      <c r="BN799" s="53"/>
      <c r="BO799" s="53"/>
    </row>
    <row r="800" spans="3:67" ht="14.25" hidden="1" customHeight="1">
      <c r="C800" s="82" t="s">
        <v>14</v>
      </c>
      <c r="D800" s="82" t="s">
        <v>3545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ref="L800:L844" si="76">MIN(SUM(N800:BC800),I800)</f>
        <v>6</v>
      </c>
      <c r="M800" s="26">
        <f t="shared" si="75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>
        <v>6</v>
      </c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67">
        <f>SUMIFS([1]Up!$J:$J,[1]Up!$D:$D,D800)</f>
        <v>0</v>
      </c>
      <c r="BE800" s="82"/>
      <c r="BF800" s="82" t="str">
        <f t="shared" si="74"/>
        <v>PL1.5</v>
      </c>
      <c r="BG800" s="53" t="str">
        <f t="shared" ref="BG800:BG844" si="77">IF(ROUND(SUM(N800:BC800)-I800,0)&gt;0,"Thừa "&amp;SUM(N800:BC800)-I800,"")</f>
        <v/>
      </c>
      <c r="BH800" s="53" t="s">
        <v>61</v>
      </c>
      <c r="BI800" s="53" t="s">
        <v>3842</v>
      </c>
      <c r="BJ800" s="53"/>
      <c r="BK800" s="53" t="s">
        <v>3843</v>
      </c>
      <c r="BL800" s="53">
        <v>2</v>
      </c>
      <c r="BM800" s="83">
        <v>46189</v>
      </c>
      <c r="BN800" s="53"/>
      <c r="BO800" s="53"/>
    </row>
    <row r="801" spans="3:67" ht="14.25" hidden="1" customHeight="1">
      <c r="C801" s="82" t="s">
        <v>14</v>
      </c>
      <c r="D801" s="82" t="s">
        <v>3546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6"/>
        <v>6</v>
      </c>
      <c r="M801" s="26">
        <f t="shared" si="75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>
        <v>6</v>
      </c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67">
        <f>SUMIFS([1]Up!$J:$J,[1]Up!$D:$D,D801)</f>
        <v>0</v>
      </c>
      <c r="BE801" s="82"/>
      <c r="BF801" s="82" t="str">
        <f t="shared" si="74"/>
        <v>PL1.5</v>
      </c>
      <c r="BG801" s="53" t="str">
        <f t="shared" si="77"/>
        <v/>
      </c>
      <c r="BH801" s="53" t="s">
        <v>61</v>
      </c>
      <c r="BI801" s="53" t="s">
        <v>3842</v>
      </c>
      <c r="BJ801" s="53"/>
      <c r="BK801" s="53" t="s">
        <v>3843</v>
      </c>
      <c r="BL801" s="53">
        <v>2</v>
      </c>
      <c r="BM801" s="83">
        <v>46189</v>
      </c>
      <c r="BN801" s="53"/>
      <c r="BO801" s="53"/>
    </row>
    <row r="802" spans="3:67" ht="14.25" hidden="1" customHeight="1">
      <c r="C802" s="82" t="s">
        <v>14</v>
      </c>
      <c r="D802" s="82" t="s">
        <v>3547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6"/>
        <v>3</v>
      </c>
      <c r="M802" s="26">
        <f t="shared" si="75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>
        <v>3</v>
      </c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67">
        <f>SUMIFS([1]Up!$J:$J,[1]Up!$D:$D,D802)</f>
        <v>0</v>
      </c>
      <c r="BE802" s="82"/>
      <c r="BF802" s="82" t="str">
        <f t="shared" si="74"/>
        <v>PL1.5</v>
      </c>
      <c r="BG802" s="53" t="str">
        <f t="shared" si="77"/>
        <v/>
      </c>
      <c r="BH802" s="53" t="s">
        <v>61</v>
      </c>
      <c r="BI802" s="53" t="s">
        <v>3842</v>
      </c>
      <c r="BJ802" s="53"/>
      <c r="BK802" s="53" t="s">
        <v>3843</v>
      </c>
      <c r="BL802" s="53">
        <v>1</v>
      </c>
      <c r="BM802" s="83">
        <v>46189</v>
      </c>
      <c r="BN802" s="53"/>
      <c r="BO802" s="53"/>
    </row>
    <row r="803" spans="3:67" ht="14.25" hidden="1" customHeight="1">
      <c r="C803" s="82" t="s">
        <v>12</v>
      </c>
      <c r="D803" s="82" t="s">
        <v>3548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6"/>
        <v>0</v>
      </c>
      <c r="M803" s="26">
        <f t="shared" si="75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67">
        <f>SUMIFS([1]Up!$J:$J,[1]Up!$D:$D,D803)</f>
        <v>0</v>
      </c>
      <c r="BE803" s="82"/>
      <c r="BF803" s="82" t="str">
        <f t="shared" si="74"/>
        <v/>
      </c>
      <c r="BG803" s="53" t="str">
        <f t="shared" si="77"/>
        <v/>
      </c>
      <c r="BH803" s="53" t="s">
        <v>61</v>
      </c>
      <c r="BI803" s="53"/>
      <c r="BJ803" s="53"/>
      <c r="BK803" s="53"/>
      <c r="BL803" s="53"/>
      <c r="BM803" s="83"/>
      <c r="BN803" s="53"/>
      <c r="BO803" s="53"/>
    </row>
    <row r="804" spans="3:67" ht="14.25" hidden="1" customHeight="1">
      <c r="C804" s="82" t="s">
        <v>14</v>
      </c>
      <c r="D804" s="82" t="s">
        <v>3549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6"/>
        <v>30</v>
      </c>
      <c r="M804" s="26">
        <f t="shared" si="75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>
        <v>30</v>
      </c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67">
        <f>SUMIFS([1]Up!$J:$J,[1]Up!$D:$D,D804)</f>
        <v>0</v>
      </c>
      <c r="BE804" s="82"/>
      <c r="BF804" s="82" t="str">
        <f t="shared" si="74"/>
        <v xml:space="preserve">PL1.5 </v>
      </c>
      <c r="BG804" s="53" t="str">
        <f t="shared" si="77"/>
        <v/>
      </c>
      <c r="BH804" s="53" t="s">
        <v>50</v>
      </c>
      <c r="BI804" s="53" t="s">
        <v>3842</v>
      </c>
      <c r="BJ804" s="53"/>
      <c r="BK804" s="53" t="s">
        <v>3843</v>
      </c>
      <c r="BL804" s="53">
        <v>10</v>
      </c>
      <c r="BM804" s="83">
        <v>46189</v>
      </c>
      <c r="BN804" s="53"/>
      <c r="BO804" s="53"/>
    </row>
    <row r="805" spans="3:67" ht="14.25" hidden="1" customHeight="1">
      <c r="C805" s="82" t="s">
        <v>15</v>
      </c>
      <c r="D805" s="82" t="s">
        <v>3550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6"/>
        <v>30</v>
      </c>
      <c r="M805" s="26">
        <f t="shared" si="75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>
        <v>30</v>
      </c>
      <c r="BD805" s="67">
        <f>SUMIFS([1]Up!$J:$J,[1]Up!$D:$D,D805)</f>
        <v>0</v>
      </c>
      <c r="BE805" s="82"/>
      <c r="BF805" s="82" t="str">
        <f t="shared" si="74"/>
        <v/>
      </c>
      <c r="BG805" s="53" t="str">
        <f t="shared" si="77"/>
        <v/>
      </c>
      <c r="BH805" s="53" t="s">
        <v>75</v>
      </c>
      <c r="BI805" s="53" t="s">
        <v>3715</v>
      </c>
      <c r="BJ805" s="53"/>
      <c r="BK805" s="53"/>
      <c r="BL805" s="53"/>
      <c r="BM805" s="83"/>
      <c r="BN805" s="53"/>
      <c r="BO805" s="53"/>
    </row>
    <row r="806" spans="3:67" ht="14.25" hidden="1" customHeight="1">
      <c r="C806" s="82" t="s">
        <v>15</v>
      </c>
      <c r="D806" s="82" t="s">
        <v>3551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6"/>
        <v>3</v>
      </c>
      <c r="M806" s="26">
        <f t="shared" si="75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>
        <v>3</v>
      </c>
      <c r="BD806" s="67">
        <f>SUMIFS([1]Up!$J:$J,[1]Up!$D:$D,D806)</f>
        <v>0</v>
      </c>
      <c r="BE806" s="82"/>
      <c r="BF806" s="82" t="str">
        <f t="shared" si="74"/>
        <v/>
      </c>
      <c r="BG806" s="53" t="str">
        <f t="shared" si="77"/>
        <v/>
      </c>
      <c r="BH806" s="53" t="s">
        <v>75</v>
      </c>
      <c r="BI806" s="53" t="s">
        <v>3652</v>
      </c>
      <c r="BJ806" s="53"/>
      <c r="BK806" s="53"/>
      <c r="BL806" s="53"/>
      <c r="BM806" s="83"/>
      <c r="BN806" s="53"/>
      <c r="BO806" s="53"/>
    </row>
    <row r="807" spans="3:67" ht="14.25" hidden="1" customHeight="1">
      <c r="C807" s="82" t="s">
        <v>15</v>
      </c>
      <c r="D807" s="82" t="s">
        <v>3552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6"/>
        <v>3</v>
      </c>
      <c r="M807" s="26">
        <f t="shared" si="75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>
        <v>3</v>
      </c>
      <c r="BD807" s="67">
        <f>SUMIFS([1]Up!$J:$J,[1]Up!$D:$D,D807)</f>
        <v>0</v>
      </c>
      <c r="BE807" s="82"/>
      <c r="BF807" s="82" t="str">
        <f t="shared" si="74"/>
        <v/>
      </c>
      <c r="BG807" s="53" t="str">
        <f t="shared" si="77"/>
        <v/>
      </c>
      <c r="BH807" s="53" t="s">
        <v>75</v>
      </c>
      <c r="BI807" s="53" t="s">
        <v>3657</v>
      </c>
      <c r="BJ807" s="53"/>
      <c r="BK807" s="53"/>
      <c r="BL807" s="53"/>
      <c r="BM807" s="83"/>
      <c r="BN807" s="53"/>
      <c r="BO807" s="53"/>
    </row>
    <row r="808" spans="3:67" ht="14.25" hidden="1" customHeight="1">
      <c r="C808" s="82" t="s">
        <v>15</v>
      </c>
      <c r="D808" s="82" t="s">
        <v>3553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6"/>
        <v>78</v>
      </c>
      <c r="M808" s="26">
        <f t="shared" si="75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>
        <v>78</v>
      </c>
      <c r="BD808" s="67">
        <f>SUMIFS([1]Up!$J:$J,[1]Up!$D:$D,D808)</f>
        <v>0</v>
      </c>
      <c r="BE808" s="82"/>
      <c r="BF808" s="82" t="str">
        <f t="shared" si="74"/>
        <v/>
      </c>
      <c r="BG808" s="53" t="str">
        <f t="shared" si="77"/>
        <v/>
      </c>
      <c r="BH808" s="53" t="s">
        <v>75</v>
      </c>
      <c r="BI808" s="53" t="s">
        <v>3647</v>
      </c>
      <c r="BJ808" s="53"/>
      <c r="BK808" s="53"/>
      <c r="BL808" s="53"/>
      <c r="BM808" s="83"/>
      <c r="BN808" s="53"/>
      <c r="BO808" s="53"/>
    </row>
    <row r="809" spans="3:67" ht="14.25" hidden="1" customHeight="1">
      <c r="C809" s="82" t="s">
        <v>14</v>
      </c>
      <c r="D809" s="82" t="s">
        <v>3554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6"/>
        <v>3</v>
      </c>
      <c r="M809" s="26">
        <f t="shared" si="75"/>
        <v>0</v>
      </c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>
        <v>3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67">
        <f>SUMIFS([1]Up!$J:$J,[1]Up!$D:$D,D809)</f>
        <v>0</v>
      </c>
      <c r="BE809" s="82"/>
      <c r="BF809" s="82" t="str">
        <f t="shared" si="74"/>
        <v>PL10</v>
      </c>
      <c r="BG809" s="53" t="str">
        <f t="shared" si="77"/>
        <v/>
      </c>
      <c r="BH809" s="53" t="s">
        <v>50</v>
      </c>
      <c r="BI809" s="84" t="s">
        <v>3840</v>
      </c>
      <c r="BJ809" s="53"/>
      <c r="BK809" s="53" t="s">
        <v>3841</v>
      </c>
      <c r="BL809" s="53">
        <v>1</v>
      </c>
      <c r="BM809" s="83">
        <v>46189</v>
      </c>
      <c r="BN809" s="53"/>
      <c r="BO809" s="53"/>
    </row>
    <row r="810" spans="3:67" ht="14.25" hidden="1" customHeight="1">
      <c r="C810" s="82" t="s">
        <v>14</v>
      </c>
      <c r="D810" s="82" t="s">
        <v>3555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6"/>
        <v>6</v>
      </c>
      <c r="M810" s="26">
        <f t="shared" si="75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>
        <v>6</v>
      </c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67">
        <f>SUMIFS([1]Up!$J:$J,[1]Up!$D:$D,D810)</f>
        <v>0</v>
      </c>
      <c r="BE810" s="82"/>
      <c r="BF810" s="82" t="str">
        <f t="shared" si="74"/>
        <v>PL1.5</v>
      </c>
      <c r="BG810" s="53" t="str">
        <f t="shared" si="77"/>
        <v/>
      </c>
      <c r="BH810" s="53" t="s">
        <v>61</v>
      </c>
      <c r="BI810" s="53" t="s">
        <v>3842</v>
      </c>
      <c r="BJ810" s="53"/>
      <c r="BK810" s="53" t="s">
        <v>3843</v>
      </c>
      <c r="BL810" s="53">
        <v>2</v>
      </c>
      <c r="BM810" s="83">
        <v>46189</v>
      </c>
      <c r="BN810" s="53"/>
      <c r="BO810" s="53"/>
    </row>
    <row r="811" spans="3:67" ht="14.25" hidden="1" customHeight="1">
      <c r="C811" s="82" t="s">
        <v>14</v>
      </c>
      <c r="D811" s="82" t="s">
        <v>3556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6"/>
        <v>6</v>
      </c>
      <c r="M811" s="26">
        <f t="shared" si="75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>
        <v>6</v>
      </c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67">
        <f>SUMIFS([1]Up!$J:$J,[1]Up!$D:$D,D811)</f>
        <v>0</v>
      </c>
      <c r="BE811" s="82"/>
      <c r="BF811" s="82" t="str">
        <f t="shared" si="74"/>
        <v>PL1.5</v>
      </c>
      <c r="BG811" s="53" t="str">
        <f t="shared" si="77"/>
        <v/>
      </c>
      <c r="BH811" s="53" t="s">
        <v>61</v>
      </c>
      <c r="BI811" s="53" t="s">
        <v>3842</v>
      </c>
      <c r="BJ811" s="53"/>
      <c r="BK811" s="53" t="s">
        <v>3843</v>
      </c>
      <c r="BL811" s="53">
        <v>2</v>
      </c>
      <c r="BM811" s="83">
        <v>46189</v>
      </c>
      <c r="BN811" s="53"/>
      <c r="BO811" s="53"/>
    </row>
    <row r="812" spans="3:67" ht="14.25" hidden="1" customHeight="1">
      <c r="C812" s="82" t="s">
        <v>14</v>
      </c>
      <c r="D812" s="82" t="s">
        <v>3557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6"/>
        <v>3</v>
      </c>
      <c r="M812" s="26">
        <f t="shared" si="75"/>
        <v>0</v>
      </c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>
        <v>3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67">
        <f>SUMIFS([1]Up!$J:$J,[1]Up!$D:$D,D812)</f>
        <v>0</v>
      </c>
      <c r="BE812" s="82"/>
      <c r="BF812" s="82" t="str">
        <f t="shared" si="74"/>
        <v>PL10</v>
      </c>
      <c r="BG812" s="53" t="str">
        <f t="shared" si="77"/>
        <v/>
      </c>
      <c r="BH812" s="53" t="s">
        <v>50</v>
      </c>
      <c r="BI812" s="84" t="s">
        <v>3840</v>
      </c>
      <c r="BJ812" s="53"/>
      <c r="BK812" s="53" t="s">
        <v>3841</v>
      </c>
      <c r="BL812" s="53">
        <v>1</v>
      </c>
      <c r="BM812" s="83">
        <v>46189</v>
      </c>
      <c r="BN812" s="53"/>
      <c r="BO812" s="53"/>
    </row>
    <row r="813" spans="3:67" ht="14.25" hidden="1" customHeight="1">
      <c r="C813" s="82" t="s">
        <v>12</v>
      </c>
      <c r="D813" s="82" t="s">
        <v>3558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6"/>
        <v>3</v>
      </c>
      <c r="M813" s="26">
        <f t="shared" si="75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>
        <v>3</v>
      </c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67">
        <f>SUMIFS([1]Up!$J:$J,[1]Up!$D:$D,D813)</f>
        <v>0</v>
      </c>
      <c r="BE813" s="82"/>
      <c r="BF813" s="82" t="str">
        <f t="shared" si="74"/>
        <v/>
      </c>
      <c r="BG813" s="53" t="str">
        <f t="shared" si="77"/>
        <v/>
      </c>
      <c r="BH813" s="53" t="s">
        <v>61</v>
      </c>
      <c r="BI813" s="53" t="s">
        <v>3844</v>
      </c>
      <c r="BJ813" s="53"/>
      <c r="BK813" s="53" t="s">
        <v>3845</v>
      </c>
      <c r="BL813" s="53">
        <v>1</v>
      </c>
      <c r="BM813" s="83">
        <v>46189</v>
      </c>
      <c r="BN813" s="53"/>
      <c r="BO813" s="53"/>
    </row>
    <row r="814" spans="3:67" ht="14.25" hidden="1" customHeight="1">
      <c r="C814" s="82" t="s">
        <v>14</v>
      </c>
      <c r="D814" s="82" t="s">
        <v>3559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6"/>
        <v>3</v>
      </c>
      <c r="M814" s="26">
        <f t="shared" si="75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>
        <v>3</v>
      </c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67">
        <f>SUMIFS([1]Up!$J:$J,[1]Up!$D:$D,D814)</f>
        <v>0</v>
      </c>
      <c r="BE814" s="82"/>
      <c r="BF814" s="82" t="str">
        <f t="shared" si="74"/>
        <v>PL10</v>
      </c>
      <c r="BG814" s="53" t="str">
        <f t="shared" si="77"/>
        <v/>
      </c>
      <c r="BH814" s="53" t="s">
        <v>61</v>
      </c>
      <c r="BI814" s="84" t="s">
        <v>3840</v>
      </c>
      <c r="BJ814" s="53"/>
      <c r="BK814" s="53" t="s">
        <v>3841</v>
      </c>
      <c r="BL814" s="53">
        <v>1</v>
      </c>
      <c r="BM814" s="83">
        <v>46189</v>
      </c>
      <c r="BN814" s="53"/>
      <c r="BO814" s="53"/>
    </row>
    <row r="815" spans="3:67" ht="14.25" hidden="1" customHeight="1">
      <c r="C815" s="82" t="s">
        <v>15</v>
      </c>
      <c r="D815" s="82" t="s">
        <v>3560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6"/>
        <v>72</v>
      </c>
      <c r="M815" s="26">
        <f t="shared" si="75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>
        <v>72</v>
      </c>
      <c r="BD815" s="67">
        <f>SUMIFS([1]Up!$J:$J,[1]Up!$D:$D,D815)</f>
        <v>0</v>
      </c>
      <c r="BE815" s="82"/>
      <c r="BF815" s="82" t="str">
        <f t="shared" si="74"/>
        <v/>
      </c>
      <c r="BG815" s="53" t="str">
        <f t="shared" si="77"/>
        <v/>
      </c>
      <c r="BH815" s="53" t="s">
        <v>75</v>
      </c>
      <c r="BI815" s="53" t="s">
        <v>3647</v>
      </c>
      <c r="BJ815" s="53"/>
      <c r="BK815" s="53"/>
      <c r="BL815" s="53"/>
      <c r="BM815" s="83"/>
      <c r="BN815" s="53"/>
      <c r="BO815" s="53"/>
    </row>
    <row r="816" spans="3:67" ht="14.25" hidden="1" customHeight="1">
      <c r="C816" s="82" t="s">
        <v>15</v>
      </c>
      <c r="D816" s="82" t="s">
        <v>3561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6"/>
        <v>3</v>
      </c>
      <c r="M816" s="26">
        <f t="shared" si="75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>
        <v>3</v>
      </c>
      <c r="BD816" s="67">
        <f>SUMIFS([1]Up!$J:$J,[1]Up!$D:$D,D816)</f>
        <v>0</v>
      </c>
      <c r="BE816" s="82"/>
      <c r="BF816" s="82" t="str">
        <f t="shared" si="74"/>
        <v/>
      </c>
      <c r="BG816" s="53" t="str">
        <f t="shared" si="77"/>
        <v/>
      </c>
      <c r="BH816" s="53" t="s">
        <v>75</v>
      </c>
      <c r="BI816" s="53" t="s">
        <v>3652</v>
      </c>
      <c r="BJ816" s="53"/>
      <c r="BK816" s="53"/>
      <c r="BL816" s="53"/>
      <c r="BM816" s="83"/>
      <c r="BN816" s="53"/>
      <c r="BO816" s="53"/>
    </row>
    <row r="817" spans="3:67" ht="14.25" hidden="1" customHeight="1">
      <c r="C817" s="82" t="s">
        <v>15</v>
      </c>
      <c r="D817" s="82" t="s">
        <v>3562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6"/>
        <v>3</v>
      </c>
      <c r="M817" s="26">
        <f t="shared" si="75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>
        <v>3</v>
      </c>
      <c r="BD817" s="67">
        <f>SUMIFS([1]Up!$J:$J,[1]Up!$D:$D,D817)</f>
        <v>0</v>
      </c>
      <c r="BE817" s="82"/>
      <c r="BF817" s="82" t="str">
        <f t="shared" si="74"/>
        <v/>
      </c>
      <c r="BG817" s="53" t="str">
        <f t="shared" si="77"/>
        <v/>
      </c>
      <c r="BH817" s="53" t="s">
        <v>75</v>
      </c>
      <c r="BI817" s="53" t="s">
        <v>3657</v>
      </c>
      <c r="BJ817" s="53"/>
      <c r="BK817" s="53"/>
      <c r="BL817" s="53"/>
      <c r="BM817" s="83"/>
      <c r="BN817" s="53"/>
      <c r="BO817" s="53"/>
    </row>
    <row r="818" spans="3:67" ht="14.25" hidden="1" customHeight="1">
      <c r="C818" s="82" t="s">
        <v>15</v>
      </c>
      <c r="D818" s="82" t="s">
        <v>3563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6"/>
        <v>24</v>
      </c>
      <c r="M818" s="26">
        <f t="shared" si="75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>
        <v>24</v>
      </c>
      <c r="BD818" s="67">
        <f>SUMIFS([1]Up!$J:$J,[1]Up!$D:$D,D818)</f>
        <v>0</v>
      </c>
      <c r="BE818" s="82"/>
      <c r="BF818" s="82" t="str">
        <f t="shared" si="74"/>
        <v/>
      </c>
      <c r="BG818" s="53" t="str">
        <f t="shared" si="77"/>
        <v/>
      </c>
      <c r="BH818" s="53" t="s">
        <v>75</v>
      </c>
      <c r="BI818" s="53" t="s">
        <v>3675</v>
      </c>
      <c r="BJ818" s="53"/>
      <c r="BK818" s="53"/>
      <c r="BL818" s="53"/>
      <c r="BM818" s="83"/>
      <c r="BN818" s="53"/>
      <c r="BO818" s="53"/>
    </row>
    <row r="819" spans="3:67" ht="14.25" hidden="1" customHeight="1">
      <c r="C819" s="82" t="s">
        <v>15</v>
      </c>
      <c r="D819" s="82" t="s">
        <v>3564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6"/>
        <v>24</v>
      </c>
      <c r="M819" s="26">
        <f t="shared" si="75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>
        <v>24</v>
      </c>
      <c r="BD819" s="67">
        <f>SUMIFS([1]Up!$J:$J,[1]Up!$D:$D,D819)</f>
        <v>0</v>
      </c>
      <c r="BE819" s="82"/>
      <c r="BF819" s="82" t="str">
        <f t="shared" si="74"/>
        <v/>
      </c>
      <c r="BG819" s="53" t="str">
        <f t="shared" si="77"/>
        <v/>
      </c>
      <c r="BH819" s="53" t="s">
        <v>75</v>
      </c>
      <c r="BI819" s="53" t="s">
        <v>3679</v>
      </c>
      <c r="BJ819" s="53"/>
      <c r="BK819" s="53"/>
      <c r="BL819" s="53"/>
      <c r="BM819" s="83"/>
      <c r="BN819" s="53"/>
      <c r="BO819" s="53"/>
    </row>
    <row r="820" spans="3:67" ht="14.25" hidden="1" customHeight="1">
      <c r="C820" s="82" t="s">
        <v>14</v>
      </c>
      <c r="D820" s="82" t="s">
        <v>3565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6"/>
        <v>24</v>
      </c>
      <c r="M820" s="26">
        <f t="shared" si="75"/>
        <v>0</v>
      </c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>
        <v>24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67">
        <f>SUMIFS([1]Up!$J:$J,[1]Up!$D:$D,D820)</f>
        <v>0</v>
      </c>
      <c r="BE820" s="82"/>
      <c r="BF820" s="82" t="str">
        <f t="shared" si="74"/>
        <v>PL10</v>
      </c>
      <c r="BG820" s="53" t="str">
        <f t="shared" si="77"/>
        <v/>
      </c>
      <c r="BH820" s="53" t="s">
        <v>50</v>
      </c>
      <c r="BI820" s="84" t="s">
        <v>3840</v>
      </c>
      <c r="BJ820" s="53"/>
      <c r="BK820" s="53" t="s">
        <v>3841</v>
      </c>
      <c r="BL820" s="53">
        <v>8</v>
      </c>
      <c r="BM820" s="83">
        <v>46189</v>
      </c>
      <c r="BN820" s="53"/>
      <c r="BO820" s="53"/>
    </row>
    <row r="821" spans="3:67" ht="14.25" hidden="1" customHeight="1">
      <c r="C821" s="82" t="s">
        <v>14</v>
      </c>
      <c r="D821" s="82" t="s">
        <v>3566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6"/>
        <v>48</v>
      </c>
      <c r="M821" s="26">
        <f t="shared" si="75"/>
        <v>0</v>
      </c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>
        <v>48</v>
      </c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67">
        <f>SUMIFS([1]Up!$J:$J,[1]Up!$D:$D,D821)</f>
        <v>0</v>
      </c>
      <c r="BE821" s="82"/>
      <c r="BF821" s="82" t="str">
        <f t="shared" si="74"/>
        <v>PL10</v>
      </c>
      <c r="BG821" s="53" t="str">
        <f t="shared" si="77"/>
        <v/>
      </c>
      <c r="BH821" s="53" t="s">
        <v>50</v>
      </c>
      <c r="BI821" s="84" t="s">
        <v>3840</v>
      </c>
      <c r="BJ821" s="53"/>
      <c r="BK821" s="53" t="s">
        <v>3841</v>
      </c>
      <c r="BL821" s="53">
        <v>16</v>
      </c>
      <c r="BM821" s="83">
        <v>46189</v>
      </c>
      <c r="BN821" s="53"/>
      <c r="BO821" s="53"/>
    </row>
    <row r="822" spans="3:67" ht="14.25" hidden="1" customHeight="1">
      <c r="C822" s="82" t="s">
        <v>14</v>
      </c>
      <c r="D822" s="82" t="s">
        <v>3567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6"/>
        <v>3</v>
      </c>
      <c r="M822" s="26">
        <f t="shared" si="75"/>
        <v>0</v>
      </c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>
        <v>3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67">
        <f>SUMIFS([1]Up!$J:$J,[1]Up!$D:$D,D822)</f>
        <v>0</v>
      </c>
      <c r="BE822" s="82"/>
      <c r="BF822" s="82" t="str">
        <f t="shared" si="74"/>
        <v>PL10</v>
      </c>
      <c r="BG822" s="53" t="str">
        <f t="shared" si="77"/>
        <v/>
      </c>
      <c r="BH822" s="53" t="s">
        <v>50</v>
      </c>
      <c r="BI822" s="84" t="s">
        <v>3840</v>
      </c>
      <c r="BJ822" s="53"/>
      <c r="BK822" s="53" t="s">
        <v>3841</v>
      </c>
      <c r="BL822" s="53">
        <v>1</v>
      </c>
      <c r="BM822" s="83">
        <v>46189</v>
      </c>
      <c r="BN822" s="53"/>
      <c r="BO822" s="53"/>
    </row>
    <row r="823" spans="3:67" ht="14.25" hidden="1" customHeight="1">
      <c r="C823" s="82" t="s">
        <v>15</v>
      </c>
      <c r="D823" s="82" t="s">
        <v>3568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6"/>
        <v>24</v>
      </c>
      <c r="M823" s="26">
        <f t="shared" si="75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>
        <v>24</v>
      </c>
      <c r="BD823" s="67">
        <f>SUMIFS([1]Up!$J:$J,[1]Up!$D:$D,D823)</f>
        <v>0</v>
      </c>
      <c r="BE823" s="82"/>
      <c r="BF823" s="82" t="str">
        <f t="shared" si="74"/>
        <v/>
      </c>
      <c r="BG823" s="53" t="str">
        <f t="shared" si="77"/>
        <v/>
      </c>
      <c r="BH823" s="53" t="s">
        <v>75</v>
      </c>
      <c r="BI823" s="53" t="s">
        <v>3683</v>
      </c>
      <c r="BJ823" s="53"/>
      <c r="BK823" s="53"/>
      <c r="BL823" s="53"/>
      <c r="BM823" s="83"/>
      <c r="BN823" s="53"/>
      <c r="BO823" s="53"/>
    </row>
    <row r="824" spans="3:67" ht="14.25" hidden="1" customHeight="1">
      <c r="C824" s="82" t="s">
        <v>12</v>
      </c>
      <c r="D824" s="82" t="s">
        <v>3569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6"/>
        <v>3</v>
      </c>
      <c r="M824" s="26">
        <f t="shared" si="75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>
        <v>3</v>
      </c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67">
        <f>SUMIFS([1]Up!$J:$J,[1]Up!$D:$D,D824)</f>
        <v>0</v>
      </c>
      <c r="BE824" s="82"/>
      <c r="BF824" s="82" t="str">
        <f t="shared" si="74"/>
        <v/>
      </c>
      <c r="BG824" s="53" t="str">
        <f t="shared" si="77"/>
        <v/>
      </c>
      <c r="BH824" s="53" t="s">
        <v>61</v>
      </c>
      <c r="BI824" s="53" t="s">
        <v>3846</v>
      </c>
      <c r="BJ824" s="53"/>
      <c r="BK824" s="53" t="s">
        <v>3847</v>
      </c>
      <c r="BL824" s="53">
        <v>1</v>
      </c>
      <c r="BM824" s="83">
        <v>46189</v>
      </c>
      <c r="BN824" s="53"/>
      <c r="BO824" s="53"/>
    </row>
    <row r="825" spans="3:67" ht="14.25" hidden="1" customHeight="1">
      <c r="C825" s="82" t="s">
        <v>15</v>
      </c>
      <c r="D825" s="82" t="s">
        <v>3570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6"/>
        <v>24</v>
      </c>
      <c r="M825" s="26">
        <f t="shared" si="75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>
        <v>24</v>
      </c>
      <c r="BD825" s="67">
        <f>SUMIFS([1]Up!$J:$J,[1]Up!$D:$D,D825)</f>
        <v>0</v>
      </c>
      <c r="BE825" s="82"/>
      <c r="BF825" s="82" t="str">
        <f t="shared" si="74"/>
        <v/>
      </c>
      <c r="BG825" s="53" t="str">
        <f t="shared" si="77"/>
        <v/>
      </c>
      <c r="BH825" s="53" t="s">
        <v>75</v>
      </c>
      <c r="BI825" s="53" t="s">
        <v>3671</v>
      </c>
      <c r="BJ825" s="53"/>
      <c r="BK825" s="53"/>
      <c r="BL825" s="53"/>
      <c r="BM825" s="83"/>
      <c r="BN825" s="53"/>
      <c r="BO825" s="53"/>
    </row>
    <row r="826" spans="3:67" ht="14.25" hidden="1" customHeight="1">
      <c r="C826" s="82" t="s">
        <v>15</v>
      </c>
      <c r="D826" s="82" t="s">
        <v>3571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6"/>
        <v>24</v>
      </c>
      <c r="M826" s="26">
        <f t="shared" si="75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>
        <v>24</v>
      </c>
      <c r="BD826" s="67">
        <f>SUMIFS([1]Up!$J:$J,[1]Up!$D:$D,D826)</f>
        <v>0</v>
      </c>
      <c r="BE826" s="82"/>
      <c r="BF826" s="82" t="str">
        <f t="shared" si="74"/>
        <v/>
      </c>
      <c r="BG826" s="53" t="str">
        <f t="shared" si="77"/>
        <v/>
      </c>
      <c r="BH826" s="53" t="s">
        <v>75</v>
      </c>
      <c r="BI826" s="53" t="s">
        <v>3686</v>
      </c>
      <c r="BJ826" s="53"/>
      <c r="BK826" s="53"/>
      <c r="BL826" s="53"/>
      <c r="BM826" s="83"/>
      <c r="BN826" s="53"/>
      <c r="BO826" s="53"/>
    </row>
    <row r="827" spans="3:67" ht="14.25" hidden="1" customHeight="1">
      <c r="C827" s="82" t="s">
        <v>12</v>
      </c>
      <c r="D827" s="82" t="s">
        <v>3572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6"/>
        <v>0</v>
      </c>
      <c r="M827" s="26">
        <f t="shared" si="75"/>
        <v>6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67">
        <f>SUMIFS([1]Up!$J:$J,[1]Up!$D:$D,D827)</f>
        <v>0</v>
      </c>
      <c r="BE827" s="82"/>
      <c r="BF827" s="82" t="str">
        <f t="shared" si="74"/>
        <v/>
      </c>
      <c r="BG827" s="53" t="str">
        <f t="shared" si="77"/>
        <v/>
      </c>
      <c r="BH827" s="53" t="s">
        <v>50</v>
      </c>
      <c r="BI827" s="84" t="s">
        <v>3848</v>
      </c>
      <c r="BJ827" s="53"/>
      <c r="BK827" s="53" t="s">
        <v>3849</v>
      </c>
      <c r="BL827" s="53">
        <v>2</v>
      </c>
      <c r="BM827" s="83">
        <v>46189</v>
      </c>
      <c r="BN827" s="53"/>
      <c r="BO827" s="53"/>
    </row>
    <row r="828" spans="3:67" ht="14.25" hidden="1" customHeight="1">
      <c r="C828" s="82" t="s">
        <v>12</v>
      </c>
      <c r="D828" s="82" t="s">
        <v>3573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6"/>
        <v>0</v>
      </c>
      <c r="M828" s="26">
        <f t="shared" si="75"/>
        <v>6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67">
        <f>SUMIFS([1]Up!$J:$J,[1]Up!$D:$D,D828)</f>
        <v>0</v>
      </c>
      <c r="BE828" s="82"/>
      <c r="BF828" s="82" t="str">
        <f t="shared" si="74"/>
        <v/>
      </c>
      <c r="BG828" s="53" t="str">
        <f t="shared" si="77"/>
        <v/>
      </c>
      <c r="BH828" s="53" t="s">
        <v>50</v>
      </c>
      <c r="BI828" s="84" t="s">
        <v>3848</v>
      </c>
      <c r="BJ828" s="53"/>
      <c r="BK828" s="53" t="s">
        <v>3849</v>
      </c>
      <c r="BL828" s="53">
        <v>2</v>
      </c>
      <c r="BM828" s="83">
        <v>46189</v>
      </c>
      <c r="BN828" s="53"/>
      <c r="BO828" s="53"/>
    </row>
    <row r="829" spans="3:67" ht="14.25" hidden="1" customHeight="1">
      <c r="C829" s="82" t="s">
        <v>12</v>
      </c>
      <c r="D829" s="82" t="s">
        <v>3574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6"/>
        <v>6</v>
      </c>
      <c r="M829" s="26">
        <f t="shared" si="75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>
        <v>6</v>
      </c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67">
        <f>SUMIFS([1]Up!$J:$J,[1]Up!$D:$D,D829)</f>
        <v>0</v>
      </c>
      <c r="BE829" s="82"/>
      <c r="BF829" s="82" t="str">
        <f t="shared" si="74"/>
        <v/>
      </c>
      <c r="BG829" s="53" t="str">
        <f t="shared" si="77"/>
        <v/>
      </c>
      <c r="BH829" s="53" t="s">
        <v>61</v>
      </c>
      <c r="BI829" s="53" t="s">
        <v>3850</v>
      </c>
      <c r="BJ829" s="53"/>
      <c r="BK829" s="53" t="s">
        <v>3851</v>
      </c>
      <c r="BL829" s="53">
        <v>2</v>
      </c>
      <c r="BM829" s="83">
        <v>46189</v>
      </c>
      <c r="BN829" s="53"/>
      <c r="BO829" s="53"/>
    </row>
    <row r="830" spans="3:67" ht="14.25" hidden="1" customHeight="1">
      <c r="C830" s="82" t="s">
        <v>14</v>
      </c>
      <c r="D830" s="82" t="s">
        <v>3575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6"/>
        <v>48</v>
      </c>
      <c r="M830" s="26">
        <f t="shared" si="75"/>
        <v>0</v>
      </c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>
        <v>48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67">
        <f>SUMIFS([1]Up!$J:$J,[1]Up!$D:$D,D830)</f>
        <v>0</v>
      </c>
      <c r="BE830" s="82"/>
      <c r="BF830" s="82" t="str">
        <f t="shared" si="74"/>
        <v>PL10</v>
      </c>
      <c r="BG830" s="53" t="str">
        <f t="shared" si="77"/>
        <v/>
      </c>
      <c r="BH830" s="53" t="s">
        <v>50</v>
      </c>
      <c r="BI830" s="84" t="s">
        <v>3840</v>
      </c>
      <c r="BJ830" s="53"/>
      <c r="BK830" s="53" t="s">
        <v>3841</v>
      </c>
      <c r="BL830" s="53">
        <v>16</v>
      </c>
      <c r="BM830" s="83">
        <v>46189</v>
      </c>
      <c r="BN830" s="53"/>
      <c r="BO830" s="53"/>
    </row>
    <row r="831" spans="3:67" ht="14.25" hidden="1" customHeight="1">
      <c r="C831" s="82" t="s">
        <v>12</v>
      </c>
      <c r="D831" s="82" t="s">
        <v>3576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6"/>
        <v>3</v>
      </c>
      <c r="M831" s="26">
        <f t="shared" si="75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>
        <v>3</v>
      </c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67">
        <f>SUMIFS([1]Up!$J:$J,[1]Up!$D:$D,D831)</f>
        <v>0</v>
      </c>
      <c r="BE831" s="82"/>
      <c r="BF831" s="82" t="str">
        <f t="shared" si="74"/>
        <v/>
      </c>
      <c r="BG831" s="53" t="str">
        <f t="shared" si="77"/>
        <v/>
      </c>
      <c r="BH831" s="53" t="s">
        <v>61</v>
      </c>
      <c r="BI831" s="53" t="s">
        <v>3850</v>
      </c>
      <c r="BJ831" s="53"/>
      <c r="BK831" s="53" t="s">
        <v>3851</v>
      </c>
      <c r="BL831" s="53">
        <v>1</v>
      </c>
      <c r="BM831" s="83">
        <v>46189</v>
      </c>
      <c r="BN831" s="53"/>
      <c r="BO831" s="53"/>
    </row>
    <row r="832" spans="3:67" ht="14.25" hidden="1" customHeight="1">
      <c r="C832" s="82" t="s">
        <v>15</v>
      </c>
      <c r="D832" s="82" t="s">
        <v>3577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6"/>
        <v>3</v>
      </c>
      <c r="M832" s="26">
        <f t="shared" si="75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>
        <v>3</v>
      </c>
      <c r="BD832" s="67">
        <f>SUMIFS([1]Up!$J:$J,[1]Up!$D:$D,D832)</f>
        <v>0</v>
      </c>
      <c r="BE832" s="82"/>
      <c r="BF832" s="82" t="str">
        <f t="shared" si="74"/>
        <v/>
      </c>
      <c r="BG832" s="53" t="str">
        <f t="shared" si="77"/>
        <v/>
      </c>
      <c r="BH832" s="53" t="s">
        <v>75</v>
      </c>
      <c r="BI832" s="53" t="s">
        <v>3732</v>
      </c>
      <c r="BJ832" s="53"/>
      <c r="BK832" s="53"/>
      <c r="BL832" s="53"/>
      <c r="BM832" s="83"/>
      <c r="BN832" s="53"/>
      <c r="BO832" s="53"/>
    </row>
    <row r="833" spans="3:67" ht="14.25" hidden="1" customHeight="1">
      <c r="C833" s="82" t="s">
        <v>14</v>
      </c>
      <c r="D833" s="82" t="s">
        <v>3578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6"/>
        <v>3</v>
      </c>
      <c r="M833" s="26">
        <f t="shared" si="75"/>
        <v>0</v>
      </c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>
        <v>3</v>
      </c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67">
        <f>SUMIFS([1]Up!$J:$J,[1]Up!$D:$D,D833)</f>
        <v>0</v>
      </c>
      <c r="BE833" s="82"/>
      <c r="BF833" s="82" t="str">
        <f t="shared" si="74"/>
        <v>PL10</v>
      </c>
      <c r="BG833" s="53" t="str">
        <f t="shared" si="77"/>
        <v/>
      </c>
      <c r="BH833" s="53" t="s">
        <v>50</v>
      </c>
      <c r="BI833" s="84" t="s">
        <v>3840</v>
      </c>
      <c r="BJ833" s="53"/>
      <c r="BK833" s="53" t="s">
        <v>3841</v>
      </c>
      <c r="BL833" s="53">
        <v>1</v>
      </c>
      <c r="BM833" s="83">
        <v>46189</v>
      </c>
      <c r="BN833" s="53"/>
      <c r="BO833" s="53"/>
    </row>
    <row r="834" spans="3:67" ht="14.25" hidden="1" customHeight="1">
      <c r="C834" s="82" t="s">
        <v>14</v>
      </c>
      <c r="D834" s="82" t="s">
        <v>3579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6"/>
        <v>6</v>
      </c>
      <c r="M834" s="26">
        <f t="shared" si="75"/>
        <v>0</v>
      </c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>
        <v>6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67">
        <f>SUMIFS([1]Up!$J:$J,[1]Up!$D:$D,D834)</f>
        <v>0</v>
      </c>
      <c r="BE834" s="82"/>
      <c r="BF834" s="82" t="str">
        <f t="shared" si="74"/>
        <v>PL10</v>
      </c>
      <c r="BG834" s="53" t="str">
        <f t="shared" si="77"/>
        <v/>
      </c>
      <c r="BH834" s="53" t="s">
        <v>50</v>
      </c>
      <c r="BI834" s="84" t="s">
        <v>3840</v>
      </c>
      <c r="BJ834" s="53"/>
      <c r="BK834" s="53" t="s">
        <v>3841</v>
      </c>
      <c r="BL834" s="53">
        <v>2</v>
      </c>
      <c r="BM834" s="83">
        <v>46189</v>
      </c>
      <c r="BN834" s="53"/>
      <c r="BO834" s="53"/>
    </row>
    <row r="835" spans="3:67" ht="14.25" hidden="1" customHeight="1">
      <c r="C835" s="82" t="s">
        <v>14</v>
      </c>
      <c r="D835" s="82" t="s">
        <v>3580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6"/>
        <v>12</v>
      </c>
      <c r="M835" s="26">
        <f t="shared" si="75"/>
        <v>0</v>
      </c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>
        <v>12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67">
        <f>SUMIFS([1]Up!$J:$J,[1]Up!$D:$D,D835)</f>
        <v>0</v>
      </c>
      <c r="BE835" s="82"/>
      <c r="BF835" s="82" t="str">
        <f t="shared" ref="BF835:BF844" si="78">IFERROR(IF(C835="Plate",LEFT(E835,FIND("*",E835,1)-1),""),IF(C835="Plate",LEFT(E835,FIND("x",E835,1)-1),""))</f>
        <v>PL10</v>
      </c>
      <c r="BG835" s="53" t="str">
        <f t="shared" si="77"/>
        <v/>
      </c>
      <c r="BH835" s="53" t="s">
        <v>50</v>
      </c>
      <c r="BI835" s="84" t="s">
        <v>3840</v>
      </c>
      <c r="BJ835" s="53"/>
      <c r="BK835" s="53" t="s">
        <v>3841</v>
      </c>
      <c r="BL835" s="53">
        <v>4</v>
      </c>
      <c r="BM835" s="83">
        <v>46189</v>
      </c>
      <c r="BN835" s="53"/>
      <c r="BO835" s="53"/>
    </row>
    <row r="836" spans="3:67" ht="14.25" hidden="1" customHeight="1">
      <c r="C836" s="82" t="s">
        <v>14</v>
      </c>
      <c r="D836" s="82" t="s">
        <v>3581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6"/>
        <v>6</v>
      </c>
      <c r="M836" s="26">
        <f t="shared" si="75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>
        <v>6</v>
      </c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67">
        <f>SUMIFS([1]Up!$J:$J,[1]Up!$D:$D,D836)</f>
        <v>0</v>
      </c>
      <c r="BE836" s="82"/>
      <c r="BF836" s="82" t="str">
        <f t="shared" si="78"/>
        <v>PL1.5</v>
      </c>
      <c r="BG836" s="53" t="str">
        <f t="shared" si="77"/>
        <v/>
      </c>
      <c r="BH836" s="53" t="s">
        <v>61</v>
      </c>
      <c r="BI836" s="53" t="s">
        <v>3842</v>
      </c>
      <c r="BJ836" s="53"/>
      <c r="BK836" s="53" t="s">
        <v>3843</v>
      </c>
      <c r="BL836" s="53">
        <v>2</v>
      </c>
      <c r="BM836" s="83">
        <v>46189</v>
      </c>
      <c r="BN836" s="53"/>
      <c r="BO836" s="53"/>
    </row>
    <row r="837" spans="3:67" ht="14.25" hidden="1" customHeight="1">
      <c r="C837" s="82" t="s">
        <v>14</v>
      </c>
      <c r="D837" s="82" t="s">
        <v>3582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6"/>
        <v>6</v>
      </c>
      <c r="M837" s="26">
        <f t="shared" ref="M837:M844" si="79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>
        <v>6</v>
      </c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67">
        <f>SUMIFS([1]Up!$J:$J,[1]Up!$D:$D,D837)</f>
        <v>0</v>
      </c>
      <c r="BE837" s="82"/>
      <c r="BF837" s="82" t="str">
        <f t="shared" si="78"/>
        <v>PL1.5</v>
      </c>
      <c r="BG837" s="53" t="str">
        <f t="shared" si="77"/>
        <v/>
      </c>
      <c r="BH837" s="53" t="s">
        <v>61</v>
      </c>
      <c r="BI837" s="53" t="s">
        <v>3842</v>
      </c>
      <c r="BJ837" s="53"/>
      <c r="BK837" s="53" t="s">
        <v>3843</v>
      </c>
      <c r="BL837" s="53">
        <v>2</v>
      </c>
      <c r="BM837" s="83">
        <v>46189</v>
      </c>
      <c r="BN837" s="53"/>
      <c r="BO837" s="53"/>
    </row>
    <row r="838" spans="3:67" ht="14.25" hidden="1" customHeight="1">
      <c r="C838" s="82" t="s">
        <v>14</v>
      </c>
      <c r="D838" s="82" t="s">
        <v>3583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6"/>
        <v>3</v>
      </c>
      <c r="M838" s="26">
        <f t="shared" si="79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>
        <v>3</v>
      </c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67">
        <f>SUMIFS([1]Up!$J:$J,[1]Up!$D:$D,D838)</f>
        <v>0</v>
      </c>
      <c r="BE838" s="82"/>
      <c r="BF838" s="82" t="str">
        <f t="shared" si="78"/>
        <v>PL1.5</v>
      </c>
      <c r="BG838" s="53" t="str">
        <f t="shared" si="77"/>
        <v/>
      </c>
      <c r="BH838" s="53" t="s">
        <v>61</v>
      </c>
      <c r="BI838" s="53" t="s">
        <v>3842</v>
      </c>
      <c r="BJ838" s="53"/>
      <c r="BK838" s="53" t="s">
        <v>3843</v>
      </c>
      <c r="BL838" s="53">
        <v>1</v>
      </c>
      <c r="BM838" s="83">
        <v>46189</v>
      </c>
      <c r="BN838" s="53"/>
      <c r="BO838" s="53"/>
    </row>
    <row r="839" spans="3:67" ht="14.25" hidden="1" customHeight="1">
      <c r="C839" s="82" t="s">
        <v>12</v>
      </c>
      <c r="D839" s="82" t="s">
        <v>3584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6"/>
        <v>0</v>
      </c>
      <c r="M839" s="26">
        <f t="shared" si="79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67">
        <f>SUMIFS([1]Up!$J:$J,[1]Up!$D:$D,D839)</f>
        <v>0</v>
      </c>
      <c r="BE839" s="82"/>
      <c r="BF839" s="82" t="str">
        <f t="shared" si="78"/>
        <v/>
      </c>
      <c r="BG839" s="53" t="str">
        <f t="shared" si="77"/>
        <v/>
      </c>
      <c r="BH839" s="53" t="s">
        <v>61</v>
      </c>
      <c r="BI839" s="53"/>
      <c r="BJ839" s="53"/>
      <c r="BK839" s="53"/>
      <c r="BL839" s="53"/>
      <c r="BM839" s="83"/>
      <c r="BN839" s="53"/>
      <c r="BO839" s="53"/>
    </row>
    <row r="840" spans="3:67" ht="14.25" hidden="1" customHeight="1">
      <c r="C840" s="82" t="s">
        <v>14</v>
      </c>
      <c r="D840" s="82" t="s">
        <v>3585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6"/>
        <v>30</v>
      </c>
      <c r="M840" s="26">
        <f t="shared" si="79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>
        <v>30</v>
      </c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67">
        <f>SUMIFS([1]Up!$J:$J,[1]Up!$D:$D,D840)</f>
        <v>0</v>
      </c>
      <c r="BE840" s="82"/>
      <c r="BF840" s="82" t="str">
        <f t="shared" si="78"/>
        <v xml:space="preserve">PL1.5 </v>
      </c>
      <c r="BG840" s="53" t="str">
        <f t="shared" si="77"/>
        <v/>
      </c>
      <c r="BH840" s="53" t="s">
        <v>50</v>
      </c>
      <c r="BI840" s="53" t="s">
        <v>3842</v>
      </c>
      <c r="BJ840" s="53"/>
      <c r="BK840" s="53" t="s">
        <v>3843</v>
      </c>
      <c r="BL840" s="53">
        <v>10</v>
      </c>
      <c r="BM840" s="83">
        <v>46189</v>
      </c>
      <c r="BN840" s="53"/>
      <c r="BO840" s="53"/>
    </row>
    <row r="841" spans="3:67" ht="14.25" hidden="1" customHeight="1">
      <c r="C841" s="82" t="s">
        <v>15</v>
      </c>
      <c r="D841" s="82" t="s">
        <v>3586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6"/>
        <v>30</v>
      </c>
      <c r="M841" s="26">
        <f t="shared" si="79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>
        <v>30</v>
      </c>
      <c r="BD841" s="67">
        <f>SUMIFS([1]Up!$J:$J,[1]Up!$D:$D,D841)</f>
        <v>0</v>
      </c>
      <c r="BE841" s="82"/>
      <c r="BF841" s="82" t="str">
        <f t="shared" si="78"/>
        <v/>
      </c>
      <c r="BG841" s="53" t="str">
        <f t="shared" si="77"/>
        <v/>
      </c>
      <c r="BH841" s="53" t="s">
        <v>75</v>
      </c>
      <c r="BI841" s="53" t="s">
        <v>3715</v>
      </c>
      <c r="BJ841" s="53"/>
      <c r="BK841" s="53"/>
      <c r="BL841" s="53"/>
      <c r="BM841" s="83"/>
      <c r="BN841" s="53"/>
      <c r="BO841" s="53"/>
    </row>
    <row r="842" spans="3:67" ht="14.25" hidden="1" customHeight="1">
      <c r="C842" s="82" t="s">
        <v>15</v>
      </c>
      <c r="D842" s="82" t="s">
        <v>3587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6"/>
        <v>3</v>
      </c>
      <c r="M842" s="26">
        <f t="shared" si="79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>
        <v>3</v>
      </c>
      <c r="BD842" s="67">
        <f>SUMIFS([1]Up!$J:$J,[1]Up!$D:$D,D842)</f>
        <v>0</v>
      </c>
      <c r="BE842" s="82"/>
      <c r="BF842" s="82" t="str">
        <f t="shared" si="78"/>
        <v/>
      </c>
      <c r="BG842" s="53" t="str">
        <f t="shared" si="77"/>
        <v/>
      </c>
      <c r="BH842" s="53" t="s">
        <v>75</v>
      </c>
      <c r="BI842" s="53" t="s">
        <v>3652</v>
      </c>
      <c r="BJ842" s="53"/>
      <c r="BK842" s="53"/>
      <c r="BL842" s="53"/>
      <c r="BM842" s="83"/>
      <c r="BN842" s="53"/>
      <c r="BO842" s="53"/>
    </row>
    <row r="843" spans="3:67" ht="14.25" hidden="1" customHeight="1">
      <c r="C843" s="82" t="s">
        <v>15</v>
      </c>
      <c r="D843" s="82" t="s">
        <v>3588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6"/>
        <v>3</v>
      </c>
      <c r="M843" s="26">
        <f t="shared" si="79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>
        <v>3</v>
      </c>
      <c r="BD843" s="67">
        <f>SUMIFS([1]Up!$J:$J,[1]Up!$D:$D,D843)</f>
        <v>0</v>
      </c>
      <c r="BE843" s="82"/>
      <c r="BF843" s="82" t="str">
        <f t="shared" si="78"/>
        <v/>
      </c>
      <c r="BG843" s="53" t="str">
        <f t="shared" si="77"/>
        <v/>
      </c>
      <c r="BH843" s="53" t="s">
        <v>75</v>
      </c>
      <c r="BI843" s="53" t="s">
        <v>3657</v>
      </c>
      <c r="BJ843" s="53"/>
      <c r="BK843" s="53"/>
      <c r="BL843" s="53"/>
      <c r="BM843" s="83"/>
      <c r="BN843" s="53"/>
      <c r="BO843" s="53"/>
    </row>
    <row r="844" spans="3:67" ht="14.25" hidden="1" customHeight="1">
      <c r="C844" s="82" t="s">
        <v>15</v>
      </c>
      <c r="D844" s="82" t="s">
        <v>3589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6"/>
        <v>78</v>
      </c>
      <c r="M844" s="26">
        <f t="shared" si="79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>
        <v>78</v>
      </c>
      <c r="BD844" s="67">
        <f>SUMIFS([1]Up!$J:$J,[1]Up!$D:$D,D844)</f>
        <v>0</v>
      </c>
      <c r="BE844" s="82"/>
      <c r="BF844" s="82" t="str">
        <f t="shared" si="78"/>
        <v/>
      </c>
      <c r="BG844" s="53" t="str">
        <f t="shared" si="77"/>
        <v/>
      </c>
      <c r="BH844" s="53" t="s">
        <v>75</v>
      </c>
      <c r="BI844" s="53" t="s">
        <v>3647</v>
      </c>
      <c r="BJ844" s="53"/>
      <c r="BK844" s="53"/>
      <c r="BL844" s="53"/>
      <c r="BM844" s="83"/>
      <c r="BN844" s="53"/>
      <c r="BO844" s="53"/>
    </row>
    <row r="845" spans="3:67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67"/>
      <c r="BE845" s="82"/>
      <c r="BF845" s="82"/>
      <c r="BG845" s="53"/>
      <c r="BH845" s="53"/>
      <c r="BI845" s="53"/>
      <c r="BJ845" s="53"/>
      <c r="BK845" s="53"/>
      <c r="BL845" s="53"/>
      <c r="BM845" s="83"/>
      <c r="BN845" s="53"/>
      <c r="BO845" s="53"/>
    </row>
    <row r="846" spans="3:67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67"/>
      <c r="BE846" s="82"/>
      <c r="BF846" s="82"/>
      <c r="BG846" s="53"/>
      <c r="BH846" s="53"/>
      <c r="BI846" s="53"/>
      <c r="BJ846" s="53"/>
      <c r="BK846" s="53"/>
      <c r="BL846" s="53"/>
      <c r="BM846" s="83"/>
      <c r="BN846" s="53"/>
      <c r="BO846" s="53"/>
    </row>
  </sheetData>
  <autoFilter ref="C29:BO846" xr:uid="{B5DE6D30-F474-449D-82A7-1262A8A8C8BB}">
    <filterColumn colId="1">
      <filters>
        <filter val="U1_COT-4-G-5"/>
      </filters>
    </filterColumn>
  </autoFilter>
  <dataConsolidate/>
  <conditionalFormatting sqref="D30:D84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232D4-2031-4557-956C-3D7D3AA9B158}">
  <sheetPr filterMode="1"/>
  <dimension ref="A1:DB1124"/>
  <sheetViews>
    <sheetView zoomScale="85" zoomScaleNormal="85" workbookViewId="0">
      <selection activeCell="B453" sqref="B453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61"/>
      <c r="AH1" s="262"/>
      <c r="AI1" s="262"/>
      <c r="AJ1" s="262"/>
      <c r="AK1" s="262"/>
      <c r="AL1" s="262"/>
      <c r="AM1" s="262"/>
      <c r="AN1" s="262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88"/>
      <c r="AZ1" s="261"/>
      <c r="BA1" s="261"/>
      <c r="BB1" s="261"/>
      <c r="BC1" s="261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63"/>
      <c r="AH2" s="263"/>
      <c r="AI2" s="263"/>
      <c r="AJ2" s="263"/>
      <c r="AK2" s="263"/>
      <c r="AL2" s="263"/>
      <c r="AM2" s="263"/>
      <c r="AN2" s="263"/>
      <c r="AO2" s="263"/>
      <c r="AP2" s="263"/>
      <c r="AQ2" s="263"/>
      <c r="AR2" s="263"/>
      <c r="AS2" s="263"/>
      <c r="AT2" s="263"/>
      <c r="AU2" s="263"/>
      <c r="AV2" s="263"/>
      <c r="AW2" s="263"/>
      <c r="AX2" s="263"/>
      <c r="AY2" s="236"/>
      <c r="AZ2" s="264"/>
      <c r="BA2" s="264"/>
      <c r="BB2" s="264"/>
      <c r="BC2" s="264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63"/>
      <c r="AH3" s="263"/>
      <c r="AI3" s="263"/>
      <c r="AJ3" s="263"/>
      <c r="AK3" s="263"/>
      <c r="AL3" s="263"/>
      <c r="AM3" s="263"/>
      <c r="AN3" s="263"/>
      <c r="AO3" s="263"/>
      <c r="AP3" s="263"/>
      <c r="AQ3" s="263"/>
      <c r="AR3" s="263"/>
      <c r="AS3" s="263"/>
      <c r="AT3" s="263"/>
      <c r="AU3" s="263"/>
      <c r="AV3" s="263"/>
      <c r="AW3" s="263"/>
      <c r="AX3" s="263"/>
      <c r="AY3" s="236"/>
      <c r="AZ3" s="264"/>
      <c r="BA3" s="264"/>
      <c r="BB3" s="264"/>
      <c r="BC3" s="264"/>
      <c r="BD3" s="258"/>
      <c r="BE3" s="259"/>
      <c r="BF3" s="259"/>
      <c r="BG3" s="259"/>
      <c r="BH3" s="259"/>
      <c r="BI3" s="93"/>
      <c r="BJ3" s="93"/>
      <c r="BK3" s="92"/>
      <c r="BL3" s="258"/>
      <c r="BM3" s="259"/>
      <c r="BN3" s="259"/>
      <c r="BO3" s="259"/>
      <c r="BP3" s="259"/>
      <c r="BQ3" s="259"/>
      <c r="BR3" s="92"/>
      <c r="BS3" s="258"/>
      <c r="BT3" s="259"/>
      <c r="BU3" s="97" t="s">
        <v>1681</v>
      </c>
      <c r="BV3" s="92"/>
      <c r="BW3" s="92"/>
      <c r="BX3" s="98"/>
      <c r="BY3" s="258"/>
      <c r="BZ3" s="259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0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59"/>
      <c r="BE4" s="259"/>
      <c r="BF4" s="259"/>
      <c r="BG4" s="259"/>
      <c r="BH4" s="259"/>
      <c r="BI4" s="93"/>
      <c r="BJ4" s="93"/>
      <c r="BK4" s="92"/>
      <c r="BL4" s="259"/>
      <c r="BM4" s="259"/>
      <c r="BN4" s="259"/>
      <c r="BO4" s="259"/>
      <c r="BP4" s="259"/>
      <c r="BQ4" s="259"/>
      <c r="BR4" s="92"/>
      <c r="BS4" s="259"/>
      <c r="BT4" s="259"/>
      <c r="BU4" s="92"/>
      <c r="BV4" s="92"/>
      <c r="BW4" s="92"/>
      <c r="BX4" s="99"/>
      <c r="BY4" s="259"/>
      <c r="BZ4" s="259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6" t="s">
        <v>1691</v>
      </c>
      <c r="AH5" s="248"/>
      <c r="AI5" s="248"/>
      <c r="AJ5" s="248"/>
      <c r="AK5" s="248"/>
      <c r="AL5" s="248"/>
      <c r="AM5" s="248"/>
      <c r="AN5" s="248"/>
      <c r="AO5" s="247"/>
      <c r="AP5" s="246" t="s">
        <v>1691</v>
      </c>
      <c r="AQ5" s="248"/>
      <c r="AR5" s="248"/>
      <c r="AS5" s="248"/>
      <c r="AT5" s="248"/>
      <c r="AU5" s="248"/>
      <c r="AV5" s="248"/>
      <c r="AW5" s="248"/>
      <c r="AX5" s="247"/>
      <c r="AY5" s="95"/>
      <c r="AZ5" s="95"/>
      <c r="BA5" s="95"/>
      <c r="BB5" s="95"/>
      <c r="BC5" s="95"/>
      <c r="BD5" s="260"/>
      <c r="BE5" s="260"/>
      <c r="BF5" s="260"/>
      <c r="BG5" s="260"/>
      <c r="BH5" s="260"/>
      <c r="BI5" s="93"/>
      <c r="BJ5" s="93"/>
      <c r="BK5" s="96"/>
      <c r="BL5" s="260"/>
      <c r="BM5" s="260"/>
      <c r="BN5" s="260"/>
      <c r="BO5" s="260"/>
      <c r="BP5" s="260"/>
      <c r="BQ5" s="260"/>
      <c r="BR5" s="96"/>
      <c r="BS5" s="260"/>
      <c r="BT5" s="260"/>
      <c r="BU5" s="96"/>
      <c r="BV5" s="96"/>
      <c r="BW5" s="101"/>
      <c r="BX5" s="102"/>
      <c r="BY5" s="260"/>
      <c r="BZ5" s="260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6" t="s">
        <v>3590</v>
      </c>
      <c r="AH6" s="248"/>
      <c r="AI6" s="248"/>
      <c r="AJ6" s="248"/>
      <c r="AK6" s="248"/>
      <c r="AL6" s="248"/>
      <c r="AM6" s="248"/>
      <c r="AN6" s="248"/>
      <c r="AO6" s="247"/>
      <c r="AP6" s="246" t="s">
        <v>3591</v>
      </c>
      <c r="AQ6" s="248"/>
      <c r="AR6" s="248"/>
      <c r="AS6" s="248"/>
      <c r="AT6" s="248"/>
      <c r="AU6" s="248"/>
      <c r="AV6" s="248"/>
      <c r="AW6" s="248"/>
      <c r="AX6" s="247"/>
      <c r="AY6" s="95"/>
      <c r="AZ6" s="95"/>
      <c r="BA6" s="95"/>
      <c r="BB6" s="95"/>
      <c r="BC6" s="95"/>
      <c r="BD6" s="249" t="s">
        <v>1687</v>
      </c>
      <c r="BE6" s="249"/>
      <c r="BF6" s="249"/>
      <c r="BG6" s="249"/>
      <c r="BH6" s="249"/>
      <c r="BI6" s="240"/>
      <c r="BJ6" s="240"/>
      <c r="BK6" s="250" t="s">
        <v>1688</v>
      </c>
      <c r="BL6" s="249"/>
      <c r="BM6" s="249"/>
      <c r="BN6" s="249"/>
      <c r="BO6" s="249"/>
      <c r="BP6" s="249"/>
      <c r="BQ6" s="251"/>
      <c r="BR6" s="108" t="s">
        <v>1689</v>
      </c>
      <c r="BS6" s="250" t="s">
        <v>1690</v>
      </c>
      <c r="BT6" s="249"/>
      <c r="BU6" s="249"/>
      <c r="BV6" s="249"/>
      <c r="BW6" s="249"/>
      <c r="BX6" s="254"/>
      <c r="BY6" s="249"/>
      <c r="BZ6" s="249"/>
      <c r="CA6" s="249"/>
      <c r="CB6" s="249"/>
      <c r="CC6" s="249"/>
      <c r="CD6" s="249"/>
      <c r="CE6" s="249"/>
      <c r="CF6" s="249"/>
      <c r="CG6" s="249"/>
      <c r="CH6" s="249"/>
      <c r="CI6" s="249"/>
      <c r="CJ6" s="249"/>
      <c r="CK6" s="249"/>
      <c r="CL6" s="249"/>
      <c r="CM6" s="249"/>
      <c r="CN6" s="249"/>
      <c r="CO6" s="249"/>
      <c r="CP6" s="249"/>
      <c r="CQ6" s="249"/>
      <c r="CR6" s="249"/>
      <c r="CS6" s="249"/>
      <c r="CT6" s="249"/>
      <c r="CU6" s="249"/>
      <c r="CV6" s="249"/>
      <c r="CW6" s="249"/>
      <c r="CX6" s="249"/>
      <c r="CY6" s="249"/>
      <c r="CZ6" s="249"/>
      <c r="DA6" s="249"/>
      <c r="DB6" s="255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6" t="s">
        <v>3592</v>
      </c>
      <c r="AH7" s="248"/>
      <c r="AI7" s="247"/>
      <c r="AJ7" s="246" t="s">
        <v>3593</v>
      </c>
      <c r="AK7" s="248"/>
      <c r="AL7" s="247"/>
      <c r="AM7" s="246" t="s">
        <v>3594</v>
      </c>
      <c r="AN7" s="248"/>
      <c r="AO7" s="247"/>
      <c r="AP7" s="246" t="s">
        <v>3592</v>
      </c>
      <c r="AQ7" s="248"/>
      <c r="AR7" s="247"/>
      <c r="AS7" s="246" t="s">
        <v>3593</v>
      </c>
      <c r="AT7" s="248"/>
      <c r="AU7" s="247"/>
      <c r="AV7" s="246" t="s">
        <v>3594</v>
      </c>
      <c r="AW7" s="248"/>
      <c r="AX7" s="247"/>
      <c r="AY7" s="109" t="s">
        <v>1691</v>
      </c>
      <c r="AZ7" s="172" t="s">
        <v>1691</v>
      </c>
      <c r="BA7" s="172" t="s">
        <v>1691</v>
      </c>
      <c r="BB7" s="252" t="s">
        <v>1691</v>
      </c>
      <c r="BC7" s="253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56" t="s">
        <v>1691</v>
      </c>
      <c r="BT7" s="257"/>
      <c r="BU7" s="109" t="s">
        <v>1691</v>
      </c>
      <c r="BV7" s="109" t="s">
        <v>1691</v>
      </c>
      <c r="BW7" s="110" t="s">
        <v>1691</v>
      </c>
      <c r="BX7" s="109" t="s">
        <v>1691</v>
      </c>
      <c r="BY7" s="256" t="s">
        <v>1691</v>
      </c>
      <c r="BZ7" s="257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6" t="s">
        <v>1702</v>
      </c>
      <c r="F8" s="247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560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66</v>
      </c>
      <c r="X12" s="120">
        <f ca="1">SUMIFS(T:T,C:C,C12,AE:AE,"")/SUMIFS(L:L,C:C,C12,AE:AE,"",AB:AB,"")</f>
        <v>1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563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66</v>
      </c>
      <c r="U13" s="129">
        <f ca="1">+L13-T13</f>
        <v>0</v>
      </c>
      <c r="V13" s="129">
        <f ca="1">ROUNDDOWN(T13/J13,0)</f>
        <v>66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565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567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3756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573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554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46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51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54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58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62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65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66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67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68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69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79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83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71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76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86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88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89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91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92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97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99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101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104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106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102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103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107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110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112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114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120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122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124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127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128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130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133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136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138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140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143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145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146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148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108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109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150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151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152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153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154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155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156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4056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158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161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163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164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167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169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171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165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166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361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357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359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363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364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365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372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366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367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368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369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370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371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373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375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377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383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384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379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381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386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390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395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403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405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406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407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410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419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413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415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417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389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394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399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3518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3519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3520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3521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3524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3525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3526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3522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3523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3529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3530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3534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3527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3528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3532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3535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3533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3531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3536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29">
        <f t="shared" ref="U147:U164" ca="1" si="19">+L147-T147</f>
        <v>2</v>
      </c>
      <c r="V147" s="129">
        <f t="shared" ref="V147:V164" ca="1" si="20">ROUNDDOWN(T147/J147,0)</f>
        <v>0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3537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29">
        <f t="shared" ca="1" si="19"/>
        <v>2</v>
      </c>
      <c r="V148" s="129">
        <f t="shared" ca="1" si="20"/>
        <v>0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3542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3543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3544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3545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3546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3547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3548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3549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3550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3551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3552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3553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3538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3539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3540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3541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1</v>
      </c>
      <c r="X165" s="120">
        <f ca="1">SUMIFS(T:T,C:C,C165,AE:AE,"")/SUMIFS(L:L,C:C,C165,AE:AE,"",AB:AB,"")</f>
        <v>1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423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421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422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424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9">
        <f t="shared" ca="1" si="23"/>
        <v>0</v>
      </c>
      <c r="V169" s="129">
        <f t="shared" ca="1" si="24"/>
        <v>1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427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425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426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428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429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430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431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432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433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434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439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440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435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436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437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438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441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443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445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447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448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449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450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451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455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452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453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454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442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444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446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457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458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456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hidden="1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3749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hidden="1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3750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460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461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463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464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3751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3752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3753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465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468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470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475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482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487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478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480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483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485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488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490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492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493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472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473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474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3518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3519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3520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3521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3524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3525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3526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3522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3523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3529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3530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3534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3527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3528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3532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3535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3533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3531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3536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129">
        <f t="shared" ref="U251:U268" ca="1" si="35">+L251-T251</f>
        <v>2</v>
      </c>
      <c r="V251" s="129">
        <f t="shared" ref="V251:V268" ca="1" si="36">ROUNDDOWN(T251/J251,0)</f>
        <v>0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3537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29">
        <f t="shared" ca="1" si="35"/>
        <v>2</v>
      </c>
      <c r="V252" s="129">
        <f t="shared" ca="1" si="36"/>
        <v>0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3542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3543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3544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3545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3546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3547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3548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3549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3550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3551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3552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3553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3538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3539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3540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3541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496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495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498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497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499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500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501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502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3754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504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506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508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509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510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521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522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523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524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525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512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515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527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528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530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532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518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519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520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3518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3519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3520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3521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3524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3525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3526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3522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3523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3529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3530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3534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3527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3528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3532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3535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3533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3531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3536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129">
        <f t="shared" ref="U318:U335" ca="1" si="47">+L318-T318</f>
        <v>2</v>
      </c>
      <c r="V318" s="129">
        <f t="shared" ref="V318:V335" ca="1" si="48">ROUNDDOWN(T318/J318,0)</f>
        <v>0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3537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29">
        <f t="shared" ca="1" si="47"/>
        <v>2</v>
      </c>
      <c r="V319" s="129">
        <f t="shared" ca="1" si="48"/>
        <v>0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3542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3543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3544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3545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3546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3547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3548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3549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3550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3551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3552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3553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3538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3539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3540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3541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1</v>
      </c>
      <c r="X336" s="120">
        <f ca="1">SUMIFS(T:T,C:C,C336,AE:AE,"")/SUMIFS(L:L,C:C,C336,AE:AE,"",AB:AB,"")</f>
        <v>1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535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534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3755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9">
        <f t="shared" ca="1" si="51"/>
        <v>0</v>
      </c>
      <c r="V339" s="129">
        <f t="shared" ca="1" si="52"/>
        <v>1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537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538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539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540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541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542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543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544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548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549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550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551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552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553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545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546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547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579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580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578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581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583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584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585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586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587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588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589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590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582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591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592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593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596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597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594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595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603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605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606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607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608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598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599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600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612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609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610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611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601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602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604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3554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3555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3556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3557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3560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3561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3562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3558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3559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3565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3566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3570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3563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3564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3568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3571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3569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3567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3572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9">
        <f t="shared" ref="U413:U430" ca="1" si="63">+L413-T413</f>
        <v>2</v>
      </c>
      <c r="V413" s="129">
        <f t="shared" ref="V413:V430" ca="1" si="64">ROUNDDOWN(T413/J413,0)</f>
        <v>0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3573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9">
        <f t="shared" ca="1" si="63"/>
        <v>2</v>
      </c>
      <c r="V414" s="129">
        <f t="shared" ca="1" si="64"/>
        <v>0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3578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3579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3580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3581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3582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3583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3584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3585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3586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3587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3588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3589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3574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3575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3576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3577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1</v>
      </c>
      <c r="X431" s="120">
        <f ca="1">SUMIFS(T:T,C:C,C431,AE:AE,"")/SUMIFS(L:L,C:C,C431,AE:AE,"",AB:AB,"")</f>
        <v>1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614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616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615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617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9">
        <f t="shared" ca="1" si="67"/>
        <v>0</v>
      </c>
      <c r="V435" s="129">
        <f t="shared" ca="1" si="68"/>
        <v>1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622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623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624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618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619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620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621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625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626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627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629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634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635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630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631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632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633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3746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645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647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648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649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650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636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637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638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640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654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651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652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653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639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644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646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656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657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655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3757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3758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659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660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661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662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663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3747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664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3759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3760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3761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665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666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668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671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674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675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672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673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676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678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679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680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681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682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667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669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670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3554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3555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3556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3557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3560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3561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3562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3558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3559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3565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3566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3570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3563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3564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3568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3571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3569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3567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3572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9">
        <f t="shared" ref="U523:U540" ca="1" si="81">+L523-T523</f>
        <v>2</v>
      </c>
      <c r="V523" s="129">
        <f t="shared" ref="V523:V540" ca="1" si="82">ROUNDDOWN(T523/J523,0)</f>
        <v>0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3573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9">
        <f t="shared" ca="1" si="81"/>
        <v>2</v>
      </c>
      <c r="V524" s="129">
        <f t="shared" ca="1" si="82"/>
        <v>0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3578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3579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3580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3581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3582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3583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3584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3585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3586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3587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3588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3589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3574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3575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3576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3577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1</v>
      </c>
      <c r="X541" s="120">
        <f ca="1">SUMIFS(T:T,C:C,C541,AE:AE,"")/SUMIFS(L:L,C:C,C541,AE:AE,"",AB:AB,"")</f>
        <v>1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684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683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691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685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686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687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688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689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3762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692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693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694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695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696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706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707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708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709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697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698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699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702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713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710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711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712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700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310</v>
      </c>
      <c r="U568" s="129">
        <f t="shared" ca="1" si="85"/>
        <v>0</v>
      </c>
      <c r="V568" s="129">
        <f t="shared" ca="1" si="86"/>
        <v>1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701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705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3554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3555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3556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3557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3560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3561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3562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3558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3559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3565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3566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3570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3563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3564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3568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3571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3569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3567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3572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0</v>
      </c>
      <c r="U591" s="129">
        <f t="shared" ref="U591:U608" ca="1" si="93">+L591-T591</f>
        <v>2</v>
      </c>
      <c r="V591" s="129">
        <f t="shared" ref="V591:V608" ca="1" si="94">ROUNDDOWN(T591/J591,0)</f>
        <v>0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3573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29">
        <f t="shared" ca="1" si="93"/>
        <v>2</v>
      </c>
      <c r="V592" s="129">
        <f t="shared" ca="1" si="94"/>
        <v>0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3578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3579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3580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3581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3582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3583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3584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3585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3586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3587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3588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3589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3574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3575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3576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3577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715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714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716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717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718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719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720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721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722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723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724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725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3748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732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733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727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729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735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734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736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737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731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726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728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730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741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742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743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744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745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746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747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748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749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751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752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753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754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757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758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759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760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767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768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770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771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763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764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765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766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773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775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776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777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778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779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780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781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782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783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784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785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786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787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788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792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794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4063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796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790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791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1</v>
      </c>
      <c r="X683" s="120">
        <f ca="1">SUMIFS(T:T,C:C,C683,AE:AE,"")/SUMIFS(L:L,C:C,C683,AE:AE,"",AB:AB,"")</f>
        <v>1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797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801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803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2</v>
      </c>
      <c r="U686" s="129">
        <f t="shared" ca="1" si="109"/>
        <v>0</v>
      </c>
      <c r="V686" s="129">
        <f t="shared" ca="1" si="110"/>
        <v>1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799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800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805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3499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4064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807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808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810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811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812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813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812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813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809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814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815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816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817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821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822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823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818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4065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4066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824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825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826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827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828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829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830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831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832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833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834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835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836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837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839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840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838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886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889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891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894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895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896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897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899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965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967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968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969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970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972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30</v>
      </c>
      <c r="X759" s="120">
        <f ca="1">SUMIFS(T:T,C:C,C759,AE:AE,"")/SUMIFS(L:L,C:C,C759,AE:AE,"",AB:AB,"")</f>
        <v>1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973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30</v>
      </c>
      <c r="U760" s="129">
        <f ca="1">+L760-T760</f>
        <v>0</v>
      </c>
      <c r="V760" s="129">
        <f ca="1">ROUNDDOWN(T760/J760,0)</f>
        <v>30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4067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16</v>
      </c>
      <c r="X763" s="120">
        <f ca="1">SUMIFS(T:T,C:C,C763,AE:AE,"")/SUMIFS(L:L,C:C,C763,AE:AE,"",AB:AB,"")</f>
        <v>1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977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978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979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32</v>
      </c>
      <c r="U766" s="129">
        <f t="shared" ca="1" si="123"/>
        <v>0</v>
      </c>
      <c r="V766" s="129">
        <f t="shared" ca="1" si="124"/>
        <v>16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981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982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983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1</v>
      </c>
      <c r="X771" s="120">
        <f ca="1">SUMIFS(T:T,C:C,C771,AE:AE,"")/SUMIFS(L:L,C:C,C771,AE:AE,"",AB:AB,"")</f>
        <v>1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841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843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3500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3501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845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847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849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850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852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854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860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863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1</v>
      </c>
      <c r="U783" s="129">
        <f t="shared" ca="1" si="127"/>
        <v>0</v>
      </c>
      <c r="V783" s="129">
        <f t="shared" ca="1" si="128"/>
        <v>1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866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869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856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859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870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873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3502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3503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3504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875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876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877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878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879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882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883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884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880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881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885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3505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901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902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3506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3507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903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904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905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906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907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908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911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912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913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914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909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910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915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916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3508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917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918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920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921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3509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3510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922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923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924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926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931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932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933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934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928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929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930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935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936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3511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3512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3513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937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938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940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944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945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946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941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942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943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947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3514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1</v>
      </c>
      <c r="X861" s="120">
        <f ca="1">SUMIFS(T:T,C:C,C861,AE:AE,"")/SUMIFS(L:L,C:C,C861,AE:AE,"",AB:AB,"")</f>
        <v>1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948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949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950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951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3515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3516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952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953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954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955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959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960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961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962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13</v>
      </c>
      <c r="U875" s="129">
        <f t="shared" ca="1" si="147"/>
        <v>0</v>
      </c>
      <c r="V875" s="129">
        <f t="shared" ca="1" si="148"/>
        <v>1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956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957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32</v>
      </c>
      <c r="U877" s="129">
        <f t="shared" ca="1" si="147"/>
        <v>0</v>
      </c>
      <c r="V877" s="129">
        <f t="shared" ca="1" si="148"/>
        <v>1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958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4</v>
      </c>
      <c r="U878" s="129">
        <f t="shared" ca="1" si="147"/>
        <v>0</v>
      </c>
      <c r="V878" s="129">
        <f t="shared" ca="1" si="148"/>
        <v>1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963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964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414</v>
      </c>
      <c r="U880" s="129">
        <f t="shared" ca="1" si="147"/>
        <v>0</v>
      </c>
      <c r="V880" s="129">
        <f t="shared" ca="1" si="148"/>
        <v>1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3517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221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254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255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256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259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261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263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265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266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168</v>
      </c>
      <c r="X900" s="120">
        <f ca="1">SUMIFS(T:T,C:C,C900,AE:AE,"")/SUMIFS(L:L,C:C,C900,AE:AE,"",AB:AB,"")</f>
        <v>1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175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168</v>
      </c>
      <c r="U901" s="129">
        <f t="shared" ref="U901:U904" ca="1" si="151">+L901-T901</f>
        <v>0</v>
      </c>
      <c r="V901" s="129">
        <f t="shared" ref="V901:V904" ca="1" si="152">ROUNDDOWN(T901/J901,0)</f>
        <v>168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179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183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168</v>
      </c>
      <c r="U903" s="129">
        <f t="shared" ca="1" si="151"/>
        <v>0</v>
      </c>
      <c r="V903" s="129">
        <f t="shared" ca="1" si="152"/>
        <v>168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186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168</v>
      </c>
      <c r="U904" s="129">
        <f t="shared" ca="1" si="151"/>
        <v>0</v>
      </c>
      <c r="V904" s="129">
        <f t="shared" ca="1" si="152"/>
        <v>168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188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190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192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4057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194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195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196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198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200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4058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201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204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205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206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4059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208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209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210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211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212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1</v>
      </c>
      <c r="X931" s="120">
        <f ca="1">SUMIFS(T:T,C:C,C931,AE:AE,"")/SUMIFS(L:L,C:C,C931,AE:AE,"",AB:AB,"")</f>
        <v>1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215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1</v>
      </c>
      <c r="U932" s="129">
        <f ca="1">+L932-T932</f>
        <v>0</v>
      </c>
      <c r="V932" s="129">
        <f ca="1">ROUNDDOWN(T932/J932,0)</f>
        <v>1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1</v>
      </c>
      <c r="X933" s="120">
        <f ca="1">SUMIFS(T:T,C:C,C933,AE:AE,"")/SUMIFS(L:L,C:C,C933,AE:AE,"",AB:AB,"")</f>
        <v>1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217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1</v>
      </c>
      <c r="U934" s="129">
        <f ca="1">+L934-T934</f>
        <v>0</v>
      </c>
      <c r="V934" s="129">
        <f ca="1">ROUNDDOWN(T934/J934,0)</f>
        <v>1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218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219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220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4060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223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224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225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226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227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4061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7</v>
      </c>
      <c r="X947" s="120">
        <f ca="1">SUMIFS(T:T,C:C,C947,AE:AE,"")/SUMIFS(L:L,C:C,C947,AE:AE,"",AB:AB,"")</f>
        <v>1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228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229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56</v>
      </c>
      <c r="U949" s="129">
        <f t="shared" ca="1" si="165"/>
        <v>0</v>
      </c>
      <c r="V949" s="129">
        <f t="shared" ca="1" si="166"/>
        <v>7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231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234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236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237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15</v>
      </c>
      <c r="X956" s="120">
        <f ca="1">SUMIFS(T:T,C:C,C956,AE:AE,"")/SUMIFS(L:L,C:C,C956,AE:AE,"",AB:AB,"")</f>
        <v>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239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150</v>
      </c>
      <c r="U957" s="129">
        <f t="shared" ref="U957:U958" ca="1" si="171">+L957-T957</f>
        <v>0</v>
      </c>
      <c r="V957" s="129">
        <f t="shared" ref="V957:V958" ca="1" si="172">ROUNDDOWN(T957/J957,0)</f>
        <v>15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241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243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247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248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249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250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251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252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4062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253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281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292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309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325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339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350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354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355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356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267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271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272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273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274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275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276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278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279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280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282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283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284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285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286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287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288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289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290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291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293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294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296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298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300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302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303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304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305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307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310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312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314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315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316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318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320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321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322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324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326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327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329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331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332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333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334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336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337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338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340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341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342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343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344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345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346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347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348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349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351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352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353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569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571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576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557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738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4">
      <filters>
        <filter val="G-21"/>
      </filters>
    </filterColumn>
  </autoFilter>
  <mergeCells count="23">
    <mergeCell ref="BY3:BZ5"/>
    <mergeCell ref="AG5:AO5"/>
    <mergeCell ref="AP5:AX5"/>
    <mergeCell ref="AG1:AX3"/>
    <mergeCell ref="AZ1:BC3"/>
    <mergeCell ref="BD3:BH5"/>
    <mergeCell ref="BL3:BQ5"/>
    <mergeCell ref="BS3:BT5"/>
    <mergeCell ref="BS6:DB6"/>
    <mergeCell ref="AG7:AI7"/>
    <mergeCell ref="AJ7:AL7"/>
    <mergeCell ref="AM7:AO7"/>
    <mergeCell ref="AP7:AR7"/>
    <mergeCell ref="BS7:BT7"/>
    <mergeCell ref="BY7:BZ7"/>
    <mergeCell ref="E8:F8"/>
    <mergeCell ref="AG6:AO6"/>
    <mergeCell ref="AP6:AX6"/>
    <mergeCell ref="BD6:BH6"/>
    <mergeCell ref="BK6:BQ6"/>
    <mergeCell ref="AS7:AU7"/>
    <mergeCell ref="AV7:AX7"/>
    <mergeCell ref="BB7:BC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9CDCC-AA86-44E5-8079-DCF1DE3AD072}">
  <sheetPr codeName="Sheet3">
    <tabColor rgb="FF7030A0"/>
    <pageSetUpPr fitToPage="1"/>
  </sheetPr>
  <dimension ref="C1:CH846"/>
  <sheetViews>
    <sheetView tabSelected="1" zoomScale="77" zoomScaleNormal="100" workbookViewId="0">
      <pane xSplit="13" ySplit="29" topLeftCell="BM30" activePane="bottomRight" state="frozen"/>
      <selection activeCell="X13" sqref="X13"/>
      <selection pane="topRight" activeCell="X13" sqref="X13"/>
      <selection pane="bottomLeft" activeCell="X13" sqref="X13"/>
      <selection pane="bottomRight" activeCell="BY4" sqref="BY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7.8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5" width="6.875" style="3" customWidth="1"/>
    <col min="46" max="46" width="11.125" style="3" customWidth="1"/>
    <col min="47" max="74" width="6.875" style="3" customWidth="1"/>
    <col min="75" max="75" width="8.625" style="3" customWidth="1"/>
    <col min="76" max="76" width="11.75" style="3" customWidth="1"/>
    <col min="77" max="77" width="8.625" style="3" customWidth="1"/>
    <col min="78" max="78" width="8.75" style="3" customWidth="1"/>
    <col min="79" max="79" width="7.5" style="3" customWidth="1"/>
    <col min="80" max="81" width="9" style="3" customWidth="1"/>
    <col min="82" max="82" width="13" style="3" customWidth="1"/>
    <col min="83" max="83" width="8.75" style="3" customWidth="1"/>
    <col min="84" max="84" width="8.625" style="3" customWidth="1"/>
    <col min="85" max="86" width="9" style="3" customWidth="1"/>
    <col min="87" max="16384" width="8.75" style="3"/>
  </cols>
  <sheetData>
    <row r="1" spans="4:77" ht="19.5">
      <c r="D1" s="1" t="s">
        <v>984</v>
      </c>
      <c r="E1" s="2"/>
      <c r="F1" s="2"/>
      <c r="G1" s="2"/>
      <c r="H1" s="2"/>
    </row>
    <row r="2" spans="4:77" ht="13.5" thickBot="1"/>
    <row r="3" spans="4:77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</row>
    <row r="4" spans="4:77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5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5"/>
      <c r="BY4" s="3">
        <f>6+8+8+6+8+8</f>
        <v>44</v>
      </c>
    </row>
    <row r="5" spans="4:77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1500.9128946367441</v>
      </c>
      <c r="H5" s="26" cm="1">
        <f t="array" ref="H5">SUMPRODUCT(--($C$30:$C$846=$D5),$L$30:$L$846,$J$30:$J$846)</f>
        <v>95789.042031190518</v>
      </c>
      <c r="I5" s="26" cm="1">
        <f t="array" ref="I5">SUMPRODUCT(--($C$30:$C$846=$D5),$M$30:$M$846)</f>
        <v>88.087105363256001</v>
      </c>
      <c r="J5" s="27" cm="1">
        <f t="array" ref="J5">SUMPRODUCT(--($C$30:$C$846=$D5),$M$30:$M$846,$J$30:$J$846)</f>
        <v>412.55796880943319</v>
      </c>
      <c r="L5" s="28" t="s">
        <v>13</v>
      </c>
      <c r="M5" s="29">
        <f>G8</f>
        <v>30742.912894636742</v>
      </c>
      <c r="N5" s="30">
        <f>H8</f>
        <v>135170.06203119055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</row>
    <row r="6" spans="4:77" ht="13.5" thickTop="1">
      <c r="D6" s="36" t="s">
        <v>14</v>
      </c>
      <c r="E6" s="26">
        <f>SUMIFS(I:I,$C:$C,$D6)</f>
        <v>5891</v>
      </c>
      <c r="F6" s="26">
        <f>SUMIFS(K:K,$C:$C,$D6)</f>
        <v>37549.300000000039</v>
      </c>
      <c r="G6" s="26" cm="1">
        <f t="array" ref="G6">SUMPRODUCT(--($C$30:$C$846=$D6),$L$30:$L$846)</f>
        <v>5878</v>
      </c>
      <c r="H6" s="26" cm="1">
        <f t="array" ref="H6">SUMPRODUCT(--($C$30:$C$846=$D6),$L$30:$L$846,$J$30:$J$846)</f>
        <v>37542.800000000039</v>
      </c>
      <c r="I6" s="26" cm="1">
        <f t="array" ref="I6">SUMPRODUCT(--($C$30:$C$846=$D6),$M$30:$M$846)</f>
        <v>13</v>
      </c>
      <c r="J6" s="27" cm="1">
        <f t="array" ref="J6">SUMPRODUCT(--($C$30:$C$846=$D6),$M$30:$M$846,$J$30:$J$846)</f>
        <v>6.5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</row>
    <row r="7" spans="4:77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23364</v>
      </c>
      <c r="H7" s="26" cm="1">
        <f t="array" ref="H7">SUMPRODUCT(--($C$30:$C$846=$D7),$L$30:$L$846,$J$30:$J$846)</f>
        <v>1838.2199999999998</v>
      </c>
      <c r="I7" s="26" cm="1">
        <f t="array" ref="I7">SUMPRODUCT(--($C$30:$C$846=$D7),$M$30:$M$846)</f>
        <v>733</v>
      </c>
      <c r="J7" s="27" cm="1">
        <f t="array" ref="J7">SUMPRODUCT(--($C$30:$C$846=$D7),$M$30:$M$846,$J$30:$J$846)</f>
        <v>173.79999999999998</v>
      </c>
    </row>
    <row r="8" spans="4:77" ht="13.5" thickBot="1">
      <c r="D8" s="40" t="s">
        <v>13</v>
      </c>
      <c r="E8" s="41">
        <f>E5+E6+E7</f>
        <v>31577</v>
      </c>
      <c r="F8" s="41">
        <f>F5+F6+F7</f>
        <v>135762.91999999998</v>
      </c>
      <c r="G8" s="41">
        <f t="shared" ref="G8:I8" si="0">G5+G6+G7</f>
        <v>30742.912894636742</v>
      </c>
      <c r="H8" s="41">
        <f t="shared" si="0"/>
        <v>135170.06203119055</v>
      </c>
      <c r="I8" s="41">
        <f t="shared" si="0"/>
        <v>834.087105363256</v>
      </c>
      <c r="J8" s="42">
        <f>J5+J6+J7</f>
        <v>592.85796880943315</v>
      </c>
    </row>
    <row r="9" spans="4:77" ht="13.5" hidden="1" outlineLevel="1" thickTop="1"/>
    <row r="10" spans="4:77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77" ht="23.25" hidden="1" customHeight="1" outlineLevel="1" thickTop="1">
      <c r="D11" s="45" t="s">
        <v>12</v>
      </c>
      <c r="E11" s="46" t="str" cm="1">
        <f t="array" ref="E11:I11">TRANSPOSE(_xlfn._xlws.SORT(_xlfn.UNIQUE(_xlfn._xlws.FILTER(E30:E846,(C30:C846=$D$11)*(M30:M846&lt;&gt;0))),,1))</f>
        <v>L75*75*6</v>
      </c>
      <c r="F11" s="46" t="str">
        <v>L75*75*8</v>
      </c>
      <c r="G11" s="46" t="str">
        <v>Ø10(M10)</v>
      </c>
      <c r="H11" s="46" t="str">
        <v>RHS254*51*8</v>
      </c>
      <c r="I11" s="46" t="str">
        <v>RHS76*38*3</v>
      </c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  <c r="BP11" s="48"/>
      <c r="BQ11" s="48"/>
      <c r="BR11" s="48"/>
      <c r="BS11" s="48"/>
      <c r="BT11" s="48"/>
      <c r="BU11" s="48"/>
      <c r="BV11" s="48"/>
    </row>
    <row r="12" spans="4:77" ht="28.9" hidden="1" customHeight="1" outlineLevel="2">
      <c r="D12" s="49" t="s">
        <v>17</v>
      </c>
      <c r="E12" s="50" cm="1">
        <f t="array" ref="E12">SUMPRODUCT(--($C$30:$C$846=$D$11),--($E$30:$E$846=E$11),$I$30:$I$846,$G$30:$G$846)</f>
        <v>134640</v>
      </c>
      <c r="F12" s="50" cm="1">
        <f t="array" ref="F12">SUMPRODUCT(--($C$30:$C$846=$D$11),--($E$30:$E$846=F$11),$I$30:$I$846,$G$30:$G$846)</f>
        <v>1530</v>
      </c>
      <c r="G12" s="50" cm="1">
        <f t="array" ref="G12">SUMPRODUCT(--($C$30:$C$846=$D$11),--($E$30:$E$846=G$11),$I$30:$I$846,$G$30:$G$846)</f>
        <v>3240</v>
      </c>
      <c r="H12" s="50" cm="1">
        <f t="array" ref="H12">SUMPRODUCT(--($C$30:$C$846=$D$11),--($E$30:$E$846=H$11),$I$30:$I$846,$G$30:$G$846)</f>
        <v>97228</v>
      </c>
      <c r="I12" s="50" cm="1">
        <f t="array" ref="I12">SUMPRODUCT(--($C$30:$C$846=$D$11),--($E$30:$E$846=I$11),$I$30:$I$846,$G$30:$G$846)</f>
        <v>543588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</row>
    <row r="13" spans="4:77" ht="15" hidden="1" customHeight="1" outlineLevel="2">
      <c r="D13" s="49" t="s">
        <v>18</v>
      </c>
      <c r="E13" s="53" cm="1">
        <f t="array" ref="E13">SUMPRODUCT(--($C$30:$C$846=$D$11),--($E$30:$E$846=E$11),$I$30:$I$846)</f>
        <v>104</v>
      </c>
      <c r="F13" s="53" cm="1">
        <f t="array" ref="F13">SUMPRODUCT(--($C$30:$C$846=$D$11),--($E$30:$E$846=F$11),$I$30:$I$846)</f>
        <v>30</v>
      </c>
      <c r="G13" s="53" cm="1">
        <f t="array" ref="G13">SUMPRODUCT(--($C$30:$C$846=$D$11),--($E$30:$E$846=G$11),$I$30:$I$846)</f>
        <v>30</v>
      </c>
      <c r="H13" s="53" cm="1">
        <f t="array" ref="H13">SUMPRODUCT(--($C$30:$C$846=$D$11),--($E$30:$E$846=H$11),$I$30:$I$846)</f>
        <v>8</v>
      </c>
      <c r="I13" s="53" cm="1">
        <f t="array" ref="I13">SUMPRODUCT(--($C$30:$C$846=$D$11),--($E$30:$E$846=I$11),$I$30:$I$846)</f>
        <v>528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  <c r="BV13" s="55"/>
    </row>
    <row r="14" spans="4:77" ht="13.5" hidden="1" outlineLevel="2" thickTop="1">
      <c r="D14" s="56" t="s">
        <v>19</v>
      </c>
      <c r="E14" s="50" cm="1">
        <f t="array" ref="E14">SUMPRODUCT(--($C$30:$C$846=$D$11),--($E$30:$E$846=E$11),$L$30:$L$846,$G$30:$G$846)</f>
        <v>128994</v>
      </c>
      <c r="F14" s="50" cm="1">
        <f t="array" ref="F14">SUMPRODUCT(--($C$30:$C$846=$D$11),--($E$30:$E$846=F$11),$L$30:$L$846,$G$30:$G$846)</f>
        <v>1122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96083</v>
      </c>
      <c r="I14" s="50" cm="1">
        <f t="array" ref="I14">SUMPRODUCT(--($C$30:$C$846=$D$11),--($E$30:$E$846=I$11),$L$30:$L$846,$G$30:$G$846)</f>
        <v>479399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</row>
    <row r="15" spans="4:77" ht="13.5" hidden="1" outlineLevel="2" thickTop="1">
      <c r="D15" s="56" t="s">
        <v>20</v>
      </c>
      <c r="E15" s="53" cm="1">
        <f t="array" ref="E15">SUMPRODUCT(--($C$30:$C$846=$D$11),--($E$30:$E$846=E$11),$L$30:$L$846)</f>
        <v>102</v>
      </c>
      <c r="F15" s="53" cm="1">
        <f t="array" ref="F15">SUMPRODUCT(--($C$30:$C$846=$D$11),--($E$30:$E$846=F$11),$L$30:$L$846)</f>
        <v>22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7.9128946367440092</v>
      </c>
      <c r="I15" s="53" cm="1">
        <f t="array" ref="I15">SUMPRODUCT(--($C$30:$C$846=$D$11),--($E$30:$E$846=I$11),$L$30:$L$846)</f>
        <v>480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  <c r="BT15" s="55"/>
      <c r="BU15" s="55"/>
      <c r="BV15" s="55"/>
    </row>
    <row r="16" spans="4:77" ht="13.5" hidden="1" outlineLevel="2" thickTop="1">
      <c r="D16" s="56" t="s">
        <v>21</v>
      </c>
      <c r="E16" s="50" cm="1">
        <f t="array" ref="E16">SUMPRODUCT(--($C$30:$C$846=$D$11),--($E$30:$E$846=E$11),$M$30:$M$846,$G$30:$G$846)</f>
        <v>5646</v>
      </c>
      <c r="F16" s="50" cm="1">
        <f t="array" ref="F16">SUMPRODUCT(--($C$30:$C$846=$D$11),--($E$30:$E$846=F$11),$M$30:$M$846,$G$30:$G$846)</f>
        <v>408</v>
      </c>
      <c r="G16" s="50" cm="1">
        <f t="array" ref="G16">SUMPRODUCT(--($C$30:$C$846=$D$11),--($E$30:$E$846=G$11),$M$30:$M$846,$G$30:$G$846)</f>
        <v>3240</v>
      </c>
      <c r="H16" s="50" cm="1">
        <f t="array" ref="H16">SUMPRODUCT(--($C$30:$C$846=$D$11),--($E$30:$E$846=H$11),$M$30:$M$846,$G$30:$G$846)</f>
        <v>1144.9999999999995</v>
      </c>
      <c r="I16" s="50" cm="1">
        <f t="array" ref="I16">SUMPRODUCT(--($C$30:$C$846=$D$11),--($E$30:$E$846=I$11),$M$30:$M$846,$G$30:$G$846)</f>
        <v>64189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</row>
    <row r="17" spans="3:86" ht="13.5" hidden="1" outlineLevel="2" thickTop="1">
      <c r="D17" s="57" t="s">
        <v>22</v>
      </c>
      <c r="E17" s="58" cm="1">
        <f t="array" ref="E17">SUMPRODUCT(--($C$30:$C$846=$D$11),--($E$30:$E$846=E$11),$M$30:$M$846)</f>
        <v>2</v>
      </c>
      <c r="F17" s="58" cm="1">
        <f t="array" ref="F17">SUMPRODUCT(--($C$30:$C$846=$D$11),--($E$30:$E$846=F$11),$M$30:$M$846)</f>
        <v>8</v>
      </c>
      <c r="G17" s="58" cm="1">
        <f t="array" ref="G17">SUMPRODUCT(--($C$30:$C$846=$D$11),--($E$30:$E$846=G$11),$M$30:$M$846)</f>
        <v>30</v>
      </c>
      <c r="H17" s="58" cm="1">
        <f t="array" ref="H17">SUMPRODUCT(--($C$30:$C$846=$D$11),--($E$30:$E$846=H$11),$M$30:$M$846)</f>
        <v>8.7105363255990831E-2</v>
      </c>
      <c r="I17" s="58" cm="1">
        <f t="array" ref="I17">SUMPRODUCT(--($C$30:$C$846=$D$11),--($E$30:$E$846=I$11),$M$30:$M$846)</f>
        <v>48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</row>
    <row r="18" spans="3:86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38.6</v>
      </c>
      <c r="F18" s="61" cm="1">
        <f t="array" ref="F18">SUMPRODUCT(--($C$30:$C$846=$D$11),--($E$30:$E$846=F$11),$M$30:$M$846,$J$30:$J$846)</f>
        <v>4</v>
      </c>
      <c r="G18" s="61" cm="1">
        <f t="array" ref="G18">SUMPRODUCT(--($C$30:$C$846=$D$11),--($E$30:$E$846=G$11),$M$30:$M$846,$J$30:$J$846)</f>
        <v>2.4</v>
      </c>
      <c r="H18" s="61" cm="1">
        <f t="array" ref="H18">SUMPRODUCT(--($C$30:$C$846=$D$11),--($E$30:$E$846=H$11),$M$30:$M$846,$J$30:$J$846)</f>
        <v>41.557968809433227</v>
      </c>
      <c r="I18" s="61" cm="1">
        <f t="array" ref="I18">SUMPRODUCT(--($C$30:$C$846=$D$11),--($E$30:$E$846=I$11),$M$30:$M$846,$J$30:$J$846)</f>
        <v>326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</row>
    <row r="19" spans="3:86" ht="13.5" hidden="1" outlineLevel="1" thickTop="1"/>
    <row r="20" spans="3:86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86" ht="13.5" hidden="1" outlineLevel="1" thickTop="1">
      <c r="D21" s="63" t="s">
        <v>14</v>
      </c>
      <c r="E21" s="64" t="str" cm="1">
        <f t="array" ref="E21">_xlfn._xlws.SORT(MID(TRANSPOSE(_xlfn.UNIQUE(_xlfn._xlws.FILTER(BY30:BY846,(C30:C846=$D$21)*(M30:M846&lt;&gt;0)))),3,3),,1)</f>
        <v>8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</row>
    <row r="22" spans="3:86" ht="30.75" hidden="1" customHeight="1" outlineLevel="2">
      <c r="D22" s="66" t="s">
        <v>25</v>
      </c>
      <c r="E22" s="67" cm="1">
        <f t="array" ref="E22">SUMPRODUCT(--($C$30:$C$846=$D$21),--($BY$30:$BY$846="PL"&amp;E$21),$J$30:$J$846,$I$30:$I$846)/(7.85*E$21)</f>
        <v>4.1958598726114653</v>
      </c>
      <c r="F22" s="67" t="e" cm="1">
        <f t="array" ref="F22">SUMPRODUCT(--($C$30:$C$846=$D$21),--($BY$30:$BY$846="PL"&amp;F$21),$J$30:$J$846,$I$30:$I$846)/(7.85*F$21)</f>
        <v>#DIV/0!</v>
      </c>
      <c r="G22" s="67" t="e" cm="1">
        <f t="array" ref="G22">SUMPRODUCT(--($C$30:$C$846=$D$21),--($BY$30:$BY$846="PL"&amp;G$21),$J$30:$J$846,$I$30:$I$846)/(7.85*G$21)</f>
        <v>#DIV/0!</v>
      </c>
      <c r="H22" s="67" t="e" cm="1">
        <f t="array" ref="H22">SUMPRODUCT(--($C$30:$C$846=$D$21),--($BY$30:$BY$846="PL"&amp;H$21),$J$30:$J$846,$I$30:$I$846)/(7.85*H$21)</f>
        <v>#DIV/0!</v>
      </c>
      <c r="I22" s="67" t="e" cm="1">
        <f t="array" ref="I22">SUMPRODUCT(--($C$30:$C$846=$D$21),--($BY$30:$BY$846="PL"&amp;I$21),$J$30:$J$846,$I$30:$I$846)/(7.85*I$21)</f>
        <v>#DIV/0!</v>
      </c>
      <c r="J22" s="67" t="e" cm="1">
        <f t="array" ref="J22">SUMPRODUCT(--($C$30:$C$846=$D$21),--($BY$30:$BY$846="PL"&amp;J$21),$J$30:$J$846,$I$30:$I$846)/(7.85*J$21)</f>
        <v>#DIV/0!</v>
      </c>
      <c r="K22" s="67" t="e" cm="1">
        <f t="array" ref="K22">SUMPRODUCT(--($C$30:$C$846=$D$21),--($BY$30:$BY$846="PL"&amp;K$21),$J$30:$J$846,$I$30:$I$846)/(7.85*K$21)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</row>
    <row r="23" spans="3:86" ht="21" hidden="1" customHeight="1" outlineLevel="2">
      <c r="D23" s="66" t="s">
        <v>18</v>
      </c>
      <c r="E23" s="69" cm="1">
        <f t="array" ref="E23">SUMPRODUCT(--($C$30:$C$846=$D$21),--($BY$30:$BY$846="PL"&amp;E$21),$I$30:$I$846)</f>
        <v>283</v>
      </c>
      <c r="F23" s="69" cm="1">
        <f t="array" ref="F23">SUMPRODUCT(--($C$30:$C$846=$D$21),--($BY$30:$BY$846="PL"&amp;F$21),$I$30:$I$846)</f>
        <v>0</v>
      </c>
      <c r="G23" s="69" cm="1">
        <f t="array" ref="G23">SUMPRODUCT(--($C$30:$C$846=$D$21),--($BY$30:$BY$846="PL"&amp;G$21),$I$30:$I$846)</f>
        <v>0</v>
      </c>
      <c r="H23" s="69" cm="1">
        <f t="array" ref="H23">SUMPRODUCT(--($C$30:$C$846=$D$21),--($BY$30:$BY$846="PL"&amp;H$21),$I$30:$I$846)</f>
        <v>0</v>
      </c>
      <c r="I23" s="69" cm="1">
        <f t="array" ref="I23">SUMPRODUCT(--($C$30:$C$846=$D$21),--($BY$30:$BY$846="PL"&amp;I$21),$I$30:$I$846)</f>
        <v>0</v>
      </c>
      <c r="J23" s="69" cm="1">
        <f t="array" ref="J23">SUMPRODUCT(--($C$30:$C$846=$D$21),--($BY$30:$BY$846="PL"&amp;J$21),$I$30:$I$846)</f>
        <v>0</v>
      </c>
      <c r="K23" s="69" cm="1">
        <f t="array" ref="K23">SUMPRODUCT(--($C$30:$C$846=$D$21),--($BY$30:$BY$846="PL"&amp;K$21),$I$30:$I$846)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</row>
    <row r="24" spans="3:86" ht="25.9" hidden="1" customHeight="1" outlineLevel="2">
      <c r="D24" s="66" t="s">
        <v>26</v>
      </c>
      <c r="E24" s="67" cm="1">
        <f t="array" ref="E24">SUMPRODUCT(--($C$30:$C$846=$D$21),--($BY$30:$BY$846="PL"&amp;E$21),$J$30:$J$846,$M$30:$M$846)/(7.85*E$21)</f>
        <v>0.1035031847133758</v>
      </c>
      <c r="F24" s="67" t="e" cm="1">
        <f t="array" ref="F24">SUMPRODUCT(--($C$30:$C$846=$D$21),--($BY$30:$BY$846="PL"&amp;F$21),$J$30:$J$846,$M$30:$M$846)/(7.85*F$21)</f>
        <v>#DIV/0!</v>
      </c>
      <c r="G24" s="67" t="e" cm="1">
        <f t="array" ref="G24">SUMPRODUCT(--($C$30:$C$846=$D$21),--($BY$30:$BY$846="PL"&amp;G$21),$J$30:$J$846,$M$30:$M$846)/(7.85*G$21)</f>
        <v>#DIV/0!</v>
      </c>
      <c r="H24" s="67" t="e" cm="1">
        <f t="array" ref="H24">SUMPRODUCT(--($C$30:$C$846=$D$21),--($BY$30:$BY$846="PL"&amp;H$21),$J$30:$J$846,$M$30:$M$846)/(7.85*H$21)</f>
        <v>#DIV/0!</v>
      </c>
      <c r="I24" s="67" t="e" cm="1">
        <f t="array" ref="I24">SUMPRODUCT(--($C$30:$C$846=$D$21),--($BY$30:$BY$846="PL"&amp;I$21),$J$30:$J$846,$M$30:$M$846)/(7.85*I$21)</f>
        <v>#DIV/0!</v>
      </c>
      <c r="J24" s="67" t="e" cm="1">
        <f t="array" ref="J24">SUMPRODUCT(--($C$30:$C$846=$D$21),--($BY$30:$BY$846="PL"&amp;J$21),$J$30:$J$846,$M$30:$M$846)/(7.85*J$21)</f>
        <v>#DIV/0!</v>
      </c>
      <c r="K24" s="67" t="e" cm="1">
        <f t="array" ref="K24">SUMPRODUCT(--($C$30:$C$846=$D$21),--($BY$30:$BY$846="PL"&amp;K$21),$J$30:$J$846,$M$30:$M$846)/(7.85*K$21)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  <c r="BQ24" s="68"/>
      <c r="BR24" s="68"/>
      <c r="BS24" s="68"/>
      <c r="BT24" s="68"/>
      <c r="BU24" s="68"/>
      <c r="BV24" s="68"/>
    </row>
    <row r="25" spans="3:86" ht="19.5" hidden="1" customHeight="1" outlineLevel="2">
      <c r="D25" s="71" t="s">
        <v>27</v>
      </c>
      <c r="E25" s="69" cm="1">
        <f t="array" ref="E25">SUMPRODUCT(--($C$30:$C$846=$D$21),--($BY$30:$BY$846="PL"&amp;E$21),$M$30:$M$846)</f>
        <v>13</v>
      </c>
      <c r="F25" s="69" cm="1">
        <f t="array" ref="F25">SUMPRODUCT(--($C$30:$C$846=$D$21),--($BY$30:$BY$846="PL"&amp;F$21),$M$30:$M$846)</f>
        <v>0</v>
      </c>
      <c r="G25" s="69" cm="1">
        <f t="array" ref="G25">SUMPRODUCT(--($C$30:$C$846=$D$21),--($BY$30:$BY$846="PL"&amp;G$21),$M$30:$M$846)</f>
        <v>0</v>
      </c>
      <c r="H25" s="69" cm="1">
        <f t="array" ref="H25">SUMPRODUCT(--($C$30:$C$846=$D$21),--($BY$30:$BY$846="PL"&amp;H$21),$M$30:$M$846)</f>
        <v>0</v>
      </c>
      <c r="I25" s="69" cm="1">
        <f t="array" ref="I25">SUMPRODUCT(--($C$30:$C$846=$D$21),--($BY$30:$BY$846="PL"&amp;I$21),$M$30:$M$846)</f>
        <v>0</v>
      </c>
      <c r="J25" s="69" cm="1">
        <f t="array" ref="J25">SUMPRODUCT(--($C$30:$C$846=$D$21),--($BY$30:$BY$846="PL"&amp;J$21),$M$30:$M$846)</f>
        <v>0</v>
      </c>
      <c r="K25" s="69" cm="1">
        <f t="array" ref="K25">SUMPRODUCT(--($C$30:$C$846=$D$21),--($BY$30:$BY$846="PL"&amp;K$21),$M$30:$M$846)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</row>
    <row r="26" spans="3:86" ht="25.9" hidden="1" customHeight="1" outlineLevel="1" collapsed="1" thickBot="1">
      <c r="D26" s="72" t="s">
        <v>28</v>
      </c>
      <c r="E26" s="67" cm="1">
        <f t="array" ref="E26">SUMPRODUCT(--($C$30:$C$846=$D$21),--($BY$30:$BY$846="PL"&amp;E$21),$J$30:$J$846,$M$30:$M$846)</f>
        <v>6.5</v>
      </c>
      <c r="F26" s="67" cm="1">
        <f t="array" ref="F26">SUMPRODUCT(--($C$30:$C$846=$D$21),--($BY$30:$BY$846="PL"&amp;F$21),$J$30:$J$846,$M$30:$M$846)</f>
        <v>0</v>
      </c>
      <c r="G26" s="67" cm="1">
        <f t="array" ref="G26">SUMPRODUCT(--($C$30:$C$846=$D$21),--($BY$30:$BY$846="PL"&amp;G$21),$J$30:$J$846,$M$30:$M$846)</f>
        <v>0</v>
      </c>
      <c r="H26" s="67" cm="1">
        <f t="array" ref="H26">SUMPRODUCT(--($C$30:$C$846=$D$21),--($BY$30:$BY$846="PL"&amp;H$21),$J$30:$J$846,$M$30:$M$846)</f>
        <v>0</v>
      </c>
      <c r="I26" s="67" cm="1">
        <f t="array" ref="I26">SUMPRODUCT(--($C$30:$C$846=$D$21),--($BY$30:$BY$846="PL"&amp;I$21),$J$30:$J$846,$M$30:$M$846)</f>
        <v>0</v>
      </c>
      <c r="J26" s="67" cm="1">
        <f t="array" ref="J26">SUMPRODUCT(--($C$30:$C$846=$D$21),--($BY$30:$BY$846="PL"&amp;J$21),$J$30:$J$846,$M$30:$M$846)</f>
        <v>0</v>
      </c>
      <c r="K26" s="67" cm="1">
        <f t="array" ref="K26">SUMPRODUCT(--($C$30:$C$846=$D$21),--($BY$30:$BY$846="PL"&amp;K$21),$J$30:$J$846,$M$30:$M$846)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  <c r="BR26" s="68"/>
      <c r="BS26" s="68"/>
      <c r="BT26" s="68"/>
      <c r="BU26" s="68"/>
      <c r="BV26" s="68"/>
    </row>
    <row r="27" spans="3:86" ht="13.5" collapsed="1" thickTop="1">
      <c r="N27" s="73" cm="1">
        <f t="array" ref="N27">SUMPRODUCT($J$30:$J$846,N30:N846,--(N30:N846&lt;&gt;""))</f>
        <v>482.99999999999994</v>
      </c>
      <c r="O27" s="73" cm="1">
        <f t="array" ref="O27">SUMPRODUCT($J$30:$J$846,O30:O846,--(O30:O846&lt;&gt;""))</f>
        <v>1134.3999999999999</v>
      </c>
      <c r="P27" s="73" cm="1">
        <f t="array" ref="P27">SUMPRODUCT($J$30:$J$846,P30:P846,--(P30:P846&lt;&gt;""))</f>
        <v>334</v>
      </c>
      <c r="Q27" s="73" cm="1">
        <f t="array" ref="Q27">SUMPRODUCT($J$30:$J$846,Q30:Q846,--(Q30:Q846&lt;&gt;""))</f>
        <v>413.00000000000006</v>
      </c>
      <c r="R27" s="73" cm="1">
        <f t="array" ref="R27">SUMPRODUCT($J$30:$J$846,R30:R846,--(R30:R846&lt;&gt;""))</f>
        <v>3389.8423705513978</v>
      </c>
      <c r="S27" s="73" cm="1">
        <f t="array" ref="S27">SUMPRODUCT($J$30:$J$846,S30:S846,--(S30:S846&lt;&gt;""))</f>
        <v>2179.4717672216279</v>
      </c>
      <c r="T27" s="73" cm="1">
        <f t="array" ref="T27">SUMPRODUCT($J$30:$J$846,T30:T846,--(T30:T846&lt;&gt;""))</f>
        <v>2221.3999999999996</v>
      </c>
      <c r="U27" s="73" cm="1">
        <f t="array" ref="U27">SUMPRODUCT($J$30:$J$846,U30:U846,--(U30:U846&lt;&gt;""))</f>
        <v>7783.0705575072534</v>
      </c>
      <c r="V27" s="73" cm="1">
        <f t="array" ref="V27">SUMPRODUCT($J$30:$J$846,V30:V846,--(V30:V846&lt;&gt;""))</f>
        <v>235.79999999999998</v>
      </c>
      <c r="W27" s="73" cm="1">
        <f t="array" ref="W27">SUMPRODUCT($J$30:$J$846,W30:W846,--(W30:W846&lt;&gt;""))</f>
        <v>135.5</v>
      </c>
      <c r="X27" s="73" cm="1">
        <f t="array" ref="X27">SUMPRODUCT($J$30:$J$846,X30:X846,--(X30:X846&lt;&gt;""))</f>
        <v>256.70000000000005</v>
      </c>
      <c r="Y27" s="73" cm="1">
        <f t="array" ref="Y27">SUMPRODUCT($J$30:$J$846,Y30:Y846,--(Y30:Y846&lt;&gt;""))</f>
        <v>12219.6</v>
      </c>
      <c r="Z27" s="73" cm="1">
        <f t="array" ref="Z27">SUMPRODUCT($J$30:$J$846,Z30:Z846,--(Z30:Z846&lt;&gt;""))</f>
        <v>117</v>
      </c>
      <c r="AA27" s="73" cm="1">
        <f t="array" ref="AA27">SUMPRODUCT($J$30:$J$846,AA30:AA846,--(AA30:AA846&lt;&gt;""))</f>
        <v>10.199999999999999</v>
      </c>
      <c r="AB27" s="73" cm="1">
        <f t="array" ref="AB27">SUMPRODUCT($J$30:$J$846,AB30:AB846,--(AB30:AB846&lt;&gt;""))</f>
        <v>124.6</v>
      </c>
      <c r="AC27" s="73" cm="1">
        <f t="array" ref="AC27">SUMPRODUCT($J$30:$J$846,AC30:AC846,--(AC30:AC846&lt;&gt;""))</f>
        <v>3151.3</v>
      </c>
      <c r="AD27" s="73" cm="1">
        <f t="array" ref="AD27">SUMPRODUCT($J$30:$J$846,AD30:AD846,--(AD30:AD846&lt;&gt;""))</f>
        <v>229.6</v>
      </c>
      <c r="AE27" s="73" cm="1">
        <f t="array" ref="AE27">SUMPRODUCT($J$30:$J$846,AE30:AE846,--(AE30:AE846&lt;&gt;""))</f>
        <v>91.199999999999989</v>
      </c>
      <c r="AF27" s="73" cm="1">
        <f t="array" ref="AF27">SUMPRODUCT($J$30:$J$846,AF30:AF846,--(AF30:AF846&lt;&gt;""))</f>
        <v>499.29999999999995</v>
      </c>
      <c r="AG27" s="73" cm="1">
        <f t="array" ref="AG27">SUMPRODUCT($J$30:$J$846,AG30:AG846,--(AG30:AG846&lt;&gt;""))</f>
        <v>153.6</v>
      </c>
      <c r="AH27" s="73" cm="1">
        <f t="array" ref="AH27">SUMPRODUCT($J$30:$J$846,AH30:AH846,--(AH30:AH846&lt;&gt;""))</f>
        <v>130.5</v>
      </c>
      <c r="AI27" s="73" cm="1">
        <f t="array" ref="AI27">SUMPRODUCT($J$30:$J$846,AI30:AI846,--(AI30:AI846&lt;&gt;""))</f>
        <v>222.7</v>
      </c>
      <c r="AJ27" s="73" cm="1">
        <f t="array" ref="AJ27">SUMPRODUCT($J$30:$J$846,AJ30:AJ846,--(AJ30:AJ846&lt;&gt;""))</f>
        <v>32.200000000000003</v>
      </c>
      <c r="AK27" s="73" cm="1">
        <f t="array" ref="AK27">SUMPRODUCT($J$30:$J$846,AK30:AK846,--(AK30:AK846&lt;&gt;""))</f>
        <v>25.2</v>
      </c>
      <c r="AL27" s="73" cm="1">
        <f t="array" ref="AL27">SUMPRODUCT($J$30:$J$846,AL30:AL846,--(AL30:AL846&lt;&gt;""))</f>
        <v>1.7000000000000002</v>
      </c>
      <c r="AM27" s="73" cm="1">
        <f t="array" ref="AM27">SUMPRODUCT($J$30:$J$846,AM30:AM846,--(AM30:AM846&lt;&gt;""))</f>
        <v>18.200000000000003</v>
      </c>
      <c r="AN27" s="73" cm="1">
        <f t="array" ref="AN27">SUMPRODUCT($J$30:$J$846,AN30:AN846,--(AN30:AN846&lt;&gt;""))</f>
        <v>22.3</v>
      </c>
      <c r="AO27" s="73" cm="1">
        <f t="array" ref="AO27">SUMPRODUCT($J$30:$J$846,AO30:AO846,--(AO30:AO846&lt;&gt;""))</f>
        <v>48.6</v>
      </c>
      <c r="AP27" s="73" cm="1">
        <f t="array" ref="AP27">SUMPRODUCT($J$30:$J$846,AP30:AP846,--(AP30:AP846&lt;&gt;""))</f>
        <v>0.4</v>
      </c>
      <c r="AQ27" s="73" cm="1">
        <f t="array" ref="AQ27">SUMPRODUCT($J$30:$J$846,AQ30:AQ846,--(AQ30:AQ846&lt;&gt;""))</f>
        <v>19.600000000000001</v>
      </c>
      <c r="AR27" s="73" cm="1">
        <f t="array" ref="AR27">SUMPRODUCT($J$30:$J$846,AR30:AR846,--(AR30:AR846&lt;&gt;""))</f>
        <v>75227.3</v>
      </c>
      <c r="AS27" s="73" cm="1">
        <f t="array" ref="AS27">SUMPRODUCT($J$30:$J$846,AS30:AS846,--(AS30:AS846&lt;&gt;""))</f>
        <v>1001</v>
      </c>
      <c r="AT27" s="73" cm="1">
        <f t="array" ref="AT27">SUMPRODUCT($J$30:$J$846,AT30:AT846,--(AT30:AT846&lt;&gt;""))</f>
        <v>4918.0000000000009</v>
      </c>
      <c r="AU27" s="73" cm="1">
        <f t="array" ref="AU27">SUMPRODUCT($J$30:$J$846,AU30:AU846,--(AU30:AU846&lt;&gt;""))</f>
        <v>719.21695229272814</v>
      </c>
      <c r="AV27" s="73" cm="1">
        <f t="array" ref="AV27">SUMPRODUCT($J$30:$J$846,AV30:AV846,--(AV30:AV846&lt;&gt;""))</f>
        <v>2983.0000000000005</v>
      </c>
      <c r="AW27" s="73" cm="1">
        <f t="array" ref="AW27">SUMPRODUCT($J$30:$J$846,AW30:AW846,--(AW30:AW846&lt;&gt;""))</f>
        <v>91.199999999999989</v>
      </c>
      <c r="AX27" s="73" cm="1">
        <f t="array" ref="AX27">SUMPRODUCT($J$30:$J$846,AX30:AX846,--(AX30:AX846&lt;&gt;""))</f>
        <v>52.5</v>
      </c>
      <c r="AY27" s="73" cm="1">
        <f t="array" ref="AY27">SUMPRODUCT($J$30:$J$846,AY30:AY846,--(AY30:AY846&lt;&gt;""))</f>
        <v>1056.0830303956011</v>
      </c>
      <c r="AZ27" s="73" cm="1">
        <f t="array" ref="AZ27">SUMPRODUCT($J$30:$J$846,AZ30:AZ846,--(AZ30:AZ846&lt;&gt;""))</f>
        <v>4631.2</v>
      </c>
      <c r="BA27" s="73" cm="1">
        <f t="array" ref="BA27">SUMPRODUCT($J$30:$J$846,BA30:BA846,--(BA30:BA846&lt;&gt;""))</f>
        <v>140.79999999999998</v>
      </c>
      <c r="BB27" s="73" cm="1">
        <f t="array" ref="BB27">SUMPRODUCT($J$30:$J$846,BB30:BB846,--(BB30:BB846&lt;&gt;""))</f>
        <v>1.2</v>
      </c>
      <c r="BC27" s="73" cm="1">
        <f t="array" ref="BC27">SUMPRODUCT($J$30:$J$846,BC30:BC846,--(BC30:BC846&lt;&gt;""))</f>
        <v>434.5</v>
      </c>
      <c r="BD27" s="73" cm="1">
        <f t="array" ref="BD27">SUMPRODUCT($J$30:$J$846,BD30:BD846,--(BD30:BD846&lt;&gt;""))</f>
        <v>3843.298973352214</v>
      </c>
      <c r="BE27" s="73" cm="1">
        <f t="array" ref="BE27">SUMPRODUCT($J$30:$J$846,BE30:BE846,--(BE30:BE846&lt;&gt;""))</f>
        <v>35.6</v>
      </c>
      <c r="BF27" s="73" cm="1">
        <f t="array" ref="BF27">SUMPRODUCT($J$30:$J$846,BF30:BF846,--(BF30:BF846&lt;&gt;""))</f>
        <v>17852.719734809474</v>
      </c>
      <c r="BG27" s="73" cm="1">
        <f t="array" ref="BG27">SUMPRODUCT($J$30:$J$846,BG30:BG846,--(BG30:BG846&lt;&gt;""))</f>
        <v>1.1000000000000003</v>
      </c>
      <c r="BH27" s="73" cm="1">
        <f t="array" ref="BH27">SUMPRODUCT($J$30:$J$846,BH30:BH846,--(BH30:BH846&lt;&gt;""))</f>
        <v>12086.990393280124</v>
      </c>
      <c r="BI27" s="73" cm="1">
        <f t="array" ref="BI27">SUMPRODUCT($J$30:$J$846,BI30:BI846,--(BI30:BI846&lt;&gt;""))</f>
        <v>1</v>
      </c>
      <c r="BJ27" s="73" cm="1">
        <f t="array" ref="BJ27">SUMPRODUCT($J$30:$J$846,BJ30:BJ846,--(BJ30:BJ846&lt;&gt;""))</f>
        <v>2987.8417649296307</v>
      </c>
      <c r="BK27" s="73" cm="1">
        <f t="array" ref="BK27">SUMPRODUCT($J$30:$J$846,BK30:BK846,--(BK30:BK846&lt;&gt;""))</f>
        <v>611.40000000000043</v>
      </c>
      <c r="BL27" s="73" cm="1">
        <f t="array" ref="BL27">SUMPRODUCT($J$30:$J$846,BL30:BL846,--(BL30:BL846&lt;&gt;""))</f>
        <v>3040.1309474768282</v>
      </c>
      <c r="BM27" s="73" cm="1">
        <f t="array" ref="BM27">SUMPRODUCT($J$30:$J$846,BM30:BM846,--(BM30:BM846&lt;&gt;""))</f>
        <v>240</v>
      </c>
      <c r="BN27" s="73" cm="1">
        <f t="array" ref="BN27">SUMPRODUCT($J$30:$J$846,BN30:BN846,--(BN30:BN846&lt;&gt;""))</f>
        <v>3743.8002662609356</v>
      </c>
      <c r="BO27" s="73" cm="1">
        <f t="array" ref="BO27">SUMPRODUCT($J$30:$J$846,BO30:BO846,--(BO30:BO846&lt;&gt;""))</f>
        <v>3148.7000000000003</v>
      </c>
      <c r="BP27" s="73" cm="1">
        <f t="array" ref="BP27">SUMPRODUCT($J$30:$J$846,BP30:BP846,--(BP30:BP846&lt;&gt;""))</f>
        <v>3432.9</v>
      </c>
      <c r="BQ27" s="73" cm="1">
        <f t="array" ref="BQ27">SUMPRODUCT($J$30:$J$846,BQ30:BQ846,--(BQ30:BQ846&lt;&gt;""))</f>
        <v>2148.6</v>
      </c>
      <c r="BR27" s="73" cm="1">
        <f t="array" ref="BR27">SUMPRODUCT($J$30:$J$846,BR30:BR846,--(BR30:BR846&lt;&gt;""))</f>
        <v>6404.4</v>
      </c>
      <c r="BS27" s="73" cm="1">
        <f t="array" ref="BS27">SUMPRODUCT($J$30:$J$846,BS30:BS846,--(BS30:BS846&lt;&gt;""))</f>
        <v>1567.3999999999999</v>
      </c>
      <c r="BT27" s="73" cm="1">
        <f t="array" ref="BT27">SUMPRODUCT($J$30:$J$846,BT30:BT846,--(BT30:BT846&lt;&gt;""))</f>
        <v>1449.0000000000002</v>
      </c>
      <c r="BU27" s="73" cm="1">
        <f t="array" ref="BU27">SUMPRODUCT($J$30:$J$846,BU30:BU846,--(BU30:BU846&lt;&gt;""))</f>
        <v>5.6</v>
      </c>
      <c r="BV27" s="73" cm="1">
        <f t="array" ref="BV27">SUMPRODUCT($J$30:$J$846,BV30:BV846,--(BV30:BV846&lt;&gt;""))</f>
        <v>1354.4199999999996</v>
      </c>
      <c r="BW27" s="73" cm="1">
        <f t="array" ref="BW27">SUMPRODUCT($J$30:$J$846,BW30:BW846,--(BW30:BW846&lt;&gt;""))</f>
        <v>0</v>
      </c>
    </row>
    <row r="28" spans="3:86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V28" si="1">SUM(N30:N846)</f>
        <v>5</v>
      </c>
      <c r="O28" s="76">
        <f t="shared" si="1"/>
        <v>17</v>
      </c>
      <c r="P28" s="75">
        <f t="shared" si="1"/>
        <v>161</v>
      </c>
      <c r="Q28" s="75">
        <f t="shared" si="1"/>
        <v>166</v>
      </c>
      <c r="R28" s="75">
        <f t="shared" si="1"/>
        <v>124.20177180387961</v>
      </c>
      <c r="S28" s="75">
        <f t="shared" si="1"/>
        <v>175.17168168626853</v>
      </c>
      <c r="T28" s="75">
        <f t="shared" si="1"/>
        <v>170</v>
      </c>
      <c r="U28" s="75">
        <f t="shared" si="1"/>
        <v>811.33160226057737</v>
      </c>
      <c r="V28" s="75">
        <f t="shared" si="1"/>
        <v>3</v>
      </c>
      <c r="W28" s="75">
        <f t="shared" si="1"/>
        <v>5</v>
      </c>
      <c r="X28" s="75">
        <f t="shared" si="1"/>
        <v>28</v>
      </c>
      <c r="Y28" s="75">
        <f t="shared" ref="Y28" si="2">SUM(Y30:Y846)</f>
        <v>4</v>
      </c>
      <c r="Z28" s="75">
        <f t="shared" si="1"/>
        <v>48</v>
      </c>
      <c r="AA28" s="75">
        <f t="shared" si="1"/>
        <v>78</v>
      </c>
      <c r="AB28" s="75">
        <f t="shared" si="1"/>
        <v>56</v>
      </c>
      <c r="AC28" s="75">
        <f t="shared" si="1"/>
        <v>38</v>
      </c>
      <c r="AD28" s="75">
        <f t="shared" si="1"/>
        <v>58</v>
      </c>
      <c r="AE28" s="75">
        <f t="shared" si="1"/>
        <v>17</v>
      </c>
      <c r="AF28" s="75">
        <f t="shared" si="1"/>
        <v>4411</v>
      </c>
      <c r="AG28" s="75">
        <f t="shared" si="1"/>
        <v>34</v>
      </c>
      <c r="AH28" s="75">
        <f t="shared" ref="AH28:AI28" si="3">SUM(AH30:AH846)</f>
        <v>1</v>
      </c>
      <c r="AI28" s="75">
        <f t="shared" si="3"/>
        <v>11</v>
      </c>
      <c r="AJ28" s="75">
        <f t="shared" ref="AJ28:AK28" si="4">SUM(AJ30:AJ846)</f>
        <v>2158</v>
      </c>
      <c r="AK28" s="75">
        <f t="shared" si="4"/>
        <v>14</v>
      </c>
      <c r="AL28" s="75">
        <f t="shared" ref="AL28:AN28" si="5">SUM(AL30:AL846)</f>
        <v>6</v>
      </c>
      <c r="AM28" s="75">
        <f t="shared" si="5"/>
        <v>13</v>
      </c>
      <c r="AN28" s="75">
        <f t="shared" si="5"/>
        <v>6</v>
      </c>
      <c r="AO28" s="75">
        <f t="shared" ref="AO28:AQ28" si="6">SUM(AO30:AO846)</f>
        <v>18</v>
      </c>
      <c r="AP28" s="75">
        <f t="shared" si="6"/>
        <v>2</v>
      </c>
      <c r="AQ28" s="75">
        <f t="shared" si="6"/>
        <v>196</v>
      </c>
      <c r="AR28" s="75">
        <f t="shared" ref="AR28:AS28" si="7">SUM(AR30:AR846)</f>
        <v>334</v>
      </c>
      <c r="AS28" s="75">
        <f t="shared" si="7"/>
        <v>182</v>
      </c>
      <c r="AT28" s="75">
        <f t="shared" ref="AT28:AU28" si="8">SUM(AT30:AT846)</f>
        <v>123</v>
      </c>
      <c r="AU28" s="75">
        <f t="shared" si="8"/>
        <v>7.0083371931449729</v>
      </c>
      <c r="AV28" s="75">
        <f t="shared" ref="AV28:AW28" si="9">SUM(AV30:AV846)</f>
        <v>26</v>
      </c>
      <c r="AW28" s="75">
        <f t="shared" si="9"/>
        <v>12</v>
      </c>
      <c r="AX28" s="75">
        <f t="shared" ref="AX28:AY28" si="10">SUM(AX30:AX846)</f>
        <v>137</v>
      </c>
      <c r="AY28" s="75">
        <f t="shared" si="10"/>
        <v>8.0091645028257226</v>
      </c>
      <c r="AZ28" s="75">
        <f t="shared" ref="AZ28:BA28" si="11">SUM(AZ30:AZ846)</f>
        <v>31</v>
      </c>
      <c r="BA28" s="75">
        <f t="shared" si="11"/>
        <v>6</v>
      </c>
      <c r="BB28" s="75">
        <f t="shared" ref="BB28:BH28" si="12">SUM(BB30:BB846)</f>
        <v>4</v>
      </c>
      <c r="BC28" s="75">
        <f t="shared" si="12"/>
        <v>276</v>
      </c>
      <c r="BD28" s="75">
        <f t="shared" si="12"/>
        <v>133.36917481977343</v>
      </c>
      <c r="BE28" s="75">
        <f t="shared" si="12"/>
        <v>1010</v>
      </c>
      <c r="BF28" s="75">
        <f t="shared" si="12"/>
        <v>2.0246846035015444</v>
      </c>
      <c r="BG28" s="75">
        <f t="shared" si="12"/>
        <v>11</v>
      </c>
      <c r="BH28" s="75">
        <f t="shared" si="12"/>
        <v>1.3707839855818744</v>
      </c>
      <c r="BI28" s="75">
        <f t="shared" ref="BI28:BJ28" si="13">SUM(BI30:BI846)</f>
        <v>10</v>
      </c>
      <c r="BJ28" s="75">
        <f t="shared" si="13"/>
        <v>19.543552681627993</v>
      </c>
      <c r="BK28" s="75">
        <f t="shared" ref="BK28:BL28" si="14">SUM(BK30:BK846)</f>
        <v>94</v>
      </c>
      <c r="BL28" s="75">
        <f t="shared" si="14"/>
        <v>0.34477986611740474</v>
      </c>
      <c r="BM28" s="75">
        <f t="shared" ref="BM28:BN28" si="15">SUM(BM30:BM846)</f>
        <v>80</v>
      </c>
      <c r="BN28" s="75">
        <f t="shared" si="15"/>
        <v>8.3693419551160133</v>
      </c>
      <c r="BO28" s="75">
        <f t="shared" ref="BO28:BP28" si="16">SUM(BO30:BO846)</f>
        <v>509</v>
      </c>
      <c r="BP28" s="75">
        <f t="shared" si="16"/>
        <v>213</v>
      </c>
      <c r="BQ28" s="75">
        <f t="shared" ref="BQ28:BR28" si="17">SUM(BQ30:BQ846)</f>
        <v>4</v>
      </c>
      <c r="BR28" s="75">
        <f t="shared" si="17"/>
        <v>11</v>
      </c>
      <c r="BS28" s="75">
        <f t="shared" ref="BS28:BT28" si="18">SUM(BS30:BS846)</f>
        <v>131</v>
      </c>
      <c r="BT28" s="75">
        <f t="shared" si="18"/>
        <v>2626</v>
      </c>
      <c r="BU28" s="75">
        <f t="shared" ref="BU28" si="19">SUM(BU30:BU846)</f>
        <v>2</v>
      </c>
      <c r="BV28" s="75">
        <f t="shared" si="1"/>
        <v>16104</v>
      </c>
      <c r="BW28" s="75">
        <f t="shared" ref="BW28" si="20">SUM(BW30:BW846)</f>
        <v>0</v>
      </c>
      <c r="BX28" s="74"/>
      <c r="BY28" s="74"/>
    </row>
    <row r="29" spans="3:86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46190</v>
      </c>
      <c r="O29" s="78">
        <v>46191</v>
      </c>
      <c r="P29" s="78">
        <v>46192</v>
      </c>
      <c r="Q29" s="78">
        <v>46195</v>
      </c>
      <c r="R29" s="78">
        <v>46196</v>
      </c>
      <c r="S29" s="78">
        <v>46197</v>
      </c>
      <c r="T29" s="79">
        <v>46198</v>
      </c>
      <c r="U29" s="79">
        <v>46199</v>
      </c>
      <c r="V29" s="79">
        <v>46200</v>
      </c>
      <c r="W29" s="79">
        <v>46202</v>
      </c>
      <c r="X29" s="79">
        <v>46203</v>
      </c>
      <c r="Y29" s="79">
        <v>46204</v>
      </c>
      <c r="Z29" s="79">
        <v>46205</v>
      </c>
      <c r="AA29" s="79">
        <v>46207</v>
      </c>
      <c r="AB29" s="79">
        <v>46208</v>
      </c>
      <c r="AC29" s="79">
        <v>46209</v>
      </c>
      <c r="AD29" s="79">
        <v>46212</v>
      </c>
      <c r="AE29" s="79">
        <v>46213</v>
      </c>
      <c r="AF29" s="79">
        <v>46214</v>
      </c>
      <c r="AG29" s="79">
        <v>46216</v>
      </c>
      <c r="AH29" s="79">
        <v>46217</v>
      </c>
      <c r="AI29" s="79">
        <v>46218</v>
      </c>
      <c r="AJ29" s="79">
        <v>46219</v>
      </c>
      <c r="AK29" s="79">
        <v>46220</v>
      </c>
      <c r="AL29" s="79">
        <v>46221</v>
      </c>
      <c r="AM29" s="79">
        <v>46223</v>
      </c>
      <c r="AN29" s="79">
        <v>46226</v>
      </c>
      <c r="AO29" s="79">
        <v>46230</v>
      </c>
      <c r="AP29" s="79">
        <v>46234</v>
      </c>
      <c r="AQ29" s="79">
        <v>46236</v>
      </c>
      <c r="AR29" s="79">
        <v>46239</v>
      </c>
      <c r="AS29" s="79">
        <v>46250</v>
      </c>
      <c r="AT29" s="79">
        <v>46251</v>
      </c>
      <c r="AU29" s="79">
        <v>46253</v>
      </c>
      <c r="AV29" s="79">
        <v>46258</v>
      </c>
      <c r="AW29" s="79">
        <v>46259</v>
      </c>
      <c r="AX29" s="79">
        <v>46260</v>
      </c>
      <c r="AY29" s="79">
        <v>46261</v>
      </c>
      <c r="AZ29" s="79">
        <v>46264</v>
      </c>
      <c r="BA29" s="79">
        <v>46265</v>
      </c>
      <c r="BB29" s="79">
        <v>46268</v>
      </c>
      <c r="BC29" s="79">
        <v>46269</v>
      </c>
      <c r="BD29" s="79">
        <v>46270</v>
      </c>
      <c r="BE29" s="79">
        <v>46272</v>
      </c>
      <c r="BF29" s="79">
        <v>46272</v>
      </c>
      <c r="BG29" s="79">
        <v>8.9</v>
      </c>
      <c r="BH29" s="79">
        <v>46273</v>
      </c>
      <c r="BI29" s="79">
        <v>46274</v>
      </c>
      <c r="BJ29" s="79">
        <v>46275</v>
      </c>
      <c r="BK29" s="79">
        <v>46276</v>
      </c>
      <c r="BL29" s="79">
        <v>46277</v>
      </c>
      <c r="BM29" s="79">
        <v>46278</v>
      </c>
      <c r="BN29" s="79">
        <v>46279</v>
      </c>
      <c r="BO29" s="79">
        <v>46280</v>
      </c>
      <c r="BP29" s="79">
        <v>46282</v>
      </c>
      <c r="BQ29" s="79">
        <v>46283</v>
      </c>
      <c r="BR29" s="79">
        <v>46286</v>
      </c>
      <c r="BS29" s="79">
        <v>46287</v>
      </c>
      <c r="BT29" s="79">
        <v>46290</v>
      </c>
      <c r="BU29" s="79">
        <v>46295</v>
      </c>
      <c r="BV29" s="78" t="s">
        <v>35</v>
      </c>
      <c r="BW29" s="77" t="s">
        <v>36</v>
      </c>
      <c r="BX29" s="77" t="s">
        <v>37</v>
      </c>
      <c r="BY29" s="77" t="s">
        <v>38</v>
      </c>
      <c r="BZ29" s="80" t="s">
        <v>39</v>
      </c>
      <c r="CA29" s="80" t="s">
        <v>40</v>
      </c>
      <c r="CB29" s="80" t="s">
        <v>41</v>
      </c>
      <c r="CC29" s="80" t="s">
        <v>42</v>
      </c>
      <c r="CD29" s="80" t="s">
        <v>43</v>
      </c>
      <c r="CE29" s="80" t="s">
        <v>44</v>
      </c>
      <c r="CF29" s="81" t="s">
        <v>45</v>
      </c>
      <c r="CG29" s="80"/>
      <c r="CH29" s="80"/>
    </row>
    <row r="30" spans="3:86" ht="14.25" customHeight="1">
      <c r="C30" s="82" t="s">
        <v>12</v>
      </c>
      <c r="D30" s="82" t="s">
        <v>985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21">MIN(SUM(N30:BV30),I30)</f>
        <v>1</v>
      </c>
      <c r="M30" s="26">
        <f t="shared" ref="M30:M289" si="22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>
        <f>(6000+4825)/G30</f>
        <v>1.0027790643816581</v>
      </c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67">
        <f>SUMIFS([1]Up!$J:$J,[1]Up!$D:$D,D30)</f>
        <v>0</v>
      </c>
      <c r="BX30" s="82"/>
      <c r="BY30" s="82" t="str">
        <f t="shared" ref="BY30:BY93" si="23">IFERROR(IF(C30="Plate",LEFT(E30,FIND("*",E30,1)-1),""),IF(C30="Plate",LEFT(E30,FIND("x",E30,1)-1),""))</f>
        <v/>
      </c>
      <c r="BZ30" s="53" t="str">
        <f t="shared" ref="BZ30:BZ93" si="24">IF(ROUND(SUM(N30:BV30)-I30,0)&gt;0,"Thừa "&amp;SUM(N30:BV30)-I30,"")</f>
        <v/>
      </c>
      <c r="CA30" s="53" t="s">
        <v>50</v>
      </c>
      <c r="CB30" s="53"/>
      <c r="CC30" s="53"/>
      <c r="CD30" s="53" t="s">
        <v>1681</v>
      </c>
      <c r="CE30" s="53">
        <v>1</v>
      </c>
      <c r="CF30" s="83"/>
      <c r="CG30" s="53"/>
      <c r="CH30" s="53"/>
    </row>
    <row r="31" spans="3:86" ht="14.25" customHeight="1">
      <c r="C31" s="82" t="s">
        <v>12</v>
      </c>
      <c r="D31" s="82" t="s">
        <v>986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21"/>
        <v>1</v>
      </c>
      <c r="M31" s="26">
        <f t="shared" si="22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>
        <v>1</v>
      </c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67">
        <f>SUMIFS([1]Up!$J:$J,[1]Up!$D:$D,D31)</f>
        <v>0</v>
      </c>
      <c r="BX31" s="82"/>
      <c r="BY31" s="82" t="str">
        <f t="shared" si="23"/>
        <v/>
      </c>
      <c r="BZ31" s="53" t="str">
        <f t="shared" si="24"/>
        <v/>
      </c>
      <c r="CA31" s="53" t="s">
        <v>50</v>
      </c>
      <c r="CB31" s="53" t="s">
        <v>1822</v>
      </c>
      <c r="CC31" s="53"/>
      <c r="CD31" s="53" t="s">
        <v>1823</v>
      </c>
      <c r="CE31" s="53">
        <v>1</v>
      </c>
      <c r="CF31" s="83">
        <v>46169</v>
      </c>
      <c r="CG31" s="53"/>
      <c r="CH31" s="53"/>
    </row>
    <row r="32" spans="3:86" ht="14.25" customHeight="1">
      <c r="C32" s="82" t="s">
        <v>12</v>
      </c>
      <c r="D32" s="82" t="s">
        <v>987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21"/>
        <v>7</v>
      </c>
      <c r="M32" s="26">
        <f t="shared" si="22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>
        <v>7</v>
      </c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67">
        <f>SUMIFS([1]Up!$J:$J,[1]Up!$D:$D,D32)</f>
        <v>0</v>
      </c>
      <c r="BX32" s="82"/>
      <c r="BY32" s="82" t="str">
        <f t="shared" si="23"/>
        <v/>
      </c>
      <c r="BZ32" s="53" t="str">
        <f t="shared" si="24"/>
        <v/>
      </c>
      <c r="CA32" s="53" t="s">
        <v>50</v>
      </c>
      <c r="CB32" s="53" t="s">
        <v>1829</v>
      </c>
      <c r="CC32" s="53"/>
      <c r="CD32" s="53" t="s">
        <v>1830</v>
      </c>
      <c r="CE32" s="53">
        <v>7</v>
      </c>
      <c r="CF32" s="83">
        <v>46169</v>
      </c>
      <c r="CG32" s="53"/>
      <c r="CH32" s="53"/>
    </row>
    <row r="33" spans="3:86" ht="14.25" customHeight="1">
      <c r="C33" s="82" t="s">
        <v>14</v>
      </c>
      <c r="D33" s="82" t="s">
        <v>988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21"/>
        <v>8</v>
      </c>
      <c r="M33" s="26">
        <f t="shared" si="22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>
        <v>1</v>
      </c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>
        <v>7</v>
      </c>
      <c r="BQ33" s="26"/>
      <c r="BR33" s="26"/>
      <c r="BS33" s="26"/>
      <c r="BT33" s="26"/>
      <c r="BU33" s="26"/>
      <c r="BV33" s="26"/>
      <c r="BW33" s="67">
        <f>SUMIFS([1]Up!$J:$J,[1]Up!$D:$D,D33)</f>
        <v>0</v>
      </c>
      <c r="BX33" s="82"/>
      <c r="BY33" s="82" t="str">
        <f t="shared" si="23"/>
        <v>PL10</v>
      </c>
      <c r="BZ33" s="53" t="str">
        <f t="shared" si="24"/>
        <v/>
      </c>
      <c r="CA33" s="53" t="s">
        <v>61</v>
      </c>
      <c r="CB33" s="84" t="s">
        <v>1789</v>
      </c>
      <c r="CC33" s="53"/>
      <c r="CD33" s="53" t="s">
        <v>1790</v>
      </c>
      <c r="CE33" s="53">
        <v>8</v>
      </c>
      <c r="CF33" s="83">
        <v>46169</v>
      </c>
      <c r="CG33" s="53"/>
      <c r="CH33" s="53"/>
    </row>
    <row r="34" spans="3:86" ht="14.25" customHeight="1">
      <c r="C34" s="82" t="s">
        <v>12</v>
      </c>
      <c r="D34" s="82" t="s">
        <v>989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21"/>
        <v>2</v>
      </c>
      <c r="M34" s="26">
        <f t="shared" si="22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>
        <v>2</v>
      </c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67">
        <f>SUMIFS([1]Up!$J:$J,[1]Up!$D:$D,D34)</f>
        <v>0</v>
      </c>
      <c r="BX34" s="82"/>
      <c r="BY34" s="82" t="str">
        <f t="shared" si="23"/>
        <v/>
      </c>
      <c r="BZ34" s="53" t="str">
        <f t="shared" si="24"/>
        <v/>
      </c>
      <c r="CA34" s="53" t="s">
        <v>50</v>
      </c>
      <c r="CB34" s="84" t="s">
        <v>1835</v>
      </c>
      <c r="CC34" s="53"/>
      <c r="CD34" s="53" t="s">
        <v>1836</v>
      </c>
      <c r="CE34" s="53">
        <v>2</v>
      </c>
      <c r="CF34" s="83">
        <v>46169</v>
      </c>
      <c r="CG34" s="53"/>
      <c r="CH34" s="53"/>
    </row>
    <row r="35" spans="3:86" ht="14.25" customHeight="1">
      <c r="C35" s="82" t="s">
        <v>12</v>
      </c>
      <c r="D35" s="82" t="s">
        <v>990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21"/>
        <v>7</v>
      </c>
      <c r="M35" s="26">
        <f t="shared" si="22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>
        <f>1+2+4</f>
        <v>7</v>
      </c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67">
        <f>SUMIFS([1]Up!$J:$J,[1]Up!$D:$D,D35)</f>
        <v>0</v>
      </c>
      <c r="BX35" s="82"/>
      <c r="BY35" s="82" t="str">
        <f t="shared" si="23"/>
        <v/>
      </c>
      <c r="BZ35" s="53" t="str">
        <f t="shared" si="24"/>
        <v/>
      </c>
      <c r="CA35" s="53" t="s">
        <v>50</v>
      </c>
      <c r="CB35" s="84" t="s">
        <v>1835</v>
      </c>
      <c r="CC35" s="53"/>
      <c r="CD35" s="53" t="s">
        <v>1836</v>
      </c>
      <c r="CE35" s="53">
        <v>7</v>
      </c>
      <c r="CF35" s="83">
        <v>46169</v>
      </c>
      <c r="CG35" s="53"/>
      <c r="CH35" s="53"/>
    </row>
    <row r="36" spans="3:86" ht="14.25" customHeight="1">
      <c r="C36" s="82" t="s">
        <v>12</v>
      </c>
      <c r="D36" s="82" t="s">
        <v>991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21"/>
        <v>7</v>
      </c>
      <c r="M36" s="26">
        <f t="shared" si="22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>
        <f>5+2</f>
        <v>7</v>
      </c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67">
        <f>SUMIFS([1]Up!$J:$J,[1]Up!$D:$D,D36)</f>
        <v>0</v>
      </c>
      <c r="BX36" s="82"/>
      <c r="BY36" s="82" t="str">
        <f t="shared" si="23"/>
        <v/>
      </c>
      <c r="BZ36" s="53" t="str">
        <f t="shared" si="24"/>
        <v/>
      </c>
      <c r="CA36" s="53" t="s">
        <v>50</v>
      </c>
      <c r="CB36" s="84" t="s">
        <v>1835</v>
      </c>
      <c r="CC36" s="53"/>
      <c r="CD36" s="53" t="s">
        <v>1836</v>
      </c>
      <c r="CE36" s="53">
        <v>7</v>
      </c>
      <c r="CF36" s="83">
        <v>46169</v>
      </c>
      <c r="CG36" s="53"/>
      <c r="CH36" s="53"/>
    </row>
    <row r="37" spans="3:86" ht="14.25" customHeight="1">
      <c r="C37" s="82" t="s">
        <v>12</v>
      </c>
      <c r="D37" s="82" t="s">
        <v>992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21"/>
        <v>7</v>
      </c>
      <c r="M37" s="26">
        <f t="shared" si="22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>
        <f>4+2+1</f>
        <v>7</v>
      </c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67">
        <f>SUMIFS([1]Up!$J:$J,[1]Up!$D:$D,D37)</f>
        <v>0</v>
      </c>
      <c r="BX37" s="82"/>
      <c r="BY37" s="82" t="str">
        <f t="shared" si="23"/>
        <v/>
      </c>
      <c r="BZ37" s="53" t="str">
        <f t="shared" si="24"/>
        <v/>
      </c>
      <c r="CA37" s="53" t="s">
        <v>50</v>
      </c>
      <c r="CB37" s="84" t="s">
        <v>1835</v>
      </c>
      <c r="CC37" s="53"/>
      <c r="CD37" s="53" t="s">
        <v>1836</v>
      </c>
      <c r="CE37" s="53">
        <v>7</v>
      </c>
      <c r="CF37" s="83">
        <v>46169</v>
      </c>
      <c r="CG37" s="53"/>
      <c r="CH37" s="53"/>
    </row>
    <row r="38" spans="3:86" ht="14.25" customHeight="1">
      <c r="C38" s="82" t="s">
        <v>12</v>
      </c>
      <c r="D38" s="82" t="s">
        <v>993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21"/>
        <v>7</v>
      </c>
      <c r="M38" s="26">
        <f t="shared" si="22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>
        <f>1+2+4</f>
        <v>7</v>
      </c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67">
        <f>SUMIFS([1]Up!$J:$J,[1]Up!$D:$D,D38)</f>
        <v>0</v>
      </c>
      <c r="BX38" s="82"/>
      <c r="BY38" s="82" t="str">
        <f t="shared" si="23"/>
        <v/>
      </c>
      <c r="BZ38" s="53" t="str">
        <f t="shared" si="24"/>
        <v/>
      </c>
      <c r="CA38" s="53" t="s">
        <v>50</v>
      </c>
      <c r="CB38" s="84" t="s">
        <v>1835</v>
      </c>
      <c r="CC38" s="53"/>
      <c r="CD38" s="53" t="s">
        <v>1836</v>
      </c>
      <c r="CE38" s="53">
        <v>7</v>
      </c>
      <c r="CF38" s="83">
        <v>46169</v>
      </c>
      <c r="CG38" s="53"/>
      <c r="CH38" s="53"/>
    </row>
    <row r="39" spans="3:86" ht="14.25" customHeight="1">
      <c r="C39" s="82" t="s">
        <v>12</v>
      </c>
      <c r="D39" s="82" t="s">
        <v>994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21"/>
        <v>4</v>
      </c>
      <c r="M39" s="26">
        <f t="shared" si="22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>
        <v>4</v>
      </c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67">
        <f>SUMIFS([1]Up!$J:$J,[1]Up!$D:$D,D39)</f>
        <v>0</v>
      </c>
      <c r="BX39" s="82"/>
      <c r="BY39" s="82" t="str">
        <f t="shared" si="23"/>
        <v/>
      </c>
      <c r="BZ39" s="53" t="str">
        <f t="shared" si="24"/>
        <v/>
      </c>
      <c r="CA39" s="53" t="s">
        <v>61</v>
      </c>
      <c r="CB39" s="53" t="s">
        <v>1844</v>
      </c>
      <c r="CC39" s="53"/>
      <c r="CD39" s="53" t="s">
        <v>1845</v>
      </c>
      <c r="CE39" s="53">
        <v>4</v>
      </c>
      <c r="CF39" s="83">
        <v>46169</v>
      </c>
      <c r="CG39" s="53"/>
      <c r="CH39" s="53"/>
    </row>
    <row r="40" spans="3:86" ht="14.25" customHeight="1">
      <c r="C40" s="82" t="s">
        <v>15</v>
      </c>
      <c r="D40" s="82" t="s">
        <v>995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21"/>
        <v>524</v>
      </c>
      <c r="M40" s="26">
        <f t="shared" si="22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>
        <v>524</v>
      </c>
      <c r="BW40" s="67">
        <f>SUMIFS([1]Up!$J:$J,[1]Up!$D:$D,D40)</f>
        <v>0</v>
      </c>
      <c r="BX40" s="82"/>
      <c r="BY40" s="82" t="str">
        <f t="shared" si="23"/>
        <v/>
      </c>
      <c r="BZ40" s="53" t="str">
        <f t="shared" si="24"/>
        <v/>
      </c>
      <c r="CA40" s="53" t="s">
        <v>75</v>
      </c>
      <c r="CB40" s="53"/>
      <c r="CC40" s="53"/>
      <c r="CD40" s="53"/>
      <c r="CE40" s="53"/>
      <c r="CF40" s="83"/>
      <c r="CG40" s="53"/>
      <c r="CH40" s="53"/>
    </row>
    <row r="41" spans="3:86" ht="14.25" customHeight="1">
      <c r="C41" s="82" t="s">
        <v>15</v>
      </c>
      <c r="D41" s="82" t="s">
        <v>996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21"/>
        <v>262</v>
      </c>
      <c r="M41" s="26">
        <f t="shared" si="22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>
        <v>262</v>
      </c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67">
        <f>SUMIFS([1]Up!$J:$J,[1]Up!$D:$D,D41)</f>
        <v>0</v>
      </c>
      <c r="BX41" s="82"/>
      <c r="BY41" s="82" t="str">
        <f t="shared" si="23"/>
        <v/>
      </c>
      <c r="BZ41" s="53" t="str">
        <f t="shared" si="24"/>
        <v/>
      </c>
      <c r="CA41" s="53" t="s">
        <v>75</v>
      </c>
      <c r="CB41" s="53"/>
      <c r="CC41" s="53"/>
      <c r="CD41" s="53"/>
      <c r="CE41" s="53"/>
      <c r="CF41" s="83"/>
      <c r="CG41" s="53"/>
      <c r="CH41" s="53"/>
    </row>
    <row r="42" spans="3:86" ht="14.25" customHeight="1">
      <c r="C42" s="82" t="s">
        <v>14</v>
      </c>
      <c r="D42" s="82" t="s">
        <v>997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21"/>
        <v>1</v>
      </c>
      <c r="M42" s="26">
        <f t="shared" si="22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>
        <v>2</v>
      </c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67">
        <f>SUMIFS([1]Up!$J:$J,[1]Up!$D:$D,D42)</f>
        <v>0</v>
      </c>
      <c r="BX42" s="82" t="s">
        <v>82</v>
      </c>
      <c r="BY42" s="82" t="str">
        <f t="shared" si="23"/>
        <v>PL6</v>
      </c>
      <c r="BZ42" s="53" t="str">
        <f t="shared" si="24"/>
        <v>Thừa 1</v>
      </c>
      <c r="CA42" s="53" t="s">
        <v>50</v>
      </c>
      <c r="CB42" s="53"/>
      <c r="CC42" s="53"/>
      <c r="CD42" s="53" t="s">
        <v>1681</v>
      </c>
      <c r="CE42" s="53">
        <v>1</v>
      </c>
      <c r="CF42" s="83"/>
      <c r="CG42" s="53"/>
      <c r="CH42" s="53"/>
    </row>
    <row r="43" spans="3:86" ht="14.25" customHeight="1">
      <c r="C43" s="82" t="s">
        <v>14</v>
      </c>
      <c r="D43" s="82" t="s">
        <v>998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21"/>
        <v>7</v>
      </c>
      <c r="M43" s="26">
        <f t="shared" si="22"/>
        <v>0</v>
      </c>
      <c r="N43" s="26"/>
      <c r="O43" s="26"/>
      <c r="P43" s="26"/>
      <c r="Q43" s="26"/>
      <c r="R43" s="26">
        <v>7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67">
        <f>SUMIFS([1]Up!$J:$J,[1]Up!$D:$D,D43)</f>
        <v>0</v>
      </c>
      <c r="BX43" s="82"/>
      <c r="BY43" s="82" t="str">
        <f t="shared" si="23"/>
        <v>PL25</v>
      </c>
      <c r="BZ43" s="53" t="str">
        <f t="shared" si="24"/>
        <v/>
      </c>
      <c r="CA43" s="53" t="s">
        <v>50</v>
      </c>
      <c r="CB43" s="53" t="s">
        <v>1850</v>
      </c>
      <c r="CC43" s="53"/>
      <c r="CD43" s="53" t="s">
        <v>1851</v>
      </c>
      <c r="CE43" s="53">
        <v>7</v>
      </c>
      <c r="CF43" s="83">
        <v>46169</v>
      </c>
      <c r="CG43" s="53"/>
      <c r="CH43" s="53"/>
    </row>
    <row r="44" spans="3:86" ht="14.25" customHeight="1">
      <c r="C44" s="82" t="s">
        <v>12</v>
      </c>
      <c r="D44" s="82" t="s">
        <v>999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21"/>
        <v>1</v>
      </c>
      <c r="M44" s="26">
        <f t="shared" si="22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>
        <v>2</v>
      </c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67">
        <f>SUMIFS([1]Up!$J:$J,[1]Up!$D:$D,D44)</f>
        <v>0</v>
      </c>
      <c r="BX44" s="82" t="s">
        <v>82</v>
      </c>
      <c r="BY44" s="82" t="str">
        <f t="shared" si="23"/>
        <v/>
      </c>
      <c r="BZ44" s="53" t="str">
        <f t="shared" si="24"/>
        <v>Thừa 1</v>
      </c>
      <c r="CA44" s="53" t="s">
        <v>50</v>
      </c>
      <c r="CB44" s="53"/>
      <c r="CC44" s="53"/>
      <c r="CD44" s="53" t="s">
        <v>1681</v>
      </c>
      <c r="CE44" s="53">
        <v>1</v>
      </c>
      <c r="CF44" s="83"/>
      <c r="CG44" s="53"/>
      <c r="CH44" s="53"/>
    </row>
    <row r="45" spans="3:86" ht="14.25" customHeight="1">
      <c r="C45" s="82" t="s">
        <v>12</v>
      </c>
      <c r="D45" s="82" t="s">
        <v>1000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21"/>
        <v>1</v>
      </c>
      <c r="M45" s="26">
        <f t="shared" si="22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>
        <v>2</v>
      </c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67">
        <f>SUMIFS([1]Up!$J:$J,[1]Up!$D:$D,D45)</f>
        <v>0</v>
      </c>
      <c r="BX45" s="82" t="s">
        <v>82</v>
      </c>
      <c r="BY45" s="82" t="str">
        <f t="shared" si="23"/>
        <v/>
      </c>
      <c r="BZ45" s="53" t="str">
        <f t="shared" si="24"/>
        <v>Thừa 1</v>
      </c>
      <c r="CA45" s="53" t="s">
        <v>50</v>
      </c>
      <c r="CB45" s="53"/>
      <c r="CC45" s="53"/>
      <c r="CD45" s="53" t="s">
        <v>1681</v>
      </c>
      <c r="CE45" s="53">
        <v>1</v>
      </c>
      <c r="CF45" s="83"/>
      <c r="CG45" s="53"/>
      <c r="CH45" s="53"/>
    </row>
    <row r="46" spans="3:86" ht="14.25" customHeight="1">
      <c r="C46" s="82" t="s">
        <v>12</v>
      </c>
      <c r="D46" s="82" t="s">
        <v>1001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21"/>
        <v>2</v>
      </c>
      <c r="M46" s="26">
        <f t="shared" si="22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>
        <v>2</v>
      </c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26"/>
      <c r="BW46" s="67">
        <f>SUMIFS([1]Up!$J:$J,[1]Up!$D:$D,D46)</f>
        <v>0</v>
      </c>
      <c r="BX46" s="82"/>
      <c r="BY46" s="82" t="str">
        <f t="shared" si="23"/>
        <v/>
      </c>
      <c r="BZ46" s="53" t="str">
        <f t="shared" si="24"/>
        <v/>
      </c>
      <c r="CA46" s="53" t="s">
        <v>50</v>
      </c>
      <c r="CB46" s="53" t="s">
        <v>1862</v>
      </c>
      <c r="CC46" s="53"/>
      <c r="CD46" s="53" t="s">
        <v>1864</v>
      </c>
      <c r="CE46" s="53">
        <v>2</v>
      </c>
      <c r="CF46" s="83">
        <v>46169</v>
      </c>
      <c r="CG46" s="53"/>
      <c r="CH46" s="53"/>
    </row>
    <row r="47" spans="3:86" ht="14.25" customHeight="1">
      <c r="C47" s="82" t="s">
        <v>12</v>
      </c>
      <c r="D47" s="82" t="s">
        <v>1002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21"/>
        <v>2</v>
      </c>
      <c r="M47" s="26">
        <f t="shared" si="22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>
        <v>2</v>
      </c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6"/>
      <c r="BW47" s="67">
        <f>SUMIFS([1]Up!$J:$J,[1]Up!$D:$D,D47)</f>
        <v>0</v>
      </c>
      <c r="BX47" s="82"/>
      <c r="BY47" s="82" t="str">
        <f t="shared" si="23"/>
        <v/>
      </c>
      <c r="BZ47" s="53" t="str">
        <f t="shared" si="24"/>
        <v/>
      </c>
      <c r="CA47" s="53" t="s">
        <v>50</v>
      </c>
      <c r="CB47" s="53" t="s">
        <v>1862</v>
      </c>
      <c r="CC47" s="53"/>
      <c r="CD47" s="53" t="s">
        <v>1864</v>
      </c>
      <c r="CE47" s="53">
        <v>2</v>
      </c>
      <c r="CF47" s="83">
        <v>46169</v>
      </c>
      <c r="CG47" s="53"/>
      <c r="CH47" s="53"/>
    </row>
    <row r="48" spans="3:86" ht="14.25" customHeight="1">
      <c r="C48" s="82" t="s">
        <v>12</v>
      </c>
      <c r="D48" s="82" t="s">
        <v>1003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21"/>
        <v>2</v>
      </c>
      <c r="M48" s="26">
        <f t="shared" si="22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>
        <f>10783*2/G48</f>
        <v>2</v>
      </c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67">
        <f>SUMIFS([1]Up!$J:$J,[1]Up!$D:$D,D48)</f>
        <v>0</v>
      </c>
      <c r="BX48" s="82"/>
      <c r="BY48" s="82" t="str">
        <f t="shared" si="23"/>
        <v/>
      </c>
      <c r="BZ48" s="53" t="str">
        <f t="shared" si="24"/>
        <v/>
      </c>
      <c r="CA48" s="53" t="s">
        <v>96</v>
      </c>
      <c r="CB48" s="53"/>
      <c r="CC48" s="53"/>
      <c r="CD48" s="53" t="s">
        <v>1681</v>
      </c>
      <c r="CE48" s="53">
        <v>2</v>
      </c>
      <c r="CF48" s="83"/>
      <c r="CG48" s="53"/>
      <c r="CH48" s="53"/>
    </row>
    <row r="49" spans="3:86" ht="14.25" customHeight="1">
      <c r="C49" s="82" t="s">
        <v>12</v>
      </c>
      <c r="D49" s="82" t="s">
        <v>1004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21"/>
        <v>6</v>
      </c>
      <c r="M49" s="26">
        <f t="shared" si="22"/>
        <v>0</v>
      </c>
      <c r="N49" s="26"/>
      <c r="O49" s="26"/>
      <c r="P49" s="26"/>
      <c r="Q49" s="26"/>
      <c r="R49" s="26"/>
      <c r="S49" s="26"/>
      <c r="T49" s="26">
        <v>3</v>
      </c>
      <c r="U49" s="26">
        <v>3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67">
        <f>SUMIFS([1]Up!$J:$J,[1]Up!$D:$D,D49)</f>
        <v>0</v>
      </c>
      <c r="BX49" s="82"/>
      <c r="BY49" s="82" t="str">
        <f t="shared" si="23"/>
        <v/>
      </c>
      <c r="BZ49" s="53" t="str">
        <f t="shared" si="24"/>
        <v/>
      </c>
      <c r="CA49" s="53" t="s">
        <v>50</v>
      </c>
      <c r="CB49" s="84" t="s">
        <v>1870</v>
      </c>
      <c r="CC49" s="53"/>
      <c r="CD49" s="53" t="s">
        <v>1871</v>
      </c>
      <c r="CE49" s="53">
        <v>6</v>
      </c>
      <c r="CF49" s="83">
        <v>46169</v>
      </c>
      <c r="CG49" s="53"/>
      <c r="CH49" s="53"/>
    </row>
    <row r="50" spans="3:86" ht="14.25" customHeight="1">
      <c r="C50" s="82" t="s">
        <v>14</v>
      </c>
      <c r="D50" s="82" t="s">
        <v>1005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21"/>
        <v>4</v>
      </c>
      <c r="M50" s="26">
        <f t="shared" si="22"/>
        <v>0</v>
      </c>
      <c r="N50" s="26">
        <v>2</v>
      </c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67">
        <f>SUMIFS([1]Up!$J:$J,[1]Up!$D:$D,D50)</f>
        <v>0</v>
      </c>
      <c r="BX50" s="82"/>
      <c r="BY50" s="82" t="str">
        <f t="shared" si="23"/>
        <v>PL25</v>
      </c>
      <c r="BZ50" s="53" t="str">
        <f t="shared" si="24"/>
        <v/>
      </c>
      <c r="CA50" s="53" t="s">
        <v>50</v>
      </c>
      <c r="CB50" s="84" t="s">
        <v>1875</v>
      </c>
      <c r="CC50" s="53"/>
      <c r="CD50" s="53" t="s">
        <v>1876</v>
      </c>
      <c r="CE50" s="53">
        <v>4</v>
      </c>
      <c r="CF50" s="83">
        <v>46169</v>
      </c>
      <c r="CG50" s="53"/>
      <c r="CH50" s="53"/>
    </row>
    <row r="51" spans="3:86" ht="14.25" customHeight="1">
      <c r="C51" s="82" t="s">
        <v>14</v>
      </c>
      <c r="D51" s="82" t="s">
        <v>1006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21"/>
        <v>8</v>
      </c>
      <c r="M51" s="26">
        <f t="shared" si="22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>
        <v>8</v>
      </c>
      <c r="BQ51" s="26"/>
      <c r="BR51" s="26"/>
      <c r="BS51" s="26"/>
      <c r="BT51" s="26"/>
      <c r="BU51" s="26"/>
      <c r="BV51" s="26"/>
      <c r="BW51" s="67">
        <f>SUMIFS([1]Up!$J:$J,[1]Up!$D:$D,D51)</f>
        <v>0</v>
      </c>
      <c r="BX51" s="82"/>
      <c r="BY51" s="82" t="str">
        <f t="shared" si="23"/>
        <v>PL10</v>
      </c>
      <c r="BZ51" s="53" t="str">
        <f t="shared" si="24"/>
        <v/>
      </c>
      <c r="CA51" s="53" t="s">
        <v>61</v>
      </c>
      <c r="CB51" s="84" t="s">
        <v>1789</v>
      </c>
      <c r="CC51" s="53"/>
      <c r="CD51" s="53" t="s">
        <v>1790</v>
      </c>
      <c r="CE51" s="53">
        <v>8</v>
      </c>
      <c r="CF51" s="83">
        <v>46169</v>
      </c>
      <c r="CG51" s="53"/>
      <c r="CH51" s="53"/>
    </row>
    <row r="52" spans="3:86" ht="14.25" customHeight="1">
      <c r="C52" s="82" t="s">
        <v>12</v>
      </c>
      <c r="D52" s="82" t="s">
        <v>1007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21"/>
        <v>2</v>
      </c>
      <c r="M52" s="26">
        <f t="shared" si="22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2</v>
      </c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67">
        <f>SUMIFS([1]Up!$J:$J,[1]Up!$D:$D,D52)</f>
        <v>0</v>
      </c>
      <c r="BX52" s="82"/>
      <c r="BY52" s="82" t="str">
        <f t="shared" si="23"/>
        <v/>
      </c>
      <c r="BZ52" s="53" t="str">
        <f t="shared" si="24"/>
        <v/>
      </c>
      <c r="CA52" s="53" t="s">
        <v>50</v>
      </c>
      <c r="CB52" s="84" t="s">
        <v>1835</v>
      </c>
      <c r="CC52" s="53"/>
      <c r="CD52" s="53" t="s">
        <v>1836</v>
      </c>
      <c r="CE52" s="53">
        <v>2</v>
      </c>
      <c r="CF52" s="83">
        <v>46169</v>
      </c>
      <c r="CG52" s="53"/>
      <c r="CH52" s="53"/>
    </row>
    <row r="53" spans="3:86" ht="14.25" customHeight="1">
      <c r="C53" s="82" t="s">
        <v>12</v>
      </c>
      <c r="D53" s="82" t="s">
        <v>1008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21"/>
        <v>1</v>
      </c>
      <c r="M53" s="26">
        <f t="shared" si="22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1</v>
      </c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67">
        <f>SUMIFS([1]Up!$J:$J,[1]Up!$D:$D,D53)</f>
        <v>0</v>
      </c>
      <c r="BX53" s="82"/>
      <c r="BY53" s="82" t="str">
        <f t="shared" si="23"/>
        <v/>
      </c>
      <c r="BZ53" s="53" t="str">
        <f t="shared" si="24"/>
        <v/>
      </c>
      <c r="CA53" s="53" t="s">
        <v>50</v>
      </c>
      <c r="CB53" s="84" t="s">
        <v>1835</v>
      </c>
      <c r="CC53" s="53"/>
      <c r="CD53" s="53" t="s">
        <v>1836</v>
      </c>
      <c r="CE53" s="53">
        <v>1</v>
      </c>
      <c r="CF53" s="83">
        <v>46169</v>
      </c>
      <c r="CG53" s="53"/>
      <c r="CH53" s="53"/>
    </row>
    <row r="54" spans="3:86" ht="14.25" customHeight="1">
      <c r="C54" s="82" t="s">
        <v>12</v>
      </c>
      <c r="D54" s="82" t="s">
        <v>1009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21"/>
        <v>2</v>
      </c>
      <c r="M54" s="26">
        <f t="shared" si="22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67">
        <f>SUMIFS([1]Up!$J:$J,[1]Up!$D:$D,D54)</f>
        <v>0</v>
      </c>
      <c r="BX54" s="82"/>
      <c r="BY54" s="82" t="str">
        <f t="shared" si="23"/>
        <v/>
      </c>
      <c r="BZ54" s="53" t="str">
        <f t="shared" si="24"/>
        <v/>
      </c>
      <c r="CA54" s="53" t="s">
        <v>50</v>
      </c>
      <c r="CB54" s="84" t="s">
        <v>1880</v>
      </c>
      <c r="CC54" s="53"/>
      <c r="CD54" s="53" t="s">
        <v>1881</v>
      </c>
      <c r="CE54" s="53">
        <v>2</v>
      </c>
      <c r="CF54" s="83">
        <v>46169</v>
      </c>
      <c r="CG54" s="53"/>
      <c r="CH54" s="53"/>
    </row>
    <row r="55" spans="3:86" ht="14.25" customHeight="1">
      <c r="C55" s="82" t="s">
        <v>12</v>
      </c>
      <c r="D55" s="82" t="s">
        <v>1010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21"/>
        <v>2</v>
      </c>
      <c r="M55" s="26">
        <f t="shared" si="22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2</v>
      </c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67">
        <f>SUMIFS([1]Up!$J:$J,[1]Up!$D:$D,D55)</f>
        <v>0</v>
      </c>
      <c r="BX55" s="82"/>
      <c r="BY55" s="82" t="str">
        <f t="shared" si="23"/>
        <v/>
      </c>
      <c r="BZ55" s="53" t="str">
        <f t="shared" si="24"/>
        <v/>
      </c>
      <c r="CA55" s="53" t="s">
        <v>50</v>
      </c>
      <c r="CB55" s="84" t="s">
        <v>1880</v>
      </c>
      <c r="CC55" s="53"/>
      <c r="CD55" s="53" t="s">
        <v>1881</v>
      </c>
      <c r="CE55" s="53">
        <v>2</v>
      </c>
      <c r="CF55" s="83">
        <v>46169</v>
      </c>
      <c r="CG55" s="53"/>
      <c r="CH55" s="53"/>
    </row>
    <row r="56" spans="3:86" ht="14.25" customHeight="1">
      <c r="C56" s="82" t="s">
        <v>12</v>
      </c>
      <c r="D56" s="82" t="s">
        <v>1011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21"/>
        <v>4</v>
      </c>
      <c r="M56" s="26">
        <f t="shared" si="22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>
        <v>4</v>
      </c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67">
        <f>SUMIFS([1]Up!$J:$J,[1]Up!$D:$D,D56)</f>
        <v>0</v>
      </c>
      <c r="BX56" s="82"/>
      <c r="BY56" s="82" t="str">
        <f t="shared" si="23"/>
        <v/>
      </c>
      <c r="BZ56" s="53" t="str">
        <f t="shared" si="24"/>
        <v/>
      </c>
      <c r="CA56" s="53" t="s">
        <v>61</v>
      </c>
      <c r="CB56" s="53" t="s">
        <v>1844</v>
      </c>
      <c r="CC56" s="53"/>
      <c r="CD56" s="53" t="s">
        <v>1845</v>
      </c>
      <c r="CE56" s="53">
        <v>4</v>
      </c>
      <c r="CF56" s="83">
        <v>46169</v>
      </c>
      <c r="CG56" s="53"/>
      <c r="CH56" s="53"/>
    </row>
    <row r="57" spans="3:86" ht="14.25" customHeight="1">
      <c r="C57" s="82" t="s">
        <v>15</v>
      </c>
      <c r="D57" s="82" t="s">
        <v>1012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21"/>
        <v>612</v>
      </c>
      <c r="M57" s="26">
        <f t="shared" si="22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>
        <v>612</v>
      </c>
      <c r="BW57" s="67">
        <f>SUMIFS([1]Up!$J:$J,[1]Up!$D:$D,D57)</f>
        <v>0</v>
      </c>
      <c r="BX57" s="82"/>
      <c r="BY57" s="82" t="str">
        <f t="shared" si="23"/>
        <v/>
      </c>
      <c r="BZ57" s="53" t="str">
        <f t="shared" si="24"/>
        <v/>
      </c>
      <c r="CA57" s="53" t="s">
        <v>75</v>
      </c>
      <c r="CB57" s="53"/>
      <c r="CC57" s="53"/>
      <c r="CD57" s="53"/>
      <c r="CE57" s="53"/>
      <c r="CF57" s="83"/>
      <c r="CG57" s="53"/>
      <c r="CH57" s="53"/>
    </row>
    <row r="58" spans="3:86" ht="14.25" customHeight="1">
      <c r="C58" s="82" t="s">
        <v>15</v>
      </c>
      <c r="D58" s="82" t="s">
        <v>1013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21"/>
        <v>306</v>
      </c>
      <c r="M58" s="26">
        <f t="shared" si="22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>
        <v>306</v>
      </c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67">
        <f>SUMIFS([1]Up!$J:$J,[1]Up!$D:$D,D58)</f>
        <v>0</v>
      </c>
      <c r="BX58" s="82"/>
      <c r="BY58" s="82" t="str">
        <f t="shared" si="23"/>
        <v/>
      </c>
      <c r="BZ58" s="53" t="str">
        <f t="shared" si="24"/>
        <v/>
      </c>
      <c r="CA58" s="53" t="s">
        <v>75</v>
      </c>
      <c r="CB58" s="53"/>
      <c r="CC58" s="53"/>
      <c r="CD58" s="53"/>
      <c r="CE58" s="53"/>
      <c r="CF58" s="83"/>
      <c r="CG58" s="53"/>
      <c r="CH58" s="53"/>
    </row>
    <row r="59" spans="3:86" ht="14.25" customHeight="1">
      <c r="C59" s="82" t="s">
        <v>14</v>
      </c>
      <c r="D59" s="82" t="s">
        <v>1014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21"/>
        <v>1</v>
      </c>
      <c r="M59" s="26">
        <f t="shared" si="22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>
        <v>2</v>
      </c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67">
        <f>SUMIFS([1]Up!$J:$J,[1]Up!$D:$D,D59)</f>
        <v>0</v>
      </c>
      <c r="BX59" s="82" t="s">
        <v>82</v>
      </c>
      <c r="BY59" s="82" t="str">
        <f t="shared" si="23"/>
        <v>PL6</v>
      </c>
      <c r="BZ59" s="53" t="str">
        <f t="shared" si="24"/>
        <v>Thừa 1</v>
      </c>
      <c r="CA59" s="53" t="s">
        <v>50</v>
      </c>
      <c r="CB59" s="53"/>
      <c r="CC59" s="53"/>
      <c r="CD59" s="53" t="s">
        <v>1681</v>
      </c>
      <c r="CE59" s="53">
        <v>1</v>
      </c>
      <c r="CF59" s="83"/>
      <c r="CG59" s="53"/>
      <c r="CH59" s="53"/>
    </row>
    <row r="60" spans="3:86" ht="14.25" customHeight="1">
      <c r="C60" s="82" t="s">
        <v>14</v>
      </c>
      <c r="D60" s="82" t="s">
        <v>1015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21"/>
        <v>4</v>
      </c>
      <c r="M60" s="26">
        <f t="shared" si="22"/>
        <v>0</v>
      </c>
      <c r="N60" s="26"/>
      <c r="O60" s="26"/>
      <c r="P60" s="26">
        <v>1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67">
        <f>SUMIFS([1]Up!$J:$J,[1]Up!$D:$D,D60)</f>
        <v>0</v>
      </c>
      <c r="BX60" s="82"/>
      <c r="BY60" s="82" t="str">
        <f t="shared" si="23"/>
        <v>PL12</v>
      </c>
      <c r="BZ60" s="53" t="str">
        <f t="shared" si="24"/>
        <v/>
      </c>
      <c r="CA60" s="53" t="s">
        <v>50</v>
      </c>
      <c r="CB60" s="84" t="s">
        <v>1808</v>
      </c>
      <c r="CC60" s="53"/>
      <c r="CD60" s="53" t="s">
        <v>1809</v>
      </c>
      <c r="CE60" s="53">
        <v>4</v>
      </c>
      <c r="CF60" s="83">
        <v>46169</v>
      </c>
      <c r="CG60" s="53"/>
      <c r="CH60" s="53"/>
    </row>
    <row r="61" spans="3:86" ht="14.25" customHeight="1">
      <c r="C61" s="82" t="s">
        <v>14</v>
      </c>
      <c r="D61" s="82" t="s">
        <v>1016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21"/>
        <v>4</v>
      </c>
      <c r="M61" s="26">
        <f t="shared" si="22"/>
        <v>0</v>
      </c>
      <c r="N61" s="26"/>
      <c r="O61" s="26"/>
      <c r="P61" s="26"/>
      <c r="Q61" s="26">
        <v>4</v>
      </c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67">
        <f>SUMIFS([1]Up!$J:$J,[1]Up!$D:$D,D61)</f>
        <v>0</v>
      </c>
      <c r="BX61" s="82"/>
      <c r="BY61" s="82" t="str">
        <f t="shared" si="23"/>
        <v>PL12</v>
      </c>
      <c r="BZ61" s="53" t="str">
        <f t="shared" si="24"/>
        <v/>
      </c>
      <c r="CA61" s="53" t="s">
        <v>50</v>
      </c>
      <c r="CB61" s="53" t="s">
        <v>1890</v>
      </c>
      <c r="CC61" s="53"/>
      <c r="CD61" s="53" t="s">
        <v>1891</v>
      </c>
      <c r="CE61" s="53">
        <v>4</v>
      </c>
      <c r="CF61" s="83">
        <v>46169</v>
      </c>
      <c r="CG61" s="53"/>
      <c r="CH61" s="53"/>
    </row>
    <row r="62" spans="3:86" ht="14.25" customHeight="1">
      <c r="C62" s="82" t="s">
        <v>14</v>
      </c>
      <c r="D62" s="82" t="s">
        <v>1017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21"/>
        <v>4</v>
      </c>
      <c r="M62" s="26">
        <f t="shared" si="22"/>
        <v>0</v>
      </c>
      <c r="N62" s="26"/>
      <c r="O62" s="26"/>
      <c r="P62" s="26"/>
      <c r="Q62" s="26">
        <v>4</v>
      </c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67">
        <f>SUMIFS([1]Up!$J:$J,[1]Up!$D:$D,D62)</f>
        <v>0</v>
      </c>
      <c r="BX62" s="82"/>
      <c r="BY62" s="82" t="str">
        <f t="shared" si="23"/>
        <v>PL12</v>
      </c>
      <c r="BZ62" s="53" t="str">
        <f t="shared" si="24"/>
        <v/>
      </c>
      <c r="CA62" s="53" t="s">
        <v>50</v>
      </c>
      <c r="CB62" s="53" t="s">
        <v>1890</v>
      </c>
      <c r="CC62" s="53"/>
      <c r="CD62" s="53" t="s">
        <v>1891</v>
      </c>
      <c r="CE62" s="53">
        <v>4</v>
      </c>
      <c r="CF62" s="83">
        <v>46169</v>
      </c>
      <c r="CG62" s="53"/>
      <c r="CH62" s="53"/>
    </row>
    <row r="63" spans="3:86" ht="14.25" customHeight="1">
      <c r="C63" s="82" t="s">
        <v>14</v>
      </c>
      <c r="D63" s="82" t="s">
        <v>1018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21"/>
        <v>4</v>
      </c>
      <c r="M63" s="26">
        <f t="shared" si="22"/>
        <v>0</v>
      </c>
      <c r="N63" s="26"/>
      <c r="O63" s="26"/>
      <c r="P63" s="26"/>
      <c r="Q63" s="26">
        <v>4</v>
      </c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67">
        <f>SUMIFS([1]Up!$J:$J,[1]Up!$D:$D,D63)</f>
        <v>0</v>
      </c>
      <c r="BX63" s="82"/>
      <c r="BY63" s="82" t="str">
        <f t="shared" si="23"/>
        <v>PL12</v>
      </c>
      <c r="BZ63" s="53" t="str">
        <f t="shared" si="24"/>
        <v/>
      </c>
      <c r="CA63" s="53" t="s">
        <v>50</v>
      </c>
      <c r="CB63" s="53" t="s">
        <v>1890</v>
      </c>
      <c r="CC63" s="53"/>
      <c r="CD63" s="53" t="s">
        <v>1891</v>
      </c>
      <c r="CE63" s="53">
        <v>4</v>
      </c>
      <c r="CF63" s="83">
        <v>46169</v>
      </c>
      <c r="CG63" s="53"/>
      <c r="CH63" s="53"/>
    </row>
    <row r="64" spans="3:86" ht="14.25" customHeight="1">
      <c r="C64" s="82" t="s">
        <v>14</v>
      </c>
      <c r="D64" s="82" t="s">
        <v>1019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21"/>
        <v>20</v>
      </c>
      <c r="M64" s="26">
        <f t="shared" si="22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>
        <v>20</v>
      </c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67">
        <f>SUMIFS([1]Up!$J:$J,[1]Up!$D:$D,D64)</f>
        <v>0</v>
      </c>
      <c r="BX64" s="82"/>
      <c r="BY64" s="82" t="str">
        <f t="shared" si="23"/>
        <v>PL10</v>
      </c>
      <c r="BZ64" s="53" t="str">
        <f t="shared" si="24"/>
        <v/>
      </c>
      <c r="CA64" s="53" t="s">
        <v>50</v>
      </c>
      <c r="CB64" s="53" t="s">
        <v>1897</v>
      </c>
      <c r="CC64" s="53"/>
      <c r="CD64" s="53" t="s">
        <v>1898</v>
      </c>
      <c r="CE64" s="53">
        <v>20</v>
      </c>
      <c r="CF64" s="83">
        <v>46169</v>
      </c>
      <c r="CG64" s="53"/>
      <c r="CH64" s="53"/>
    </row>
    <row r="65" spans="3:86" ht="14.25" customHeight="1">
      <c r="C65" s="82" t="s">
        <v>14</v>
      </c>
      <c r="D65" s="82" t="s">
        <v>1020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21"/>
        <v>4</v>
      </c>
      <c r="M65" s="26">
        <f t="shared" si="22"/>
        <v>0</v>
      </c>
      <c r="N65" s="26"/>
      <c r="O65" s="26"/>
      <c r="P65" s="26"/>
      <c r="Q65" s="26">
        <v>4</v>
      </c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67">
        <f>SUMIFS([1]Up!$J:$J,[1]Up!$D:$D,D65)</f>
        <v>0</v>
      </c>
      <c r="BX65" s="82"/>
      <c r="BY65" s="82" t="str">
        <f t="shared" si="23"/>
        <v>PL12</v>
      </c>
      <c r="BZ65" s="53" t="str">
        <f t="shared" si="24"/>
        <v/>
      </c>
      <c r="CA65" s="53" t="s">
        <v>50</v>
      </c>
      <c r="CB65" s="53" t="s">
        <v>1890</v>
      </c>
      <c r="CC65" s="53"/>
      <c r="CD65" s="53" t="s">
        <v>1891</v>
      </c>
      <c r="CE65" s="53">
        <v>4</v>
      </c>
      <c r="CF65" s="83">
        <v>46169</v>
      </c>
      <c r="CG65" s="53"/>
      <c r="CH65" s="53"/>
    </row>
    <row r="66" spans="3:86" ht="14.25" customHeight="1">
      <c r="C66" s="82" t="s">
        <v>14</v>
      </c>
      <c r="D66" s="82" t="s">
        <v>1021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21"/>
        <v>4</v>
      </c>
      <c r="M66" s="26">
        <f t="shared" si="22"/>
        <v>0</v>
      </c>
      <c r="N66" s="26"/>
      <c r="O66" s="26"/>
      <c r="P66" s="26"/>
      <c r="Q66" s="26">
        <v>4</v>
      </c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26"/>
      <c r="BW66" s="67">
        <f>SUMIFS([1]Up!$J:$J,[1]Up!$D:$D,D66)</f>
        <v>0</v>
      </c>
      <c r="BX66" s="82"/>
      <c r="BY66" s="82" t="str">
        <f t="shared" si="23"/>
        <v>PL12</v>
      </c>
      <c r="BZ66" s="53" t="str">
        <f t="shared" si="24"/>
        <v/>
      </c>
      <c r="CA66" s="53" t="s">
        <v>50</v>
      </c>
      <c r="CB66" s="53" t="s">
        <v>1890</v>
      </c>
      <c r="CC66" s="53"/>
      <c r="CD66" s="53" t="s">
        <v>1891</v>
      </c>
      <c r="CE66" s="53">
        <v>4</v>
      </c>
      <c r="CF66" s="83">
        <v>46169</v>
      </c>
      <c r="CG66" s="53"/>
      <c r="CH66" s="53"/>
    </row>
    <row r="67" spans="3:86" ht="14.25" customHeight="1">
      <c r="C67" s="82" t="s">
        <v>14</v>
      </c>
      <c r="D67" s="82" t="s">
        <v>1022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21"/>
        <v>4</v>
      </c>
      <c r="M67" s="26">
        <f t="shared" si="22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>
        <v>4</v>
      </c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67">
        <f>SUMIFS([1]Up!$J:$J,[1]Up!$D:$D,D67)</f>
        <v>0</v>
      </c>
      <c r="BX67" s="82"/>
      <c r="BY67" s="82" t="str">
        <f t="shared" si="23"/>
        <v>PL10</v>
      </c>
      <c r="BZ67" s="53" t="str">
        <f t="shared" si="24"/>
        <v/>
      </c>
      <c r="CA67" s="53" t="s">
        <v>50</v>
      </c>
      <c r="CB67" s="53" t="s">
        <v>1897</v>
      </c>
      <c r="CC67" s="53"/>
      <c r="CD67" s="53" t="s">
        <v>1898</v>
      </c>
      <c r="CE67" s="53">
        <v>4</v>
      </c>
      <c r="CF67" s="83">
        <v>46169</v>
      </c>
      <c r="CG67" s="53"/>
      <c r="CH67" s="53"/>
    </row>
    <row r="68" spans="3:86" ht="14.25" customHeight="1">
      <c r="C68" s="82" t="s">
        <v>14</v>
      </c>
      <c r="D68" s="82" t="s">
        <v>1023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21"/>
        <v>4</v>
      </c>
      <c r="M68" s="26">
        <f t="shared" si="22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v>4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67">
        <f>SUMIFS([1]Up!$J:$J,[1]Up!$D:$D,D68)</f>
        <v>0</v>
      </c>
      <c r="BX68" s="82"/>
      <c r="BY68" s="82" t="str">
        <f t="shared" si="23"/>
        <v>PL10</v>
      </c>
      <c r="BZ68" s="53" t="str">
        <f t="shared" si="24"/>
        <v/>
      </c>
      <c r="CA68" s="53" t="s">
        <v>50</v>
      </c>
      <c r="CB68" s="53" t="s">
        <v>1897</v>
      </c>
      <c r="CC68" s="53"/>
      <c r="CD68" s="53" t="s">
        <v>1898</v>
      </c>
      <c r="CE68" s="53">
        <v>4</v>
      </c>
      <c r="CF68" s="83">
        <v>46169</v>
      </c>
      <c r="CG68" s="53"/>
      <c r="CH68" s="53"/>
    </row>
    <row r="69" spans="3:86" ht="14.25" customHeight="1">
      <c r="C69" s="82" t="s">
        <v>14</v>
      </c>
      <c r="D69" s="82" t="s">
        <v>1024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21"/>
        <v>8</v>
      </c>
      <c r="M69" s="26">
        <f t="shared" si="22"/>
        <v>0</v>
      </c>
      <c r="N69" s="26"/>
      <c r="O69" s="26"/>
      <c r="P69" s="26"/>
      <c r="Q69" s="26">
        <v>8</v>
      </c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67">
        <f>SUMIFS([1]Up!$J:$J,[1]Up!$D:$D,D69)</f>
        <v>0</v>
      </c>
      <c r="BX69" s="82"/>
      <c r="BY69" s="82" t="str">
        <f t="shared" si="23"/>
        <v>PL12</v>
      </c>
      <c r="BZ69" s="53" t="str">
        <f t="shared" si="24"/>
        <v/>
      </c>
      <c r="CA69" s="53" t="s">
        <v>50</v>
      </c>
      <c r="CB69" s="53" t="s">
        <v>1890</v>
      </c>
      <c r="CC69" s="53"/>
      <c r="CD69" s="53" t="s">
        <v>1891</v>
      </c>
      <c r="CE69" s="53">
        <v>8</v>
      </c>
      <c r="CF69" s="83">
        <v>46169</v>
      </c>
      <c r="CG69" s="53"/>
      <c r="CH69" s="53"/>
    </row>
    <row r="70" spans="3:86" ht="14.25" customHeight="1">
      <c r="C70" s="82" t="s">
        <v>14</v>
      </c>
      <c r="D70" s="82" t="s">
        <v>1025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21"/>
        <v>16</v>
      </c>
      <c r="M70" s="26">
        <f t="shared" si="22"/>
        <v>0</v>
      </c>
      <c r="N70" s="26"/>
      <c r="O70" s="26"/>
      <c r="P70" s="26"/>
      <c r="Q70" s="26">
        <v>16</v>
      </c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67">
        <f>SUMIFS([1]Up!$J:$J,[1]Up!$D:$D,D70)</f>
        <v>0</v>
      </c>
      <c r="BX70" s="82"/>
      <c r="BY70" s="82" t="str">
        <f t="shared" si="23"/>
        <v>PL12</v>
      </c>
      <c r="BZ70" s="53" t="str">
        <f t="shared" si="24"/>
        <v/>
      </c>
      <c r="CA70" s="53" t="s">
        <v>50</v>
      </c>
      <c r="CB70" s="53" t="s">
        <v>1890</v>
      </c>
      <c r="CC70" s="53"/>
      <c r="CD70" s="53" t="s">
        <v>1891</v>
      </c>
      <c r="CE70" s="53">
        <v>16</v>
      </c>
      <c r="CF70" s="83">
        <v>46169</v>
      </c>
      <c r="CG70" s="53"/>
      <c r="CH70" s="53"/>
    </row>
    <row r="71" spans="3:86" ht="14.25" customHeight="1">
      <c r="C71" s="82" t="s">
        <v>14</v>
      </c>
      <c r="D71" s="82" t="s">
        <v>1026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21"/>
        <v>8</v>
      </c>
      <c r="M71" s="26">
        <f t="shared" si="22"/>
        <v>0</v>
      </c>
      <c r="N71" s="26"/>
      <c r="O71" s="26"/>
      <c r="P71" s="26"/>
      <c r="Q71" s="26">
        <v>8</v>
      </c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67">
        <f>SUMIFS([1]Up!$J:$J,[1]Up!$D:$D,D71)</f>
        <v>0</v>
      </c>
      <c r="BX71" s="82"/>
      <c r="BY71" s="82" t="str">
        <f t="shared" si="23"/>
        <v>PL12</v>
      </c>
      <c r="BZ71" s="53" t="str">
        <f t="shared" si="24"/>
        <v/>
      </c>
      <c r="CA71" s="53" t="s">
        <v>50</v>
      </c>
      <c r="CB71" s="53" t="s">
        <v>1890</v>
      </c>
      <c r="CC71" s="53"/>
      <c r="CD71" s="53" t="s">
        <v>1891</v>
      </c>
      <c r="CE71" s="53">
        <v>8</v>
      </c>
      <c r="CF71" s="83">
        <v>46169</v>
      </c>
      <c r="CG71" s="53"/>
      <c r="CH71" s="53"/>
    </row>
    <row r="72" spans="3:86" ht="14.25" customHeight="1">
      <c r="C72" s="82" t="s">
        <v>14</v>
      </c>
      <c r="D72" s="82" t="s">
        <v>1027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21"/>
        <v>8</v>
      </c>
      <c r="M72" s="26">
        <f t="shared" si="22"/>
        <v>0</v>
      </c>
      <c r="N72" s="26"/>
      <c r="O72" s="26"/>
      <c r="P72" s="26"/>
      <c r="Q72" s="26">
        <v>8</v>
      </c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67">
        <f>SUMIFS([1]Up!$J:$J,[1]Up!$D:$D,D72)</f>
        <v>0</v>
      </c>
      <c r="BX72" s="82"/>
      <c r="BY72" s="82" t="str">
        <f t="shared" si="23"/>
        <v>PL12</v>
      </c>
      <c r="BZ72" s="53" t="str">
        <f t="shared" si="24"/>
        <v/>
      </c>
      <c r="CA72" s="53" t="s">
        <v>50</v>
      </c>
      <c r="CB72" s="53" t="s">
        <v>1890</v>
      </c>
      <c r="CC72" s="53"/>
      <c r="CD72" s="53" t="s">
        <v>1891</v>
      </c>
      <c r="CE72" s="53">
        <v>8</v>
      </c>
      <c r="CF72" s="83">
        <v>46169</v>
      </c>
      <c r="CG72" s="53"/>
      <c r="CH72" s="53"/>
    </row>
    <row r="73" spans="3:86" ht="14.25" customHeight="1">
      <c r="C73" s="82" t="s">
        <v>14</v>
      </c>
      <c r="D73" s="82" t="s">
        <v>1028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21"/>
        <v>8</v>
      </c>
      <c r="M73" s="26">
        <f t="shared" si="22"/>
        <v>0</v>
      </c>
      <c r="N73" s="26"/>
      <c r="O73" s="26"/>
      <c r="P73" s="26"/>
      <c r="Q73" s="26">
        <v>8</v>
      </c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67">
        <f>SUMIFS([1]Up!$J:$J,[1]Up!$D:$D,D73)</f>
        <v>0</v>
      </c>
      <c r="BX73" s="82"/>
      <c r="BY73" s="82" t="str">
        <f t="shared" si="23"/>
        <v>PL12</v>
      </c>
      <c r="BZ73" s="53" t="str">
        <f t="shared" si="24"/>
        <v/>
      </c>
      <c r="CA73" s="53" t="s">
        <v>50</v>
      </c>
      <c r="CB73" s="53"/>
      <c r="CC73" s="53"/>
      <c r="CD73" s="53"/>
      <c r="CE73" s="53"/>
      <c r="CF73" s="83"/>
      <c r="CG73" s="53"/>
      <c r="CH73" s="53"/>
    </row>
    <row r="74" spans="3:86" ht="14.25" customHeight="1">
      <c r="C74" s="82" t="s">
        <v>14</v>
      </c>
      <c r="D74" s="82" t="s">
        <v>1029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21"/>
        <v>4</v>
      </c>
      <c r="M74" s="26">
        <f t="shared" si="22"/>
        <v>0</v>
      </c>
      <c r="N74" s="26"/>
      <c r="O74" s="26"/>
      <c r="P74" s="26"/>
      <c r="Q74" s="26">
        <v>4</v>
      </c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26"/>
      <c r="BW74" s="67">
        <f>SUMIFS([1]Up!$J:$J,[1]Up!$D:$D,D74)</f>
        <v>0</v>
      </c>
      <c r="BX74" s="82"/>
      <c r="BY74" s="82" t="str">
        <f t="shared" si="23"/>
        <v>PL12</v>
      </c>
      <c r="BZ74" s="53" t="str">
        <f t="shared" si="24"/>
        <v/>
      </c>
      <c r="CA74" s="53" t="s">
        <v>50</v>
      </c>
      <c r="CB74" s="53"/>
      <c r="CC74" s="53"/>
      <c r="CD74" s="53"/>
      <c r="CE74" s="53"/>
      <c r="CF74" s="83"/>
      <c r="CG74" s="53"/>
      <c r="CH74" s="53"/>
    </row>
    <row r="75" spans="3:86" ht="14.25" customHeight="1">
      <c r="C75" s="82" t="s">
        <v>14</v>
      </c>
      <c r="D75" s="82" t="s">
        <v>1030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21"/>
        <v>16</v>
      </c>
      <c r="M75" s="26">
        <f t="shared" si="22"/>
        <v>0</v>
      </c>
      <c r="N75" s="26"/>
      <c r="O75" s="26"/>
      <c r="P75" s="26">
        <v>16</v>
      </c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26"/>
      <c r="BW75" s="67">
        <f>SUMIFS([1]Up!$J:$J,[1]Up!$D:$D,D75)</f>
        <v>0</v>
      </c>
      <c r="BX75" s="82"/>
      <c r="BY75" s="82" t="str">
        <f t="shared" si="23"/>
        <v>PL10</v>
      </c>
      <c r="BZ75" s="53" t="str">
        <f t="shared" si="24"/>
        <v/>
      </c>
      <c r="CA75" s="53" t="s">
        <v>50</v>
      </c>
      <c r="CB75" s="84" t="s">
        <v>1789</v>
      </c>
      <c r="CC75" s="53"/>
      <c r="CD75" s="53" t="s">
        <v>1790</v>
      </c>
      <c r="CE75" s="53">
        <v>16</v>
      </c>
      <c r="CF75" s="83">
        <v>46169</v>
      </c>
      <c r="CG75" s="53"/>
      <c r="CH75" s="53"/>
    </row>
    <row r="76" spans="3:86" ht="14.25" customHeight="1">
      <c r="C76" s="82" t="s">
        <v>14</v>
      </c>
      <c r="D76" s="82" t="s">
        <v>1031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21"/>
        <v>8</v>
      </c>
      <c r="M76" s="26">
        <f t="shared" si="22"/>
        <v>0</v>
      </c>
      <c r="N76" s="26"/>
      <c r="O76" s="26"/>
      <c r="P76" s="26"/>
      <c r="Q76" s="26"/>
      <c r="R76" s="26"/>
      <c r="S76" s="26"/>
      <c r="T76" s="26"/>
      <c r="U76" s="26">
        <v>8</v>
      </c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26"/>
      <c r="BW76" s="67">
        <f>SUMIFS([1]Up!$J:$J,[1]Up!$D:$D,D76)</f>
        <v>0</v>
      </c>
      <c r="BX76" s="82"/>
      <c r="BY76" s="82" t="str">
        <f t="shared" si="23"/>
        <v>PL19</v>
      </c>
      <c r="BZ76" s="53" t="str">
        <f t="shared" si="24"/>
        <v/>
      </c>
      <c r="CA76" s="53" t="s">
        <v>50</v>
      </c>
      <c r="CB76" s="84" t="s">
        <v>1914</v>
      </c>
      <c r="CC76" s="53"/>
      <c r="CD76" s="53" t="s">
        <v>1915</v>
      </c>
      <c r="CE76" s="53">
        <v>8</v>
      </c>
      <c r="CF76" s="83">
        <v>46169</v>
      </c>
      <c r="CG76" s="53"/>
      <c r="CH76" s="53"/>
    </row>
    <row r="77" spans="3:86" ht="14.25" customHeight="1">
      <c r="C77" s="82" t="s">
        <v>12</v>
      </c>
      <c r="D77" s="82" t="s">
        <v>1032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21"/>
        <v>1</v>
      </c>
      <c r="M77" s="26">
        <f t="shared" si="22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>
        <v>1</v>
      </c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26"/>
      <c r="BW77" s="67">
        <f>SUMIFS([1]Up!$J:$J,[1]Up!$D:$D,D77)</f>
        <v>0</v>
      </c>
      <c r="BX77" s="82"/>
      <c r="BY77" s="82" t="str">
        <f t="shared" si="23"/>
        <v/>
      </c>
      <c r="BZ77" s="53" t="str">
        <f t="shared" si="24"/>
        <v/>
      </c>
      <c r="CA77" s="53" t="s">
        <v>50</v>
      </c>
      <c r="CB77" s="84" t="s">
        <v>1921</v>
      </c>
      <c r="CC77" s="53"/>
      <c r="CD77" s="53" t="s">
        <v>1922</v>
      </c>
      <c r="CE77" s="53">
        <v>1</v>
      </c>
      <c r="CF77" s="83">
        <v>46169</v>
      </c>
      <c r="CG77" s="53"/>
      <c r="CH77" s="53"/>
    </row>
    <row r="78" spans="3:86" ht="14.25" customHeight="1">
      <c r="C78" s="82" t="s">
        <v>12</v>
      </c>
      <c r="D78" s="82" t="s">
        <v>1033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21"/>
        <v>2</v>
      </c>
      <c r="M78" s="26">
        <f t="shared" si="22"/>
        <v>0</v>
      </c>
      <c r="N78" s="26"/>
      <c r="O78" s="26"/>
      <c r="P78" s="26"/>
      <c r="Q78" s="26"/>
      <c r="R78" s="26"/>
      <c r="S78" s="26"/>
      <c r="T78" s="26"/>
      <c r="U78" s="26">
        <v>2</v>
      </c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26"/>
      <c r="BW78" s="67">
        <f>SUMIFS([1]Up!$J:$J,[1]Up!$D:$D,D78)</f>
        <v>0</v>
      </c>
      <c r="BX78" s="82"/>
      <c r="BY78" s="82" t="str">
        <f t="shared" si="23"/>
        <v/>
      </c>
      <c r="BZ78" s="53" t="str">
        <f t="shared" si="24"/>
        <v/>
      </c>
      <c r="CA78" s="53" t="s">
        <v>50</v>
      </c>
      <c r="CB78" s="84" t="s">
        <v>1870</v>
      </c>
      <c r="CC78" s="53"/>
      <c r="CD78" s="53" t="s">
        <v>1871</v>
      </c>
      <c r="CE78" s="53">
        <v>2</v>
      </c>
      <c r="CF78" s="83">
        <v>46169</v>
      </c>
      <c r="CG78" s="53"/>
      <c r="CH78" s="53"/>
    </row>
    <row r="79" spans="3:86" ht="14.25" customHeight="1">
      <c r="C79" s="82" t="s">
        <v>12</v>
      </c>
      <c r="D79" s="82" t="s">
        <v>1034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21"/>
        <v>4</v>
      </c>
      <c r="M79" s="26">
        <f t="shared" si="22"/>
        <v>0</v>
      </c>
      <c r="N79" s="26"/>
      <c r="O79" s="26"/>
      <c r="P79" s="26"/>
      <c r="Q79" s="26"/>
      <c r="R79" s="26"/>
      <c r="S79" s="26"/>
      <c r="T79" s="26"/>
      <c r="U79" s="26">
        <v>4</v>
      </c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67">
        <f>SUMIFS([1]Up!$J:$J,[1]Up!$D:$D,D79)</f>
        <v>0</v>
      </c>
      <c r="BX79" s="82"/>
      <c r="BY79" s="82" t="str">
        <f t="shared" si="23"/>
        <v/>
      </c>
      <c r="BZ79" s="53" t="str">
        <f t="shared" si="24"/>
        <v/>
      </c>
      <c r="CA79" s="53" t="s">
        <v>50</v>
      </c>
      <c r="CB79" s="84" t="s">
        <v>1870</v>
      </c>
      <c r="CC79" s="53"/>
      <c r="CD79" s="53" t="s">
        <v>1871</v>
      </c>
      <c r="CE79" s="53">
        <v>4</v>
      </c>
      <c r="CF79" s="83">
        <v>46169</v>
      </c>
      <c r="CG79" s="53"/>
      <c r="CH79" s="53"/>
    </row>
    <row r="80" spans="3:86" ht="14.25" customHeight="1">
      <c r="C80" s="82" t="s">
        <v>12</v>
      </c>
      <c r="D80" s="82" t="s">
        <v>1035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21"/>
        <v>4</v>
      </c>
      <c r="M80" s="26">
        <f t="shared" si="22"/>
        <v>0</v>
      </c>
      <c r="N80" s="26"/>
      <c r="O80" s="26"/>
      <c r="P80" s="26"/>
      <c r="Q80" s="26"/>
      <c r="R80" s="26"/>
      <c r="S80" s="26"/>
      <c r="T80" s="26"/>
      <c r="U80" s="26">
        <v>4</v>
      </c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26"/>
      <c r="BW80" s="67">
        <f>SUMIFS([1]Up!$J:$J,[1]Up!$D:$D,D80)</f>
        <v>0</v>
      </c>
      <c r="BX80" s="82"/>
      <c r="BY80" s="82" t="str">
        <f t="shared" si="23"/>
        <v/>
      </c>
      <c r="BZ80" s="53" t="str">
        <f t="shared" si="24"/>
        <v/>
      </c>
      <c r="CA80" s="53" t="s">
        <v>50</v>
      </c>
      <c r="CB80" s="84" t="s">
        <v>1870</v>
      </c>
      <c r="CC80" s="53"/>
      <c r="CD80" s="53" t="s">
        <v>1871</v>
      </c>
      <c r="CE80" s="53">
        <v>4</v>
      </c>
      <c r="CF80" s="83">
        <v>46169</v>
      </c>
      <c r="CG80" s="53"/>
      <c r="CH80" s="53"/>
    </row>
    <row r="81" spans="3:86" ht="14.25" customHeight="1">
      <c r="C81" s="82" t="s">
        <v>12</v>
      </c>
      <c r="D81" s="82" t="s">
        <v>1036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21"/>
        <v>4</v>
      </c>
      <c r="M81" s="26">
        <f t="shared" si="22"/>
        <v>0</v>
      </c>
      <c r="N81" s="26"/>
      <c r="O81" s="26"/>
      <c r="P81" s="26"/>
      <c r="Q81" s="26"/>
      <c r="R81" s="26"/>
      <c r="S81" s="26"/>
      <c r="T81" s="26"/>
      <c r="U81" s="26">
        <v>4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67">
        <f>SUMIFS([1]Up!$J:$J,[1]Up!$D:$D,D81)</f>
        <v>0</v>
      </c>
      <c r="BX81" s="82"/>
      <c r="BY81" s="82" t="str">
        <f t="shared" si="23"/>
        <v/>
      </c>
      <c r="BZ81" s="53" t="str">
        <f t="shared" si="24"/>
        <v/>
      </c>
      <c r="CA81" s="53" t="s">
        <v>50</v>
      </c>
      <c r="CB81" s="84" t="s">
        <v>1870</v>
      </c>
      <c r="CC81" s="53"/>
      <c r="CD81" s="53" t="s">
        <v>1871</v>
      </c>
      <c r="CE81" s="53">
        <v>4</v>
      </c>
      <c r="CF81" s="83">
        <v>46169</v>
      </c>
      <c r="CG81" s="53"/>
      <c r="CH81" s="53"/>
    </row>
    <row r="82" spans="3:86" ht="14.25" customHeight="1">
      <c r="C82" s="82" t="s">
        <v>12</v>
      </c>
      <c r="D82" s="82" t="s">
        <v>1037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21"/>
        <v>7</v>
      </c>
      <c r="M82" s="26">
        <f t="shared" si="22"/>
        <v>0</v>
      </c>
      <c r="N82" s="26"/>
      <c r="O82" s="26"/>
      <c r="P82" s="26"/>
      <c r="Q82" s="26"/>
      <c r="R82" s="26"/>
      <c r="S82" s="26"/>
      <c r="T82" s="26">
        <v>3</v>
      </c>
      <c r="U82" s="26">
        <v>4</v>
      </c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26"/>
      <c r="BW82" s="67">
        <f>SUMIFS([1]Up!$J:$J,[1]Up!$D:$D,D82)</f>
        <v>0</v>
      </c>
      <c r="BX82" s="82"/>
      <c r="BY82" s="82" t="str">
        <f t="shared" si="23"/>
        <v/>
      </c>
      <c r="BZ82" s="53" t="str">
        <f t="shared" si="24"/>
        <v/>
      </c>
      <c r="CA82" s="53" t="s">
        <v>50</v>
      </c>
      <c r="CB82" s="84" t="s">
        <v>1870</v>
      </c>
      <c r="CC82" s="53"/>
      <c r="CD82" s="53" t="s">
        <v>1871</v>
      </c>
      <c r="CE82" s="53">
        <v>7</v>
      </c>
      <c r="CF82" s="83">
        <v>46169</v>
      </c>
      <c r="CG82" s="53"/>
      <c r="CH82" s="53"/>
    </row>
    <row r="83" spans="3:86" ht="14.25" customHeight="1">
      <c r="C83" s="82" t="s">
        <v>12</v>
      </c>
      <c r="D83" s="82" t="s">
        <v>1038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21"/>
        <v>4</v>
      </c>
      <c r="M83" s="26">
        <f t="shared" si="22"/>
        <v>0</v>
      </c>
      <c r="N83" s="26"/>
      <c r="O83" s="26"/>
      <c r="P83" s="26"/>
      <c r="Q83" s="26"/>
      <c r="R83" s="26"/>
      <c r="S83" s="26"/>
      <c r="T83" s="26"/>
      <c r="U83" s="26">
        <v>4</v>
      </c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26"/>
      <c r="BW83" s="67">
        <f>SUMIFS([1]Up!$J:$J,[1]Up!$D:$D,D83)</f>
        <v>0</v>
      </c>
      <c r="BX83" s="82"/>
      <c r="BY83" s="82" t="str">
        <f t="shared" si="23"/>
        <v/>
      </c>
      <c r="BZ83" s="53" t="str">
        <f t="shared" si="24"/>
        <v/>
      </c>
      <c r="CA83" s="53" t="s">
        <v>50</v>
      </c>
      <c r="CB83" s="84" t="s">
        <v>1870</v>
      </c>
      <c r="CC83" s="53"/>
      <c r="CD83" s="53" t="s">
        <v>1871</v>
      </c>
      <c r="CE83" s="53">
        <v>4</v>
      </c>
      <c r="CF83" s="83">
        <v>46169</v>
      </c>
      <c r="CG83" s="53"/>
      <c r="CH83" s="53"/>
    </row>
    <row r="84" spans="3:86" ht="14.25" customHeight="1">
      <c r="C84" s="82"/>
      <c r="D84" s="82" t="s">
        <v>1039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21"/>
        <v>0</v>
      </c>
      <c r="M84" s="26">
        <f t="shared" si="22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26"/>
      <c r="BW84" s="67">
        <f>SUMIFS([1]Up!$J:$J,[1]Up!$D:$D,D84)</f>
        <v>0</v>
      </c>
      <c r="BX84" s="82"/>
      <c r="BY84" s="82" t="str">
        <f t="shared" si="23"/>
        <v/>
      </c>
      <c r="BZ84" s="53" t="str">
        <f t="shared" si="24"/>
        <v>Thừa 1</v>
      </c>
      <c r="CA84" s="53"/>
      <c r="CB84" s="84"/>
      <c r="CC84" s="53"/>
      <c r="CD84" s="53"/>
      <c r="CE84" s="53"/>
      <c r="CF84" s="83"/>
      <c r="CG84" s="53"/>
      <c r="CH84" s="53"/>
    </row>
    <row r="85" spans="3:86" ht="14.25" customHeight="1">
      <c r="C85" s="82" t="s">
        <v>12</v>
      </c>
      <c r="D85" s="82" t="s">
        <v>4069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21"/>
        <v>1</v>
      </c>
      <c r="M85" s="26">
        <f t="shared" si="22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>
        <v>1</v>
      </c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67">
        <f>SUMIFS([1]Up!$J:$J,[1]Up!$D:$D,D85)</f>
        <v>0</v>
      </c>
      <c r="BX85" s="82"/>
      <c r="BY85" s="82" t="str">
        <f t="shared" si="23"/>
        <v/>
      </c>
      <c r="BZ85" s="53" t="str">
        <f t="shared" si="24"/>
        <v/>
      </c>
      <c r="CA85" s="53" t="s">
        <v>50</v>
      </c>
      <c r="CB85" s="84" t="s">
        <v>1870</v>
      </c>
      <c r="CC85" s="53"/>
      <c r="CD85" s="53" t="s">
        <v>1871</v>
      </c>
      <c r="CE85" s="53">
        <v>1</v>
      </c>
      <c r="CF85" s="83">
        <v>46169</v>
      </c>
      <c r="CG85" s="53"/>
      <c r="CH85" s="53"/>
    </row>
    <row r="86" spans="3:86" ht="14.25" customHeight="1">
      <c r="C86" s="82" t="s">
        <v>12</v>
      </c>
      <c r="D86" s="82" t="s">
        <v>1040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21"/>
        <v>1</v>
      </c>
      <c r="M86" s="26">
        <f t="shared" si="22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>
        <v>1</v>
      </c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26"/>
      <c r="BW86" s="67">
        <f>SUMIFS([1]Up!$J:$J,[1]Up!$D:$D,D86)</f>
        <v>0</v>
      </c>
      <c r="BX86" s="82"/>
      <c r="BY86" s="82" t="str">
        <f t="shared" si="23"/>
        <v/>
      </c>
      <c r="BZ86" s="53" t="str">
        <f t="shared" si="24"/>
        <v/>
      </c>
      <c r="CA86" s="53" t="s">
        <v>50</v>
      </c>
      <c r="CB86" s="53" t="s">
        <v>1932</v>
      </c>
      <c r="CC86" s="53"/>
      <c r="CD86" s="53" t="s">
        <v>1933</v>
      </c>
      <c r="CE86" s="53">
        <v>1</v>
      </c>
      <c r="CF86" s="83">
        <v>46169</v>
      </c>
      <c r="CG86" s="53"/>
      <c r="CH86" s="53"/>
    </row>
    <row r="87" spans="3:86" ht="14.25" customHeight="1">
      <c r="C87" s="82" t="s">
        <v>14</v>
      </c>
      <c r="D87" s="82" t="s">
        <v>1041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21"/>
        <v>1</v>
      </c>
      <c r="M87" s="26">
        <f t="shared" si="22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>
        <v>1</v>
      </c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26"/>
      <c r="BW87" s="67">
        <f>SUMIFS([1]Up!$J:$J,[1]Up!$D:$D,D87)</f>
        <v>0</v>
      </c>
      <c r="BX87" s="82"/>
      <c r="BY87" s="82" t="str">
        <f t="shared" si="23"/>
        <v>PL6</v>
      </c>
      <c r="BZ87" s="53" t="str">
        <f t="shared" si="24"/>
        <v/>
      </c>
      <c r="CA87" s="53" t="s">
        <v>50</v>
      </c>
      <c r="CB87" s="84" t="s">
        <v>1780</v>
      </c>
      <c r="CC87" s="53"/>
      <c r="CD87" s="53" t="s">
        <v>1781</v>
      </c>
      <c r="CE87" s="53">
        <v>1</v>
      </c>
      <c r="CF87" s="83">
        <v>46169</v>
      </c>
      <c r="CG87" s="53"/>
      <c r="CH87" s="53"/>
    </row>
    <row r="88" spans="3:86" ht="14.25" customHeight="1">
      <c r="C88" s="82" t="s">
        <v>14</v>
      </c>
      <c r="D88" s="82" t="s">
        <v>1042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21"/>
        <v>8</v>
      </c>
      <c r="M88" s="26">
        <f t="shared" si="22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>
        <v>2</v>
      </c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>
        <v>6</v>
      </c>
      <c r="BQ88" s="26"/>
      <c r="BR88" s="26"/>
      <c r="BS88" s="26"/>
      <c r="BT88" s="26"/>
      <c r="BU88" s="26"/>
      <c r="BV88" s="26"/>
      <c r="BW88" s="67">
        <f>SUMIFS([1]Up!$J:$J,[1]Up!$D:$D,D88)</f>
        <v>0</v>
      </c>
      <c r="BX88" s="82"/>
      <c r="BY88" s="82" t="str">
        <f t="shared" si="23"/>
        <v>PL10</v>
      </c>
      <c r="BZ88" s="53" t="str">
        <f t="shared" si="24"/>
        <v/>
      </c>
      <c r="CA88" s="53" t="s">
        <v>61</v>
      </c>
      <c r="CB88" s="84" t="s">
        <v>1789</v>
      </c>
      <c r="CC88" s="53"/>
      <c r="CD88" s="53" t="s">
        <v>1790</v>
      </c>
      <c r="CE88" s="53">
        <v>8</v>
      </c>
      <c r="CF88" s="83">
        <v>46169</v>
      </c>
      <c r="CG88" s="53"/>
      <c r="CH88" s="53"/>
    </row>
    <row r="89" spans="3:86" ht="14.25" customHeight="1">
      <c r="C89" s="82" t="s">
        <v>12</v>
      </c>
      <c r="D89" s="82" t="s">
        <v>1043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21"/>
        <v>4</v>
      </c>
      <c r="M89" s="26">
        <f t="shared" si="22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4</v>
      </c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67">
        <f>SUMIFS([1]Up!$J:$J,[1]Up!$D:$D,D89)</f>
        <v>0</v>
      </c>
      <c r="BX89" s="82"/>
      <c r="BY89" s="82" t="str">
        <f t="shared" si="23"/>
        <v/>
      </c>
      <c r="BZ89" s="53" t="str">
        <f t="shared" si="24"/>
        <v/>
      </c>
      <c r="CA89" s="53" t="s">
        <v>61</v>
      </c>
      <c r="CB89" s="53" t="s">
        <v>1844</v>
      </c>
      <c r="CC89" s="53"/>
      <c r="CD89" s="53" t="s">
        <v>1845</v>
      </c>
      <c r="CE89" s="53">
        <v>4</v>
      </c>
      <c r="CF89" s="83">
        <v>46169</v>
      </c>
      <c r="CG89" s="53"/>
      <c r="CH89" s="53"/>
    </row>
    <row r="90" spans="3:86" ht="14.25" customHeight="1">
      <c r="C90" s="82" t="s">
        <v>15</v>
      </c>
      <c r="D90" s="82" t="s">
        <v>1044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21"/>
        <v>308</v>
      </c>
      <c r="M90" s="26">
        <f t="shared" si="22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26">
        <v>308</v>
      </c>
      <c r="BW90" s="67">
        <f>SUMIFS([1]Up!$J:$J,[1]Up!$D:$D,D90)</f>
        <v>0</v>
      </c>
      <c r="BX90" s="82"/>
      <c r="BY90" s="82" t="str">
        <f t="shared" si="23"/>
        <v/>
      </c>
      <c r="BZ90" s="53" t="str">
        <f t="shared" si="24"/>
        <v/>
      </c>
      <c r="CA90" s="53" t="s">
        <v>75</v>
      </c>
      <c r="CB90" s="53"/>
      <c r="CC90" s="53"/>
      <c r="CD90" s="53"/>
      <c r="CE90" s="53"/>
      <c r="CF90" s="83"/>
      <c r="CG90" s="53"/>
      <c r="CH90" s="53"/>
    </row>
    <row r="91" spans="3:86" ht="14.25" customHeight="1">
      <c r="C91" s="82" t="s">
        <v>15</v>
      </c>
      <c r="D91" s="82" t="s">
        <v>1045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21"/>
        <v>154</v>
      </c>
      <c r="M91" s="26">
        <f t="shared" si="22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>
        <v>154</v>
      </c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26"/>
      <c r="BW91" s="67">
        <f>SUMIFS([1]Up!$J:$J,[1]Up!$D:$D,D91)</f>
        <v>0</v>
      </c>
      <c r="BX91" s="82"/>
      <c r="BY91" s="82" t="str">
        <f t="shared" si="23"/>
        <v/>
      </c>
      <c r="BZ91" s="53" t="str">
        <f t="shared" si="24"/>
        <v/>
      </c>
      <c r="CA91" s="53" t="s">
        <v>75</v>
      </c>
      <c r="CB91" s="53"/>
      <c r="CC91" s="53"/>
      <c r="CD91" s="53"/>
      <c r="CE91" s="53"/>
      <c r="CF91" s="83"/>
      <c r="CG91" s="53"/>
      <c r="CH91" s="53"/>
    </row>
    <row r="92" spans="3:86" ht="14.25" customHeight="1">
      <c r="C92" s="82" t="s">
        <v>14</v>
      </c>
      <c r="D92" s="82" t="s">
        <v>1046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21"/>
        <v>1</v>
      </c>
      <c r="M92" s="26">
        <f t="shared" si="22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>
        <v>1</v>
      </c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26"/>
      <c r="BW92" s="67">
        <f>SUMIFS([1]Up!$J:$J,[1]Up!$D:$D,D92)</f>
        <v>0</v>
      </c>
      <c r="BX92" s="82"/>
      <c r="BY92" s="82" t="str">
        <f t="shared" si="23"/>
        <v>PL6</v>
      </c>
      <c r="BZ92" s="53" t="str">
        <f t="shared" si="24"/>
        <v/>
      </c>
      <c r="CA92" s="53" t="s">
        <v>50</v>
      </c>
      <c r="CB92" s="84" t="s">
        <v>1780</v>
      </c>
      <c r="CC92" s="53"/>
      <c r="CD92" s="53" t="s">
        <v>1781</v>
      </c>
      <c r="CE92" s="53">
        <v>1</v>
      </c>
      <c r="CF92" s="83">
        <v>46169</v>
      </c>
      <c r="CG92" s="53"/>
      <c r="CH92" s="53"/>
    </row>
    <row r="93" spans="3:86" ht="14.25" customHeight="1">
      <c r="C93" s="82" t="s">
        <v>14</v>
      </c>
      <c r="D93" s="82" t="s">
        <v>1047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21"/>
        <v>2</v>
      </c>
      <c r="M93" s="26">
        <f t="shared" si="22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>
        <v>2</v>
      </c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67">
        <f>SUMIFS([1]Up!$J:$J,[1]Up!$D:$D,D93)</f>
        <v>0</v>
      </c>
      <c r="BX93" s="82"/>
      <c r="BY93" s="82" t="str">
        <f t="shared" si="23"/>
        <v>PL6</v>
      </c>
      <c r="BZ93" s="53" t="str">
        <f t="shared" si="24"/>
        <v/>
      </c>
      <c r="CA93" s="53" t="s">
        <v>50</v>
      </c>
      <c r="CB93" s="84" t="s">
        <v>1780</v>
      </c>
      <c r="CC93" s="53"/>
      <c r="CD93" s="53" t="s">
        <v>1781</v>
      </c>
      <c r="CE93" s="53">
        <v>2</v>
      </c>
      <c r="CF93" s="83">
        <v>46169</v>
      </c>
      <c r="CG93" s="53"/>
      <c r="CH93" s="53"/>
    </row>
    <row r="94" spans="3:86" ht="14.25" customHeight="1">
      <c r="C94" s="82" t="s">
        <v>14</v>
      </c>
      <c r="D94" s="82" t="s">
        <v>1048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7" si="25">MIN(SUM(N94:BV94),I94)</f>
        <v>1</v>
      </c>
      <c r="M94" s="26">
        <f t="shared" si="22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>
        <v>1</v>
      </c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67">
        <f>SUMIFS([1]Up!$J:$J,[1]Up!$D:$D,D94)</f>
        <v>0</v>
      </c>
      <c r="BX94" s="82"/>
      <c r="BY94" s="82" t="str">
        <f t="shared" ref="BY94:BY157" si="26">IFERROR(IF(C94="Plate",LEFT(E94,FIND("*",E94,1)-1),""),IF(C94="Plate",LEFT(E94,FIND("x",E94,1)-1),""))</f>
        <v>PL1.2</v>
      </c>
      <c r="BZ94" s="53" t="str">
        <f t="shared" ref="BZ94:BZ157" si="27">IF(ROUND(SUM(N94:BV94)-I94,0)&gt;0,"Thừa "&amp;SUM(N94:BV94)-I94,"")</f>
        <v/>
      </c>
      <c r="CA94" s="53" t="s">
        <v>50</v>
      </c>
      <c r="CB94" s="53" t="s">
        <v>1940</v>
      </c>
      <c r="CC94" s="53"/>
      <c r="CD94" s="53" t="s">
        <v>1941</v>
      </c>
      <c r="CE94" s="53">
        <v>1</v>
      </c>
      <c r="CF94" s="83">
        <v>46169</v>
      </c>
      <c r="CG94" s="53"/>
      <c r="CH94" s="53"/>
    </row>
    <row r="95" spans="3:86" ht="14.25" customHeight="1">
      <c r="C95" s="82" t="s">
        <v>15</v>
      </c>
      <c r="D95" s="82" t="s">
        <v>1049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25"/>
        <v>0</v>
      </c>
      <c r="M95" s="26">
        <f t="shared" si="22"/>
        <v>168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26"/>
      <c r="BW95" s="67">
        <f>SUMIFS([1]Up!$J:$J,[1]Up!$D:$D,D95)</f>
        <v>0</v>
      </c>
      <c r="BX95" s="82"/>
      <c r="BY95" s="82" t="str">
        <f t="shared" si="26"/>
        <v/>
      </c>
      <c r="BZ95" s="53" t="str">
        <f t="shared" si="27"/>
        <v/>
      </c>
      <c r="CA95" s="53" t="s">
        <v>75</v>
      </c>
      <c r="CB95" s="53"/>
      <c r="CC95" s="53"/>
      <c r="CD95" s="53"/>
      <c r="CE95" s="53"/>
      <c r="CF95" s="83"/>
      <c r="CG95" s="53"/>
      <c r="CH95" s="53"/>
    </row>
    <row r="96" spans="3:86" ht="14.25" customHeight="1">
      <c r="C96" s="82" t="s">
        <v>15</v>
      </c>
      <c r="D96" s="82" t="s">
        <v>1050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25"/>
        <v>336</v>
      </c>
      <c r="M96" s="26">
        <f t="shared" si="22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26">
        <v>336</v>
      </c>
      <c r="BW96" s="67">
        <f>SUMIFS([1]Up!$J:$J,[1]Up!$D:$D,D96)</f>
        <v>0</v>
      </c>
      <c r="BX96" s="82"/>
      <c r="BY96" s="82" t="str">
        <f t="shared" si="26"/>
        <v/>
      </c>
      <c r="BZ96" s="53" t="str">
        <f t="shared" si="27"/>
        <v/>
      </c>
      <c r="CA96" s="53" t="s">
        <v>75</v>
      </c>
      <c r="CB96" s="53"/>
      <c r="CC96" s="53"/>
      <c r="CD96" s="53"/>
      <c r="CE96" s="53"/>
      <c r="CF96" s="83"/>
      <c r="CG96" s="53"/>
      <c r="CH96" s="53"/>
    </row>
    <row r="97" spans="3:86" ht="14.25" customHeight="1">
      <c r="C97" s="82" t="s">
        <v>15</v>
      </c>
      <c r="D97" s="82" t="s">
        <v>1051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25"/>
        <v>0</v>
      </c>
      <c r="M97" s="26">
        <f t="shared" si="22"/>
        <v>168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26"/>
      <c r="BW97" s="67">
        <f>SUMIFS([1]Up!$J:$J,[1]Up!$D:$D,D97)</f>
        <v>0</v>
      </c>
      <c r="BX97" s="82"/>
      <c r="BY97" s="82" t="str">
        <f t="shared" si="26"/>
        <v/>
      </c>
      <c r="BZ97" s="53" t="str">
        <f t="shared" si="27"/>
        <v/>
      </c>
      <c r="CA97" s="53" t="s">
        <v>75</v>
      </c>
      <c r="CB97" s="53"/>
      <c r="CC97" s="53"/>
      <c r="CD97" s="53"/>
      <c r="CE97" s="53"/>
      <c r="CF97" s="83"/>
      <c r="CG97" s="53"/>
      <c r="CH97" s="53"/>
    </row>
    <row r="98" spans="3:86" ht="14.25" customHeight="1">
      <c r="C98" s="82" t="s">
        <v>15</v>
      </c>
      <c r="D98" s="82" t="s">
        <v>1052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25"/>
        <v>0</v>
      </c>
      <c r="M98" s="26">
        <f t="shared" si="22"/>
        <v>168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67">
        <f>SUMIFS([1]Up!$J:$J,[1]Up!$D:$D,D98)</f>
        <v>0</v>
      </c>
      <c r="BX98" s="82"/>
      <c r="BY98" s="82" t="str">
        <f t="shared" si="26"/>
        <v/>
      </c>
      <c r="BZ98" s="53" t="str">
        <f t="shared" si="27"/>
        <v/>
      </c>
      <c r="CA98" s="53" t="s">
        <v>75</v>
      </c>
      <c r="CB98" s="53"/>
      <c r="CC98" s="53"/>
      <c r="CD98" s="53"/>
      <c r="CE98" s="53"/>
      <c r="CF98" s="83"/>
      <c r="CG98" s="53"/>
      <c r="CH98" s="53"/>
    </row>
    <row r="99" spans="3:86" ht="14.25" customHeight="1">
      <c r="C99" s="82" t="s">
        <v>12</v>
      </c>
      <c r="D99" s="82" t="s">
        <v>1053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25"/>
        <v>1</v>
      </c>
      <c r="M99" s="26">
        <f t="shared" si="22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>
        <v>1</v>
      </c>
      <c r="BR99" s="26"/>
      <c r="BS99" s="26"/>
      <c r="BT99" s="26"/>
      <c r="BU99" s="26"/>
      <c r="BV99" s="26"/>
      <c r="BW99" s="67">
        <f>SUMIFS([1]Up!$J:$J,[1]Up!$D:$D,D99)</f>
        <v>0</v>
      </c>
      <c r="BX99" s="82"/>
      <c r="BY99" s="82" t="str">
        <f t="shared" si="26"/>
        <v/>
      </c>
      <c r="BZ99" s="53" t="str">
        <f t="shared" si="27"/>
        <v/>
      </c>
      <c r="CA99" s="53" t="s">
        <v>50</v>
      </c>
      <c r="CB99" s="53"/>
      <c r="CC99" s="53"/>
      <c r="CD99" s="53" t="s">
        <v>1681</v>
      </c>
      <c r="CE99" s="53">
        <v>1</v>
      </c>
      <c r="CF99" s="83"/>
      <c r="CG99" s="53"/>
      <c r="CH99" s="53"/>
    </row>
    <row r="100" spans="3:86" ht="14.25" customHeight="1">
      <c r="C100" s="82" t="s">
        <v>14</v>
      </c>
      <c r="D100" s="82" t="s">
        <v>1054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25"/>
        <v>3</v>
      </c>
      <c r="M100" s="26">
        <f t="shared" si="22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>
        <v>3</v>
      </c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26"/>
      <c r="BW100" s="67">
        <f>SUMIFS([1]Up!$J:$J,[1]Up!$D:$D,D100)</f>
        <v>0</v>
      </c>
      <c r="BX100" s="82"/>
      <c r="BY100" s="82" t="str">
        <f t="shared" si="26"/>
        <v>PL10</v>
      </c>
      <c r="BZ100" s="53" t="str">
        <f t="shared" si="27"/>
        <v/>
      </c>
      <c r="CA100" s="53" t="s">
        <v>50</v>
      </c>
      <c r="CB100" s="53" t="s">
        <v>3899</v>
      </c>
      <c r="CC100" s="53"/>
      <c r="CD100" s="53" t="s">
        <v>3900</v>
      </c>
      <c r="CE100" s="53">
        <v>3</v>
      </c>
      <c r="CF100" s="83">
        <v>46191</v>
      </c>
      <c r="CG100" s="53"/>
      <c r="CH100" s="53"/>
    </row>
    <row r="101" spans="3:86" ht="14.25" customHeight="1">
      <c r="C101" s="82" t="s">
        <v>14</v>
      </c>
      <c r="D101" s="82" t="s">
        <v>1055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25"/>
        <v>26</v>
      </c>
      <c r="M101" s="26">
        <f t="shared" si="22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>
        <v>26</v>
      </c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26"/>
      <c r="BW101" s="67">
        <f>SUMIFS([1]Up!$J:$J,[1]Up!$D:$D,D101)</f>
        <v>0</v>
      </c>
      <c r="BX101" s="82"/>
      <c r="BY101" s="82" t="str">
        <f t="shared" si="26"/>
        <v>PL6</v>
      </c>
      <c r="BZ101" s="53" t="str">
        <f t="shared" si="27"/>
        <v/>
      </c>
      <c r="CA101" s="53" t="s">
        <v>50</v>
      </c>
      <c r="CB101" s="84" t="s">
        <v>3916</v>
      </c>
      <c r="CC101" s="53"/>
      <c r="CD101" s="53" t="s">
        <v>3917</v>
      </c>
      <c r="CE101" s="53">
        <v>26</v>
      </c>
      <c r="CF101" s="83">
        <v>46191</v>
      </c>
      <c r="CG101" s="53"/>
      <c r="CH101" s="53"/>
    </row>
    <row r="102" spans="3:86" ht="14.25" customHeight="1">
      <c r="C102" s="82" t="s">
        <v>14</v>
      </c>
      <c r="D102" s="82" t="s">
        <v>4070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25"/>
        <v>3</v>
      </c>
      <c r="M102" s="26">
        <f t="shared" si="22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>
        <v>3</v>
      </c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26"/>
      <c r="BW102" s="67">
        <f>SUMIFS([1]Up!$J:$J,[1]Up!$D:$D,D102)</f>
        <v>0</v>
      </c>
      <c r="BX102" s="82"/>
      <c r="BY102" s="82" t="str">
        <f t="shared" si="26"/>
        <v>PL10</v>
      </c>
      <c r="BZ102" s="53" t="str">
        <f t="shared" si="27"/>
        <v/>
      </c>
      <c r="CA102" s="53" t="s">
        <v>50</v>
      </c>
      <c r="CB102" s="53"/>
      <c r="CC102" s="53"/>
      <c r="CD102" s="53"/>
      <c r="CE102" s="53"/>
      <c r="CF102" s="83"/>
      <c r="CG102" s="53"/>
      <c r="CH102" s="53"/>
    </row>
    <row r="103" spans="3:86" ht="14.25" customHeight="1">
      <c r="C103" s="82" t="s">
        <v>12</v>
      </c>
      <c r="D103" s="82" t="s">
        <v>1056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25"/>
        <v>1</v>
      </c>
      <c r="M103" s="26">
        <f t="shared" si="22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>
        <v>1</v>
      </c>
      <c r="BS103" s="26"/>
      <c r="BT103" s="26"/>
      <c r="BU103" s="26"/>
      <c r="BV103" s="26"/>
      <c r="BW103" s="67">
        <f>SUMIFS([1]Up!$J:$J,[1]Up!$D:$D,D103)</f>
        <v>0</v>
      </c>
      <c r="BX103" s="82"/>
      <c r="BY103" s="82" t="str">
        <f t="shared" si="26"/>
        <v/>
      </c>
      <c r="BZ103" s="53" t="str">
        <f t="shared" si="27"/>
        <v/>
      </c>
      <c r="CA103" s="53" t="s">
        <v>50</v>
      </c>
      <c r="CB103" s="53"/>
      <c r="CC103" s="53"/>
      <c r="CD103" s="53" t="s">
        <v>1681</v>
      </c>
      <c r="CE103" s="53">
        <v>1</v>
      </c>
      <c r="CF103" s="83"/>
      <c r="CG103" s="53"/>
      <c r="CH103" s="53"/>
    </row>
    <row r="104" spans="3:86" ht="14.25" customHeight="1">
      <c r="C104" s="82" t="s">
        <v>14</v>
      </c>
      <c r="D104" s="82" t="s">
        <v>1057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25"/>
        <v>4</v>
      </c>
      <c r="M104" s="26">
        <f t="shared" si="22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>
        <v>4</v>
      </c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26"/>
      <c r="BW104" s="67">
        <f>SUMIFS([1]Up!$J:$J,[1]Up!$D:$D,D104)</f>
        <v>0</v>
      </c>
      <c r="BX104" s="82"/>
      <c r="BY104" s="82" t="str">
        <f t="shared" si="26"/>
        <v>PL10</v>
      </c>
      <c r="BZ104" s="53" t="str">
        <f t="shared" si="27"/>
        <v/>
      </c>
      <c r="CA104" s="53" t="s">
        <v>50</v>
      </c>
      <c r="CB104" s="53" t="s">
        <v>3899</v>
      </c>
      <c r="CC104" s="53"/>
      <c r="CD104" s="53" t="s">
        <v>3900</v>
      </c>
      <c r="CE104" s="53">
        <v>4</v>
      </c>
      <c r="CF104" s="83">
        <v>46191</v>
      </c>
      <c r="CG104" s="53"/>
      <c r="CH104" s="53"/>
    </row>
    <row r="105" spans="3:86" ht="14.25" customHeight="1">
      <c r="C105" s="82" t="s">
        <v>14</v>
      </c>
      <c r="D105" s="82" t="s">
        <v>1058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25"/>
        <v>1</v>
      </c>
      <c r="M105" s="26">
        <f t="shared" si="22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>
        <v>1</v>
      </c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67">
        <f>SUMIFS([1]Up!$J:$J,[1]Up!$D:$D,D105)</f>
        <v>0</v>
      </c>
      <c r="BX105" s="82"/>
      <c r="BY105" s="82" t="str">
        <f t="shared" si="26"/>
        <v>PL12</v>
      </c>
      <c r="BZ105" s="53" t="str">
        <f t="shared" si="27"/>
        <v/>
      </c>
      <c r="CA105" s="53" t="s">
        <v>50</v>
      </c>
      <c r="CB105" s="53" t="s">
        <v>3922</v>
      </c>
      <c r="CC105" s="53"/>
      <c r="CD105" s="53" t="s">
        <v>3923</v>
      </c>
      <c r="CE105" s="53">
        <v>1</v>
      </c>
      <c r="CF105" s="83">
        <v>46191</v>
      </c>
      <c r="CG105" s="53"/>
      <c r="CH105" s="53"/>
    </row>
    <row r="106" spans="3:86" ht="14.25" customHeight="1">
      <c r="C106" s="82" t="s">
        <v>14</v>
      </c>
      <c r="D106" s="82" t="s">
        <v>1059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25"/>
        <v>2</v>
      </c>
      <c r="M106" s="26">
        <f t="shared" si="22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>
        <v>2</v>
      </c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26"/>
      <c r="BW106" s="67">
        <f>SUMIFS([1]Up!$J:$J,[1]Up!$D:$D,D106)</f>
        <v>0</v>
      </c>
      <c r="BX106" s="82"/>
      <c r="BY106" s="82" t="str">
        <f t="shared" si="26"/>
        <v>PL12</v>
      </c>
      <c r="BZ106" s="53" t="str">
        <f t="shared" si="27"/>
        <v/>
      </c>
      <c r="CA106" s="53" t="s">
        <v>50</v>
      </c>
      <c r="CB106" s="53" t="s">
        <v>3922</v>
      </c>
      <c r="CC106" s="53"/>
      <c r="CD106" s="53" t="s">
        <v>3923</v>
      </c>
      <c r="CE106" s="53">
        <v>2</v>
      </c>
      <c r="CF106" s="83">
        <v>46191</v>
      </c>
      <c r="CG106" s="53"/>
      <c r="CH106" s="53"/>
    </row>
    <row r="107" spans="3:86" ht="14.25" customHeight="1">
      <c r="C107" s="82" t="s">
        <v>14</v>
      </c>
      <c r="D107" s="82" t="s">
        <v>1060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25"/>
        <v>30</v>
      </c>
      <c r="M107" s="26">
        <f t="shared" si="22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>
        <v>30</v>
      </c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26"/>
      <c r="BW107" s="67">
        <f>SUMIFS([1]Up!$J:$J,[1]Up!$D:$D,D107)</f>
        <v>0</v>
      </c>
      <c r="BX107" s="82"/>
      <c r="BY107" s="82" t="str">
        <f t="shared" si="26"/>
        <v>PL6</v>
      </c>
      <c r="BZ107" s="53" t="str">
        <f t="shared" si="27"/>
        <v/>
      </c>
      <c r="CA107" s="53" t="s">
        <v>50</v>
      </c>
      <c r="CB107" s="84" t="s">
        <v>3916</v>
      </c>
      <c r="CC107" s="53"/>
      <c r="CD107" s="53" t="s">
        <v>3917</v>
      </c>
      <c r="CE107" s="53">
        <v>30</v>
      </c>
      <c r="CF107" s="83">
        <v>46191</v>
      </c>
      <c r="CG107" s="53"/>
      <c r="CH107" s="53"/>
    </row>
    <row r="108" spans="3:86" ht="14.25" customHeight="1">
      <c r="C108" s="82" t="s">
        <v>14</v>
      </c>
      <c r="D108" s="82" t="s">
        <v>4071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25"/>
        <v>4</v>
      </c>
      <c r="M108" s="26">
        <f t="shared" si="22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>
        <v>4</v>
      </c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26"/>
      <c r="BW108" s="67">
        <f>SUMIFS([1]Up!$J:$J,[1]Up!$D:$D,D108)</f>
        <v>0</v>
      </c>
      <c r="BX108" s="82"/>
      <c r="BY108" s="82" t="str">
        <f t="shared" si="26"/>
        <v>PL10</v>
      </c>
      <c r="BZ108" s="53" t="str">
        <f t="shared" si="27"/>
        <v/>
      </c>
      <c r="CA108" s="53" t="s">
        <v>50</v>
      </c>
      <c r="CB108" s="53"/>
      <c r="CC108" s="53"/>
      <c r="CD108" s="53"/>
      <c r="CE108" s="53"/>
      <c r="CF108" s="83"/>
      <c r="CG108" s="53"/>
      <c r="CH108" s="53"/>
    </row>
    <row r="109" spans="3:86" ht="14.25" customHeight="1">
      <c r="C109" s="82" t="s">
        <v>12</v>
      </c>
      <c r="D109" s="82" t="s">
        <v>1061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25"/>
        <v>3</v>
      </c>
      <c r="M109" s="26">
        <f t="shared" si="22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>
        <v>3</v>
      </c>
      <c r="BT109" s="26"/>
      <c r="BU109" s="26"/>
      <c r="BV109" s="26"/>
      <c r="BW109" s="67">
        <f>SUMIFS([1]Up!$J:$J,[1]Up!$D:$D,D109)</f>
        <v>0</v>
      </c>
      <c r="BX109" s="82"/>
      <c r="BY109" s="82" t="str">
        <f t="shared" si="26"/>
        <v/>
      </c>
      <c r="BZ109" s="53" t="str">
        <f t="shared" si="27"/>
        <v/>
      </c>
      <c r="CA109" s="53" t="s">
        <v>96</v>
      </c>
      <c r="CB109" s="53"/>
      <c r="CC109" s="53"/>
      <c r="CD109" s="53" t="s">
        <v>1681</v>
      </c>
      <c r="CE109" s="53">
        <v>3</v>
      </c>
      <c r="CF109" s="83"/>
      <c r="CG109" s="53"/>
      <c r="CH109" s="53"/>
    </row>
    <row r="110" spans="3:86" ht="14.25" customHeight="1">
      <c r="C110" s="82" t="s">
        <v>12</v>
      </c>
      <c r="D110" s="82" t="s">
        <v>1062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25"/>
        <v>2</v>
      </c>
      <c r="M110" s="26">
        <f t="shared" si="22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>
        <v>1</v>
      </c>
      <c r="BR110" s="26">
        <v>1</v>
      </c>
      <c r="BS110" s="26"/>
      <c r="BT110" s="26"/>
      <c r="BU110" s="26"/>
      <c r="BV110" s="26"/>
      <c r="BW110" s="67">
        <f>SUMIFS([1]Up!$J:$J,[1]Up!$D:$D,D110)</f>
        <v>0</v>
      </c>
      <c r="BX110" s="82"/>
      <c r="BY110" s="82" t="str">
        <f t="shared" si="26"/>
        <v/>
      </c>
      <c r="BZ110" s="53" t="str">
        <f t="shared" si="27"/>
        <v/>
      </c>
      <c r="CA110" s="53" t="s">
        <v>50</v>
      </c>
      <c r="CB110" s="53"/>
      <c r="CC110" s="53"/>
      <c r="CD110" s="53" t="s">
        <v>1681</v>
      </c>
      <c r="CE110" s="53">
        <v>2</v>
      </c>
      <c r="CF110" s="83"/>
      <c r="CG110" s="53"/>
      <c r="CH110" s="53"/>
    </row>
    <row r="111" spans="3:86" ht="14.25" customHeight="1">
      <c r="C111" s="82" t="s">
        <v>14</v>
      </c>
      <c r="D111" s="82" t="s">
        <v>1063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25"/>
        <v>12</v>
      </c>
      <c r="M111" s="26">
        <f t="shared" si="22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>
        <v>12</v>
      </c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26"/>
      <c r="BW111" s="67">
        <f>SUMIFS([1]Up!$J:$J,[1]Up!$D:$D,D111)</f>
        <v>0</v>
      </c>
      <c r="BX111" s="82"/>
      <c r="BY111" s="82" t="str">
        <f t="shared" si="26"/>
        <v>PL10</v>
      </c>
      <c r="BZ111" s="53" t="str">
        <f t="shared" si="27"/>
        <v/>
      </c>
      <c r="CA111" s="53" t="s">
        <v>50</v>
      </c>
      <c r="CB111" s="53" t="s">
        <v>3899</v>
      </c>
      <c r="CC111" s="53"/>
      <c r="CD111" s="53" t="s">
        <v>3900</v>
      </c>
      <c r="CE111" s="53">
        <v>12</v>
      </c>
      <c r="CF111" s="83">
        <v>46191</v>
      </c>
      <c r="CG111" s="53"/>
      <c r="CH111" s="53"/>
    </row>
    <row r="112" spans="3:86" ht="14.25" customHeight="1">
      <c r="C112" s="82" t="s">
        <v>14</v>
      </c>
      <c r="D112" s="82" t="s">
        <v>1064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25"/>
        <v>104</v>
      </c>
      <c r="M112" s="26">
        <f t="shared" si="22"/>
        <v>0</v>
      </c>
      <c r="N112" s="26"/>
      <c r="O112" s="26"/>
      <c r="P112" s="26"/>
      <c r="Q112" s="26"/>
      <c r="R112" s="26"/>
      <c r="S112" s="26"/>
      <c r="T112" s="26"/>
      <c r="U112" s="26">
        <v>99</v>
      </c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>
        <v>5</v>
      </c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26"/>
      <c r="BW112" s="67">
        <f>SUMIFS([1]Up!$J:$J,[1]Up!$D:$D,D112)</f>
        <v>0</v>
      </c>
      <c r="BX112" s="82"/>
      <c r="BY112" s="82" t="str">
        <f t="shared" si="26"/>
        <v>PL6</v>
      </c>
      <c r="BZ112" s="53" t="str">
        <f t="shared" si="27"/>
        <v/>
      </c>
      <c r="CA112" s="53" t="s">
        <v>50</v>
      </c>
      <c r="CB112" s="84" t="s">
        <v>3916</v>
      </c>
      <c r="CC112" s="53"/>
      <c r="CD112" s="53" t="s">
        <v>3917</v>
      </c>
      <c r="CE112" s="53">
        <v>104</v>
      </c>
      <c r="CF112" s="83">
        <v>46191</v>
      </c>
      <c r="CG112" s="53"/>
      <c r="CH112" s="53"/>
    </row>
    <row r="113" spans="3:86" ht="14.25" customHeight="1">
      <c r="C113" s="82"/>
      <c r="D113" s="82" t="s">
        <v>1065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25"/>
        <v>0</v>
      </c>
      <c r="M113" s="26">
        <f t="shared" si="22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26"/>
      <c r="BU113" s="26"/>
      <c r="BV113" s="26"/>
      <c r="BW113" s="67">
        <f>SUMIFS([1]Up!$J:$J,[1]Up!$D:$D,D113)</f>
        <v>0</v>
      </c>
      <c r="BX113" s="82"/>
      <c r="BY113" s="82" t="str">
        <f t="shared" si="26"/>
        <v/>
      </c>
      <c r="BZ113" s="53" t="str">
        <f t="shared" si="27"/>
        <v/>
      </c>
      <c r="CA113" s="53"/>
      <c r="CB113" s="53"/>
      <c r="CC113" s="53"/>
      <c r="CD113" s="53"/>
      <c r="CE113" s="53"/>
      <c r="CF113" s="83"/>
      <c r="CG113" s="53"/>
      <c r="CH113" s="53"/>
    </row>
    <row r="114" spans="3:86" ht="14.25" customHeight="1">
      <c r="C114" s="82" t="s">
        <v>12</v>
      </c>
      <c r="D114" s="82" t="s">
        <v>4072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25"/>
        <v>1</v>
      </c>
      <c r="M114" s="26">
        <f t="shared" ref="M114" si="28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>
        <v>1</v>
      </c>
      <c r="BS114" s="26"/>
      <c r="BT114" s="26"/>
      <c r="BU114" s="26"/>
      <c r="BV114" s="26"/>
      <c r="BW114" s="67">
        <f>SUMIFS([1]Up!$J:$J,[1]Up!$D:$D,D114)</f>
        <v>0</v>
      </c>
      <c r="BX114" s="82"/>
      <c r="BY114" s="82" t="str">
        <f t="shared" si="26"/>
        <v/>
      </c>
      <c r="BZ114" s="53" t="str">
        <f t="shared" si="27"/>
        <v/>
      </c>
      <c r="CA114" s="53" t="s">
        <v>96</v>
      </c>
      <c r="CB114" s="53"/>
      <c r="CC114" s="53"/>
      <c r="CD114" s="53" t="s">
        <v>1681</v>
      </c>
      <c r="CE114" s="53">
        <v>1</v>
      </c>
      <c r="CF114" s="83"/>
      <c r="CG114" s="53"/>
      <c r="CH114" s="53"/>
    </row>
    <row r="115" spans="3:86" ht="14.25" customHeight="1">
      <c r="C115" s="82" t="s">
        <v>14</v>
      </c>
      <c r="D115" s="82" t="s">
        <v>1066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25"/>
        <v>8</v>
      </c>
      <c r="M115" s="26">
        <f t="shared" si="22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>
        <v>8</v>
      </c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26"/>
      <c r="BW115" s="67">
        <f>SUMIFS([1]Up!$J:$J,[1]Up!$D:$D,D115)</f>
        <v>0</v>
      </c>
      <c r="BX115" s="82"/>
      <c r="BY115" s="82" t="str">
        <f t="shared" si="26"/>
        <v>PL10</v>
      </c>
      <c r="BZ115" s="53" t="str">
        <f t="shared" si="27"/>
        <v/>
      </c>
      <c r="CA115" s="53" t="s">
        <v>50</v>
      </c>
      <c r="CB115" s="53" t="s">
        <v>3899</v>
      </c>
      <c r="CC115" s="53"/>
      <c r="CD115" s="53" t="s">
        <v>3900</v>
      </c>
      <c r="CE115" s="53">
        <v>8</v>
      </c>
      <c r="CF115" s="83">
        <v>46191</v>
      </c>
      <c r="CG115" s="53"/>
      <c r="CH115" s="53"/>
    </row>
    <row r="116" spans="3:86" ht="14.25" customHeight="1">
      <c r="C116" s="82" t="s">
        <v>14</v>
      </c>
      <c r="D116" s="82" t="s">
        <v>1067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25"/>
        <v>2</v>
      </c>
      <c r="M116" s="26">
        <f t="shared" si="22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>
        <v>2</v>
      </c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26"/>
      <c r="BW116" s="67">
        <f>SUMIFS([1]Up!$J:$J,[1]Up!$D:$D,D116)</f>
        <v>0</v>
      </c>
      <c r="BX116" s="82"/>
      <c r="BY116" s="82" t="str">
        <f t="shared" si="26"/>
        <v>PL12</v>
      </c>
      <c r="BZ116" s="53" t="str">
        <f t="shared" si="27"/>
        <v/>
      </c>
      <c r="CA116" s="53" t="s">
        <v>50</v>
      </c>
      <c r="CB116" s="53" t="s">
        <v>3922</v>
      </c>
      <c r="CC116" s="53"/>
      <c r="CD116" s="53" t="s">
        <v>3923</v>
      </c>
      <c r="CE116" s="53">
        <v>2</v>
      </c>
      <c r="CF116" s="83">
        <v>46191</v>
      </c>
      <c r="CG116" s="53"/>
      <c r="CH116" s="53"/>
    </row>
    <row r="117" spans="3:86" ht="14.25" customHeight="1">
      <c r="C117" s="82" t="s">
        <v>14</v>
      </c>
      <c r="D117" s="82" t="s">
        <v>1068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25"/>
        <v>4</v>
      </c>
      <c r="M117" s="26">
        <f t="shared" si="22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>
        <v>4</v>
      </c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26"/>
      <c r="BW117" s="67">
        <f>SUMIFS([1]Up!$J:$J,[1]Up!$D:$D,D117)</f>
        <v>0</v>
      </c>
      <c r="BX117" s="82"/>
      <c r="BY117" s="82" t="str">
        <f t="shared" si="26"/>
        <v>PL12</v>
      </c>
      <c r="BZ117" s="53" t="str">
        <f t="shared" si="27"/>
        <v/>
      </c>
      <c r="CA117" s="53" t="s">
        <v>50</v>
      </c>
      <c r="CB117" s="53" t="s">
        <v>3922</v>
      </c>
      <c r="CC117" s="53"/>
      <c r="CD117" s="53" t="s">
        <v>3923</v>
      </c>
      <c r="CE117" s="53">
        <v>4</v>
      </c>
      <c r="CF117" s="83">
        <v>46191</v>
      </c>
      <c r="CG117" s="53"/>
      <c r="CH117" s="53"/>
    </row>
    <row r="118" spans="3:86" ht="14.25" customHeight="1">
      <c r="C118" s="82" t="s">
        <v>14</v>
      </c>
      <c r="D118" s="82" t="s">
        <v>1069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25"/>
        <v>60</v>
      </c>
      <c r="M118" s="26">
        <f t="shared" si="22"/>
        <v>0</v>
      </c>
      <c r="N118" s="26"/>
      <c r="O118" s="26"/>
      <c r="P118" s="26"/>
      <c r="Q118" s="26"/>
      <c r="R118" s="26"/>
      <c r="S118" s="26"/>
      <c r="T118" s="26"/>
      <c r="U118" s="26">
        <v>60</v>
      </c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26"/>
      <c r="BW118" s="67">
        <f>SUMIFS([1]Up!$J:$J,[1]Up!$D:$D,D118)</f>
        <v>0</v>
      </c>
      <c r="BX118" s="82"/>
      <c r="BY118" s="82" t="str">
        <f t="shared" si="26"/>
        <v>PL6</v>
      </c>
      <c r="BZ118" s="53" t="str">
        <f t="shared" si="27"/>
        <v/>
      </c>
      <c r="CA118" s="53" t="s">
        <v>50</v>
      </c>
      <c r="CB118" s="84" t="s">
        <v>3916</v>
      </c>
      <c r="CC118" s="53"/>
      <c r="CD118" s="53" t="s">
        <v>3917</v>
      </c>
      <c r="CE118" s="53">
        <v>60</v>
      </c>
      <c r="CF118" s="83">
        <v>46191</v>
      </c>
      <c r="CG118" s="53"/>
      <c r="CH118" s="53"/>
    </row>
    <row r="119" spans="3:86" ht="14.25" customHeight="1">
      <c r="C119" s="82" t="s">
        <v>14</v>
      </c>
      <c r="D119" s="82" t="s">
        <v>1070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25"/>
        <v>1</v>
      </c>
      <c r="M119" s="26">
        <f t="shared" si="22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>
        <v>1</v>
      </c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26"/>
      <c r="BW119" s="67">
        <f>SUMIFS([1]Up!$J:$J,[1]Up!$D:$D,D119)</f>
        <v>0</v>
      </c>
      <c r="BX119" s="82"/>
      <c r="BY119" s="82" t="str">
        <f t="shared" si="26"/>
        <v>PL6</v>
      </c>
      <c r="BZ119" s="53" t="str">
        <f t="shared" si="27"/>
        <v/>
      </c>
      <c r="CA119" s="53" t="s">
        <v>61</v>
      </c>
      <c r="CB119" s="84" t="s">
        <v>3916</v>
      </c>
      <c r="CC119" s="53"/>
      <c r="CD119" s="53" t="s">
        <v>3917</v>
      </c>
      <c r="CE119" s="53">
        <v>1</v>
      </c>
      <c r="CF119" s="83">
        <v>46191</v>
      </c>
      <c r="CG119" s="53"/>
      <c r="CH119" s="53"/>
    </row>
    <row r="120" spans="3:86" ht="14.25" customHeight="1">
      <c r="C120" s="82"/>
      <c r="D120" s="82" t="s">
        <v>1071</v>
      </c>
      <c r="E120" s="82"/>
      <c r="F120" s="82"/>
      <c r="G120" s="82"/>
      <c r="H120" s="82"/>
      <c r="I120" s="82"/>
      <c r="J120" s="82"/>
      <c r="K120" s="82"/>
      <c r="L120" s="26">
        <f t="shared" si="25"/>
        <v>0</v>
      </c>
      <c r="M120" s="26">
        <f t="shared" si="22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26"/>
      <c r="BW120" s="67">
        <f>SUMIFS([1]Up!$J:$J,[1]Up!$D:$D,D120)</f>
        <v>0</v>
      </c>
      <c r="BX120" s="82"/>
      <c r="BY120" s="82" t="str">
        <f t="shared" si="26"/>
        <v/>
      </c>
      <c r="BZ120" s="53" t="str">
        <f t="shared" si="27"/>
        <v/>
      </c>
      <c r="CA120" s="53" t="s">
        <v>61</v>
      </c>
      <c r="CB120" s="84" t="s">
        <v>3916</v>
      </c>
      <c r="CC120" s="53"/>
      <c r="CD120" s="53" t="s">
        <v>3917</v>
      </c>
      <c r="CE120" s="53">
        <v>1</v>
      </c>
      <c r="CF120" s="83">
        <v>46191</v>
      </c>
      <c r="CG120" s="53"/>
      <c r="CH120" s="53"/>
    </row>
    <row r="121" spans="3:86" ht="14.25" customHeight="1">
      <c r="C121" s="82" t="s">
        <v>14</v>
      </c>
      <c r="D121" s="82" t="s">
        <v>4087</v>
      </c>
      <c r="E121" s="82" t="s">
        <v>216</v>
      </c>
      <c r="F121" s="82" t="s">
        <v>214</v>
      </c>
      <c r="G121" s="82">
        <v>656</v>
      </c>
      <c r="H121" s="82" t="s">
        <v>85</v>
      </c>
      <c r="I121" s="82">
        <v>1</v>
      </c>
      <c r="J121" s="82">
        <v>104.4</v>
      </c>
      <c r="K121" s="82">
        <v>104.4</v>
      </c>
      <c r="L121" s="26">
        <f t="shared" si="25"/>
        <v>1</v>
      </c>
      <c r="M121" s="26">
        <f t="shared" ref="M121:M123" si="29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>
        <v>1</v>
      </c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26"/>
      <c r="BW121" s="67">
        <f>SUMIFS([1]Up!$J:$J,[1]Up!$D:$D,D121)</f>
        <v>0</v>
      </c>
      <c r="BX121" s="82"/>
      <c r="BY121" s="82" t="str">
        <f t="shared" si="26"/>
        <v>PL6</v>
      </c>
      <c r="BZ121" s="53" t="str">
        <f t="shared" si="27"/>
        <v/>
      </c>
      <c r="CA121" s="53"/>
      <c r="CB121" s="84"/>
      <c r="CC121" s="53"/>
      <c r="CD121" s="53"/>
      <c r="CE121" s="53"/>
      <c r="CF121" s="83"/>
      <c r="CG121" s="53"/>
      <c r="CH121" s="53"/>
    </row>
    <row r="122" spans="3:86" ht="14.25" customHeight="1">
      <c r="C122" s="82"/>
      <c r="D122" s="82" t="s">
        <v>1072</v>
      </c>
      <c r="E122" s="82"/>
      <c r="F122" s="82"/>
      <c r="G122" s="82"/>
      <c r="H122" s="82"/>
      <c r="I122" s="82"/>
      <c r="J122" s="82"/>
      <c r="K122" s="82"/>
      <c r="L122" s="26">
        <f t="shared" si="25"/>
        <v>0</v>
      </c>
      <c r="M122" s="26">
        <f t="shared" si="29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26"/>
      <c r="BW122" s="67">
        <f>SUMIFS([1]Up!$J:$J,[1]Up!$D:$D,D122)</f>
        <v>0</v>
      </c>
      <c r="BX122" s="82"/>
      <c r="BY122" s="82" t="str">
        <f t="shared" si="26"/>
        <v/>
      </c>
      <c r="BZ122" s="53" t="str">
        <f t="shared" si="27"/>
        <v/>
      </c>
      <c r="CA122" s="53" t="s">
        <v>61</v>
      </c>
      <c r="CB122" s="84" t="s">
        <v>3916</v>
      </c>
      <c r="CC122" s="53"/>
      <c r="CD122" s="53" t="s">
        <v>3917</v>
      </c>
      <c r="CE122" s="53">
        <v>1</v>
      </c>
      <c r="CF122" s="83">
        <v>46191</v>
      </c>
      <c r="CG122" s="53"/>
      <c r="CH122" s="53"/>
    </row>
    <row r="123" spans="3:86" ht="14.25" customHeight="1">
      <c r="C123" s="82" t="s">
        <v>14</v>
      </c>
      <c r="D123" s="82" t="s">
        <v>4088</v>
      </c>
      <c r="E123" s="82" t="s">
        <v>216</v>
      </c>
      <c r="F123" s="82" t="s">
        <v>214</v>
      </c>
      <c r="G123" s="82">
        <v>656</v>
      </c>
      <c r="H123" s="82" t="s">
        <v>85</v>
      </c>
      <c r="I123" s="82">
        <v>1</v>
      </c>
      <c r="J123" s="82">
        <v>104.4</v>
      </c>
      <c r="K123" s="82">
        <v>104.4</v>
      </c>
      <c r="L123" s="26">
        <f t="shared" si="25"/>
        <v>1</v>
      </c>
      <c r="M123" s="26">
        <f t="shared" si="29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>
        <v>1</v>
      </c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26"/>
      <c r="BW123" s="67">
        <f>SUMIFS([1]Up!$J:$J,[1]Up!$D:$D,D123)</f>
        <v>0</v>
      </c>
      <c r="BX123" s="82"/>
      <c r="BY123" s="82" t="str">
        <f t="shared" si="26"/>
        <v>PL6</v>
      </c>
      <c r="BZ123" s="53" t="str">
        <f t="shared" si="27"/>
        <v/>
      </c>
      <c r="CA123" s="53"/>
      <c r="CB123" s="84"/>
      <c r="CC123" s="53"/>
      <c r="CD123" s="53"/>
      <c r="CE123" s="53"/>
      <c r="CF123" s="83"/>
      <c r="CG123" s="53"/>
      <c r="CH123" s="53"/>
    </row>
    <row r="124" spans="3:86" ht="14.25" customHeight="1">
      <c r="C124" s="82" t="s">
        <v>12</v>
      </c>
      <c r="D124" s="82" t="s">
        <v>1073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25"/>
        <v>1</v>
      </c>
      <c r="M124" s="26">
        <f t="shared" si="22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>
        <v>1</v>
      </c>
      <c r="BS124" s="26"/>
      <c r="BT124" s="26"/>
      <c r="BU124" s="26"/>
      <c r="BV124" s="26"/>
      <c r="BW124" s="67">
        <f>SUMIFS([1]Up!$J:$J,[1]Up!$D:$D,D124)</f>
        <v>0</v>
      </c>
      <c r="BX124" s="82"/>
      <c r="BY124" s="82" t="str">
        <f t="shared" si="26"/>
        <v/>
      </c>
      <c r="BZ124" s="53" t="str">
        <f t="shared" si="27"/>
        <v/>
      </c>
      <c r="CA124" s="53" t="s">
        <v>50</v>
      </c>
      <c r="CB124" s="53"/>
      <c r="CC124" s="53"/>
      <c r="CD124" s="53" t="s">
        <v>1681</v>
      </c>
      <c r="CE124" s="53">
        <v>1</v>
      </c>
      <c r="CF124" s="83"/>
      <c r="CG124" s="53"/>
      <c r="CH124" s="53"/>
    </row>
    <row r="125" spans="3:86" ht="14.25" customHeight="1">
      <c r="C125" s="82" t="s">
        <v>14</v>
      </c>
      <c r="D125" s="82" t="s">
        <v>1074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25"/>
        <v>3</v>
      </c>
      <c r="M125" s="26">
        <f t="shared" si="22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>
        <v>3</v>
      </c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26"/>
      <c r="BW125" s="67">
        <f>SUMIFS([1]Up!$J:$J,[1]Up!$D:$D,D125)</f>
        <v>0</v>
      </c>
      <c r="BX125" s="82"/>
      <c r="BY125" s="82" t="str">
        <f t="shared" si="26"/>
        <v>PL10</v>
      </c>
      <c r="BZ125" s="53" t="str">
        <f t="shared" si="27"/>
        <v/>
      </c>
      <c r="CA125" s="53" t="s">
        <v>50</v>
      </c>
      <c r="CB125" s="53" t="s">
        <v>3899</v>
      </c>
      <c r="CC125" s="53"/>
      <c r="CD125" s="53" t="s">
        <v>3900</v>
      </c>
      <c r="CE125" s="53">
        <v>3</v>
      </c>
      <c r="CF125" s="83">
        <v>46191</v>
      </c>
      <c r="CG125" s="53"/>
      <c r="CH125" s="53"/>
    </row>
    <row r="126" spans="3:86" ht="14.25" customHeight="1">
      <c r="C126" s="82" t="s">
        <v>14</v>
      </c>
      <c r="D126" s="82" t="s">
        <v>1075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25"/>
        <v>26</v>
      </c>
      <c r="M126" s="26">
        <f t="shared" si="22"/>
        <v>0</v>
      </c>
      <c r="N126" s="26"/>
      <c r="O126" s="26"/>
      <c r="P126" s="26"/>
      <c r="Q126" s="26"/>
      <c r="R126" s="26"/>
      <c r="S126" s="26"/>
      <c r="T126" s="26"/>
      <c r="U126" s="26">
        <v>26</v>
      </c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26"/>
      <c r="BW126" s="67">
        <f>SUMIFS([1]Up!$J:$J,[1]Up!$D:$D,D126)</f>
        <v>0</v>
      </c>
      <c r="BX126" s="82"/>
      <c r="BY126" s="82" t="str">
        <f t="shared" si="26"/>
        <v>PL6</v>
      </c>
      <c r="BZ126" s="53" t="str">
        <f t="shared" si="27"/>
        <v/>
      </c>
      <c r="CA126" s="53" t="s">
        <v>50</v>
      </c>
      <c r="CB126" s="84" t="s">
        <v>3916</v>
      </c>
      <c r="CC126" s="53"/>
      <c r="CD126" s="53" t="s">
        <v>3917</v>
      </c>
      <c r="CE126" s="53">
        <v>26</v>
      </c>
      <c r="CF126" s="83">
        <v>46191</v>
      </c>
      <c r="CG126" s="53"/>
      <c r="CH126" s="53"/>
    </row>
    <row r="127" spans="3:86" ht="14.25" customHeight="1">
      <c r="C127" s="82" t="s">
        <v>14</v>
      </c>
      <c r="D127" s="82" t="s">
        <v>4073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25"/>
        <v>3</v>
      </c>
      <c r="M127" s="26">
        <f t="shared" ref="M127" si="30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>
        <v>3</v>
      </c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26"/>
      <c r="BW127" s="67">
        <f>SUMIFS([1]Up!$J:$J,[1]Up!$D:$D,D127)</f>
        <v>0</v>
      </c>
      <c r="BX127" s="82"/>
      <c r="BY127" s="82" t="str">
        <f t="shared" si="26"/>
        <v>PL10</v>
      </c>
      <c r="BZ127" s="53" t="str">
        <f t="shared" si="27"/>
        <v/>
      </c>
      <c r="CA127" s="53" t="s">
        <v>50</v>
      </c>
      <c r="CB127" s="53"/>
      <c r="CC127" s="53"/>
      <c r="CD127" s="53"/>
      <c r="CE127" s="53"/>
      <c r="CF127" s="83"/>
      <c r="CG127" s="53"/>
      <c r="CH127" s="53"/>
    </row>
    <row r="128" spans="3:86" ht="14.25" customHeight="1">
      <c r="C128" s="82" t="s">
        <v>12</v>
      </c>
      <c r="D128" s="82" t="s">
        <v>1076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25"/>
        <v>2</v>
      </c>
      <c r="M128" s="26">
        <f t="shared" si="22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>
        <v>2</v>
      </c>
      <c r="BT128" s="26"/>
      <c r="BU128" s="26"/>
      <c r="BV128" s="26"/>
      <c r="BW128" s="67">
        <f>SUMIFS([1]Up!$J:$J,[1]Up!$D:$D,D128)</f>
        <v>0</v>
      </c>
      <c r="BX128" s="82"/>
      <c r="BY128" s="82" t="str">
        <f t="shared" si="26"/>
        <v/>
      </c>
      <c r="BZ128" s="53" t="str">
        <f t="shared" si="27"/>
        <v/>
      </c>
      <c r="CA128" s="53" t="s">
        <v>96</v>
      </c>
      <c r="CB128" s="53"/>
      <c r="CC128" s="53"/>
      <c r="CD128" s="53" t="s">
        <v>1681</v>
      </c>
      <c r="CE128" s="53">
        <v>2</v>
      </c>
      <c r="CF128" s="83"/>
      <c r="CG128" s="53"/>
      <c r="CH128" s="53"/>
    </row>
    <row r="129" spans="3:86" ht="14.25" customHeight="1">
      <c r="C129" s="82" t="s">
        <v>12</v>
      </c>
      <c r="D129" s="82" t="s">
        <v>1077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25"/>
        <v>1</v>
      </c>
      <c r="M129" s="26">
        <f t="shared" si="22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>
        <v>1</v>
      </c>
      <c r="BS129" s="26"/>
      <c r="BT129" s="26"/>
      <c r="BU129" s="26"/>
      <c r="BV129" s="26"/>
      <c r="BW129" s="67">
        <f>SUMIFS([1]Up!$J:$J,[1]Up!$D:$D,D129)</f>
        <v>0</v>
      </c>
      <c r="BX129" s="82"/>
      <c r="BY129" s="82" t="str">
        <f t="shared" si="26"/>
        <v/>
      </c>
      <c r="BZ129" s="53" t="str">
        <f t="shared" si="27"/>
        <v/>
      </c>
      <c r="CA129" s="53" t="s">
        <v>50</v>
      </c>
      <c r="CB129" s="53"/>
      <c r="CC129" s="53"/>
      <c r="CD129" s="53" t="s">
        <v>1681</v>
      </c>
      <c r="CE129" s="53">
        <v>1</v>
      </c>
      <c r="CF129" s="83"/>
      <c r="CG129" s="53"/>
      <c r="CH129" s="53"/>
    </row>
    <row r="130" spans="3:86" ht="14.25" customHeight="1">
      <c r="C130" s="82" t="s">
        <v>14</v>
      </c>
      <c r="D130" s="82" t="s">
        <v>1078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25"/>
        <v>4</v>
      </c>
      <c r="M130" s="26">
        <f t="shared" si="22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>
        <v>4</v>
      </c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26"/>
      <c r="BW130" s="67">
        <f>SUMIFS([1]Up!$J:$J,[1]Up!$D:$D,D130)</f>
        <v>0</v>
      </c>
      <c r="BX130" s="82"/>
      <c r="BY130" s="82" t="str">
        <f t="shared" si="26"/>
        <v>PL10</v>
      </c>
      <c r="BZ130" s="53" t="str">
        <f t="shared" si="27"/>
        <v/>
      </c>
      <c r="CA130" s="53" t="s">
        <v>50</v>
      </c>
      <c r="CB130" s="53" t="s">
        <v>3899</v>
      </c>
      <c r="CC130" s="53"/>
      <c r="CD130" s="53" t="s">
        <v>3900</v>
      </c>
      <c r="CE130" s="53">
        <v>4</v>
      </c>
      <c r="CF130" s="83">
        <v>46191</v>
      </c>
      <c r="CG130" s="53"/>
      <c r="CH130" s="53"/>
    </row>
    <row r="131" spans="3:86" ht="14.25" customHeight="1">
      <c r="C131" s="82" t="s">
        <v>14</v>
      </c>
      <c r="D131" s="82" t="s">
        <v>1079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25"/>
        <v>1</v>
      </c>
      <c r="M131" s="26">
        <f t="shared" si="22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>
        <v>1</v>
      </c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26"/>
      <c r="BW131" s="67">
        <f>SUMIFS([1]Up!$J:$J,[1]Up!$D:$D,D131)</f>
        <v>0</v>
      </c>
      <c r="BX131" s="82"/>
      <c r="BY131" s="82" t="str">
        <f t="shared" si="26"/>
        <v>PL12</v>
      </c>
      <c r="BZ131" s="53" t="str">
        <f t="shared" si="27"/>
        <v/>
      </c>
      <c r="CA131" s="53" t="s">
        <v>50</v>
      </c>
      <c r="CB131" s="53" t="s">
        <v>3922</v>
      </c>
      <c r="CC131" s="53"/>
      <c r="CD131" s="53" t="s">
        <v>3923</v>
      </c>
      <c r="CE131" s="53">
        <v>1</v>
      </c>
      <c r="CF131" s="83">
        <v>46191</v>
      </c>
      <c r="CG131" s="53"/>
      <c r="CH131" s="53"/>
    </row>
    <row r="132" spans="3:86" ht="14.25" customHeight="1">
      <c r="C132" s="82" t="s">
        <v>14</v>
      </c>
      <c r="D132" s="82" t="s">
        <v>1080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25"/>
        <v>2</v>
      </c>
      <c r="M132" s="26">
        <f t="shared" si="22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>
        <v>2</v>
      </c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26"/>
      <c r="BW132" s="67">
        <f>SUMIFS([1]Up!$J:$J,[1]Up!$D:$D,D132)</f>
        <v>0</v>
      </c>
      <c r="BX132" s="82"/>
      <c r="BY132" s="82" t="str">
        <f t="shared" si="26"/>
        <v>PL12</v>
      </c>
      <c r="BZ132" s="53" t="str">
        <f t="shared" si="27"/>
        <v/>
      </c>
      <c r="CA132" s="53" t="s">
        <v>50</v>
      </c>
      <c r="CB132" s="53" t="s">
        <v>3922</v>
      </c>
      <c r="CC132" s="53"/>
      <c r="CD132" s="53" t="s">
        <v>3923</v>
      </c>
      <c r="CE132" s="53">
        <v>2</v>
      </c>
      <c r="CF132" s="83">
        <v>46191</v>
      </c>
      <c r="CG132" s="53"/>
      <c r="CH132" s="53"/>
    </row>
    <row r="133" spans="3:86" ht="14.25" customHeight="1">
      <c r="C133" s="82" t="s">
        <v>14</v>
      </c>
      <c r="D133" s="82" t="s">
        <v>1081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25"/>
        <v>30</v>
      </c>
      <c r="M133" s="26">
        <f t="shared" si="22"/>
        <v>0</v>
      </c>
      <c r="N133" s="26"/>
      <c r="O133" s="26"/>
      <c r="P133" s="26"/>
      <c r="Q133" s="26"/>
      <c r="R133" s="26"/>
      <c r="S133" s="26"/>
      <c r="T133" s="26"/>
      <c r="U133" s="26">
        <v>30</v>
      </c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26"/>
      <c r="BW133" s="67">
        <f>SUMIFS([1]Up!$J:$J,[1]Up!$D:$D,D133)</f>
        <v>0</v>
      </c>
      <c r="BX133" s="82"/>
      <c r="BY133" s="82" t="str">
        <f t="shared" si="26"/>
        <v>PL6</v>
      </c>
      <c r="BZ133" s="53" t="str">
        <f t="shared" si="27"/>
        <v/>
      </c>
      <c r="CA133" s="53" t="s">
        <v>50</v>
      </c>
      <c r="CB133" s="84" t="s">
        <v>3916</v>
      </c>
      <c r="CC133" s="53"/>
      <c r="CD133" s="53" t="s">
        <v>3917</v>
      </c>
      <c r="CE133" s="53">
        <v>30</v>
      </c>
      <c r="CF133" s="83">
        <v>46191</v>
      </c>
      <c r="CG133" s="53"/>
      <c r="CH133" s="53"/>
    </row>
    <row r="134" spans="3:86" ht="14.25" customHeight="1">
      <c r="C134" s="82" t="s">
        <v>14</v>
      </c>
      <c r="D134" s="82" t="s">
        <v>4074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25"/>
        <v>4</v>
      </c>
      <c r="M134" s="26">
        <f t="shared" ref="M134" si="31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>
        <v>4</v>
      </c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26"/>
      <c r="BW134" s="67">
        <f>SUMIFS([1]Up!$J:$J,[1]Up!$D:$D,D134)</f>
        <v>0</v>
      </c>
      <c r="BX134" s="82"/>
      <c r="BY134" s="82" t="str">
        <f t="shared" si="26"/>
        <v>PL10</v>
      </c>
      <c r="BZ134" s="53" t="str">
        <f t="shared" si="27"/>
        <v/>
      </c>
      <c r="CA134" s="53" t="s">
        <v>50</v>
      </c>
      <c r="CB134" s="53"/>
      <c r="CC134" s="53"/>
      <c r="CD134" s="53"/>
      <c r="CE134" s="53"/>
      <c r="CF134" s="83"/>
      <c r="CG134" s="53"/>
      <c r="CH134" s="53"/>
    </row>
    <row r="135" spans="3:86" ht="14.25" customHeight="1">
      <c r="C135" s="82" t="s">
        <v>12</v>
      </c>
      <c r="D135" s="82" t="s">
        <v>1082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25"/>
        <v>7</v>
      </c>
      <c r="M135" s="26">
        <f t="shared" si="22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>
        <v>2</v>
      </c>
      <c r="BR135" s="26">
        <v>5</v>
      </c>
      <c r="BS135" s="26"/>
      <c r="BT135" s="26"/>
      <c r="BU135" s="26"/>
      <c r="BV135" s="26"/>
      <c r="BW135" s="67">
        <f>SUMIFS([1]Up!$J:$J,[1]Up!$D:$D,D135)</f>
        <v>0</v>
      </c>
      <c r="BX135" s="82"/>
      <c r="BY135" s="82" t="str">
        <f t="shared" si="26"/>
        <v/>
      </c>
      <c r="BZ135" s="53" t="str">
        <f t="shared" si="27"/>
        <v/>
      </c>
      <c r="CA135" s="53" t="s">
        <v>50</v>
      </c>
      <c r="CB135" s="53"/>
      <c r="CC135" s="53"/>
      <c r="CD135" s="53" t="s">
        <v>1681</v>
      </c>
      <c r="CE135" s="53">
        <v>7</v>
      </c>
      <c r="CF135" s="83"/>
      <c r="CG135" s="53"/>
      <c r="CH135" s="53"/>
    </row>
    <row r="136" spans="3:86" ht="14.25" customHeight="1">
      <c r="C136" s="82" t="s">
        <v>14</v>
      </c>
      <c r="D136" s="82" t="s">
        <v>1083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25"/>
        <v>56</v>
      </c>
      <c r="M136" s="26">
        <f t="shared" si="22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>
        <v>55</v>
      </c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26">
        <v>1</v>
      </c>
      <c r="BW136" s="67">
        <f>SUMIFS([1]Up!$J:$J,[1]Up!$D:$D,D136)</f>
        <v>0</v>
      </c>
      <c r="BX136" s="82"/>
      <c r="BY136" s="82" t="str">
        <f t="shared" si="26"/>
        <v>PL6</v>
      </c>
      <c r="BZ136" s="53" t="str">
        <f t="shared" si="27"/>
        <v/>
      </c>
      <c r="CA136" s="53" t="s">
        <v>50</v>
      </c>
      <c r="CB136" s="84" t="s">
        <v>3916</v>
      </c>
      <c r="CC136" s="53"/>
      <c r="CD136" s="53" t="s">
        <v>3917</v>
      </c>
      <c r="CE136" s="53">
        <v>56</v>
      </c>
      <c r="CF136" s="83">
        <v>46191</v>
      </c>
      <c r="CG136" s="53"/>
      <c r="CH136" s="53"/>
    </row>
    <row r="137" spans="3:86" ht="14.25" customHeight="1">
      <c r="C137" s="82" t="s">
        <v>14</v>
      </c>
      <c r="D137" s="82" t="s">
        <v>1084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25"/>
        <v>1</v>
      </c>
      <c r="M137" s="26">
        <f t="shared" si="22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>
        <v>1</v>
      </c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26"/>
      <c r="BW137" s="67">
        <f>SUMIFS([1]Up!$J:$J,[1]Up!$D:$D,D137)</f>
        <v>0</v>
      </c>
      <c r="BX137" s="82"/>
      <c r="BY137" s="82" t="str">
        <f t="shared" si="26"/>
        <v>PL2</v>
      </c>
      <c r="BZ137" s="53" t="str">
        <f t="shared" si="27"/>
        <v/>
      </c>
      <c r="CA137" s="53" t="s">
        <v>50</v>
      </c>
      <c r="CB137" s="84" t="s">
        <v>3971</v>
      </c>
      <c r="CC137" s="53"/>
      <c r="CD137" s="53" t="s">
        <v>3972</v>
      </c>
      <c r="CE137" s="53">
        <v>1</v>
      </c>
      <c r="CF137" s="83">
        <v>46191</v>
      </c>
      <c r="CG137" s="53"/>
      <c r="CH137" s="53"/>
    </row>
    <row r="138" spans="3:86" ht="14.25" customHeight="1">
      <c r="C138" s="82" t="s">
        <v>14</v>
      </c>
      <c r="D138" s="82" t="s">
        <v>1085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25"/>
        <v>1</v>
      </c>
      <c r="M138" s="26">
        <f t="shared" si="22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>
        <v>1</v>
      </c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26"/>
      <c r="BW138" s="67">
        <f>SUMIFS([1]Up!$J:$J,[1]Up!$D:$D,D138)</f>
        <v>0</v>
      </c>
      <c r="BX138" s="82"/>
      <c r="BY138" s="82" t="str">
        <f t="shared" si="26"/>
        <v>PL2</v>
      </c>
      <c r="BZ138" s="53" t="str">
        <f t="shared" si="27"/>
        <v/>
      </c>
      <c r="CA138" s="53" t="s">
        <v>61</v>
      </c>
      <c r="CB138" s="84" t="s">
        <v>3971</v>
      </c>
      <c r="CC138" s="53"/>
      <c r="CD138" s="53" t="s">
        <v>3972</v>
      </c>
      <c r="CE138" s="53">
        <v>1</v>
      </c>
      <c r="CF138" s="83">
        <v>46191</v>
      </c>
      <c r="CG138" s="53"/>
      <c r="CH138" s="53"/>
    </row>
    <row r="139" spans="3:86" ht="14.25" customHeight="1">
      <c r="C139" s="82" t="s">
        <v>14</v>
      </c>
      <c r="D139" s="82" t="s">
        <v>1086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25"/>
        <v>18</v>
      </c>
      <c r="M139" s="26">
        <f t="shared" si="22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>
        <v>11</v>
      </c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>
        <v>7</v>
      </c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26"/>
      <c r="BW139" s="67">
        <f>SUMIFS([1]Up!$J:$J,[1]Up!$D:$D,D139)</f>
        <v>0</v>
      </c>
      <c r="BX139" s="82"/>
      <c r="BY139" s="82" t="str">
        <f t="shared" si="26"/>
        <v>PL2</v>
      </c>
      <c r="BZ139" s="53" t="str">
        <f t="shared" si="27"/>
        <v/>
      </c>
      <c r="CA139" s="53" t="s">
        <v>50</v>
      </c>
      <c r="CB139" s="84" t="s">
        <v>3971</v>
      </c>
      <c r="CC139" s="53"/>
      <c r="CD139" s="53" t="s">
        <v>3972</v>
      </c>
      <c r="CE139" s="53">
        <v>18</v>
      </c>
      <c r="CF139" s="83">
        <v>46191</v>
      </c>
      <c r="CG139" s="53"/>
      <c r="CH139" s="53"/>
    </row>
    <row r="140" spans="3:86" ht="14.25" customHeight="1">
      <c r="C140" s="82" t="s">
        <v>14</v>
      </c>
      <c r="D140" s="82" t="s">
        <v>1087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25"/>
        <v>9</v>
      </c>
      <c r="M140" s="26">
        <f t="shared" si="22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>
        <v>5</v>
      </c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>
        <v>4</v>
      </c>
      <c r="BP140" s="26"/>
      <c r="BQ140" s="26"/>
      <c r="BR140" s="26"/>
      <c r="BS140" s="26"/>
      <c r="BT140" s="26"/>
      <c r="BU140" s="26"/>
      <c r="BV140" s="26"/>
      <c r="BW140" s="67">
        <f>SUMIFS([1]Up!$J:$J,[1]Up!$D:$D,D140)</f>
        <v>0</v>
      </c>
      <c r="BX140" s="82"/>
      <c r="BY140" s="82" t="str">
        <f t="shared" si="26"/>
        <v>PL2</v>
      </c>
      <c r="BZ140" s="53" t="str">
        <f t="shared" si="27"/>
        <v/>
      </c>
      <c r="CA140" s="53" t="s">
        <v>61</v>
      </c>
      <c r="CB140" s="84" t="s">
        <v>3971</v>
      </c>
      <c r="CC140" s="53"/>
      <c r="CD140" s="53" t="s">
        <v>3972</v>
      </c>
      <c r="CE140" s="53">
        <v>9</v>
      </c>
      <c r="CF140" s="83">
        <v>46191</v>
      </c>
      <c r="CG140" s="53"/>
      <c r="CH140" s="53"/>
    </row>
    <row r="141" spans="3:86" ht="14.25" customHeight="1">
      <c r="C141" s="82" t="s">
        <v>14</v>
      </c>
      <c r="D141" s="82" t="s">
        <v>1088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25"/>
        <v>150</v>
      </c>
      <c r="M141" s="26">
        <f t="shared" si="22"/>
        <v>0</v>
      </c>
      <c r="N141" s="26"/>
      <c r="O141" s="26"/>
      <c r="P141" s="26"/>
      <c r="Q141" s="26"/>
      <c r="R141" s="26"/>
      <c r="S141" s="26"/>
      <c r="T141" s="26"/>
      <c r="U141" s="26">
        <v>106</v>
      </c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>
        <v>40</v>
      </c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26">
        <v>4</v>
      </c>
      <c r="BW141" s="67">
        <f>SUMIFS([1]Up!$J:$J,[1]Up!$D:$D,D141)</f>
        <v>0</v>
      </c>
      <c r="BX141" s="82"/>
      <c r="BY141" s="82" t="str">
        <f t="shared" si="26"/>
        <v>PL6</v>
      </c>
      <c r="BZ141" s="53" t="str">
        <f t="shared" si="27"/>
        <v/>
      </c>
      <c r="CA141" s="53" t="s">
        <v>50</v>
      </c>
      <c r="CB141" s="84" t="s">
        <v>3916</v>
      </c>
      <c r="CC141" s="53"/>
      <c r="CD141" s="53" t="s">
        <v>3917</v>
      </c>
      <c r="CE141" s="53">
        <v>150</v>
      </c>
      <c r="CF141" s="83">
        <v>46191</v>
      </c>
      <c r="CG141" s="53"/>
      <c r="CH141" s="53"/>
    </row>
    <row r="142" spans="3:86" ht="14.25" customHeight="1">
      <c r="C142" s="82" t="s">
        <v>14</v>
      </c>
      <c r="D142" s="82" t="s">
        <v>1089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25"/>
        <v>15</v>
      </c>
      <c r="M142" s="26">
        <f t="shared" si="22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>
        <v>15</v>
      </c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>
        <v>15</v>
      </c>
      <c r="BQ142" s="26"/>
      <c r="BR142" s="26"/>
      <c r="BS142" s="26"/>
      <c r="BT142" s="26"/>
      <c r="BU142" s="26"/>
      <c r="BV142" s="26"/>
      <c r="BW142" s="67">
        <f>SUMIFS([1]Up!$J:$J,[1]Up!$D:$D,D142)</f>
        <v>0</v>
      </c>
      <c r="BX142" s="82" t="s">
        <v>4101</v>
      </c>
      <c r="BY142" s="82" t="str">
        <f t="shared" si="26"/>
        <v>PL10</v>
      </c>
      <c r="BZ142" s="53" t="str">
        <f t="shared" si="27"/>
        <v>Thừa 15</v>
      </c>
      <c r="CA142" s="53" t="s">
        <v>61</v>
      </c>
      <c r="CB142" s="53"/>
      <c r="CC142" s="53"/>
      <c r="CD142" s="53" t="s">
        <v>1681</v>
      </c>
      <c r="CE142" s="53">
        <v>15</v>
      </c>
      <c r="CF142" s="83"/>
      <c r="CG142" s="53"/>
      <c r="CH142" s="53"/>
    </row>
    <row r="143" spans="3:86" ht="14.25" customHeight="1">
      <c r="C143" s="82" t="s">
        <v>14</v>
      </c>
      <c r="D143" s="82" t="s">
        <v>1090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25"/>
        <v>1</v>
      </c>
      <c r="M143" s="26">
        <f t="shared" si="22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>
        <v>2</v>
      </c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67">
        <f>SUMIFS([1]Up!$J:$J,[1]Up!$D:$D,D143)</f>
        <v>0</v>
      </c>
      <c r="BX143" s="82" t="s">
        <v>82</v>
      </c>
      <c r="BY143" s="82" t="str">
        <f t="shared" si="26"/>
        <v>PL3</v>
      </c>
      <c r="BZ143" s="53" t="str">
        <f t="shared" si="27"/>
        <v>Thừa 1</v>
      </c>
      <c r="CA143" s="53" t="s">
        <v>50</v>
      </c>
      <c r="CB143" s="53"/>
      <c r="CC143" s="53"/>
      <c r="CD143" s="53" t="s">
        <v>1681</v>
      </c>
      <c r="CE143" s="53">
        <v>1</v>
      </c>
      <c r="CF143" s="83"/>
      <c r="CG143" s="53"/>
      <c r="CH143" s="53"/>
    </row>
    <row r="144" spans="3:86" ht="14.25" customHeight="1">
      <c r="C144" s="82" t="s">
        <v>12</v>
      </c>
      <c r="D144" s="82" t="s">
        <v>1091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25"/>
        <v>1</v>
      </c>
      <c r="M144" s="26">
        <f t="shared" si="22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>
        <v>1</v>
      </c>
      <c r="BS144" s="26"/>
      <c r="BT144" s="26"/>
      <c r="BU144" s="26"/>
      <c r="BV144" s="26"/>
      <c r="BW144" s="67">
        <f>SUMIFS([1]Up!$J:$J,[1]Up!$D:$D,D144)</f>
        <v>0</v>
      </c>
      <c r="BX144" s="82"/>
      <c r="BY144" s="82" t="str">
        <f t="shared" si="26"/>
        <v/>
      </c>
      <c r="BZ144" s="53" t="str">
        <f t="shared" si="27"/>
        <v/>
      </c>
      <c r="CA144" s="53" t="s">
        <v>50</v>
      </c>
      <c r="CB144" s="53"/>
      <c r="CC144" s="53"/>
      <c r="CD144" s="53" t="s">
        <v>1681</v>
      </c>
      <c r="CE144" s="53">
        <v>1</v>
      </c>
      <c r="CF144" s="83"/>
      <c r="CG144" s="53"/>
      <c r="CH144" s="53"/>
    </row>
    <row r="145" spans="3:86" ht="14.25" customHeight="1">
      <c r="C145" s="82" t="s">
        <v>14</v>
      </c>
      <c r="D145" s="82" t="s">
        <v>1092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25"/>
        <v>8</v>
      </c>
      <c r="M145" s="26">
        <f t="shared" si="22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>
        <v>8</v>
      </c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26"/>
      <c r="BW145" s="67">
        <f>SUMIFS([1]Up!$J:$J,[1]Up!$D:$D,D145)</f>
        <v>0</v>
      </c>
      <c r="BX145" s="82"/>
      <c r="BY145" s="82" t="str">
        <f t="shared" si="26"/>
        <v>PL10</v>
      </c>
      <c r="BZ145" s="53" t="str">
        <f t="shared" si="27"/>
        <v/>
      </c>
      <c r="CA145" s="53" t="s">
        <v>50</v>
      </c>
      <c r="CB145" s="53" t="s">
        <v>3899</v>
      </c>
      <c r="CC145" s="53"/>
      <c r="CD145" s="53" t="s">
        <v>3900</v>
      </c>
      <c r="CE145" s="53">
        <v>8</v>
      </c>
      <c r="CF145" s="83">
        <v>46191</v>
      </c>
      <c r="CG145" s="53"/>
      <c r="CH145" s="53"/>
    </row>
    <row r="146" spans="3:86" ht="14.25" customHeight="1">
      <c r="C146" s="82" t="s">
        <v>14</v>
      </c>
      <c r="D146" s="82" t="s">
        <v>1093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25"/>
        <v>2</v>
      </c>
      <c r="M146" s="26">
        <f t="shared" si="22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>
        <v>2</v>
      </c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26"/>
      <c r="BW146" s="67">
        <f>SUMIFS([1]Up!$J:$J,[1]Up!$D:$D,D146)</f>
        <v>0</v>
      </c>
      <c r="BX146" s="82"/>
      <c r="BY146" s="82" t="str">
        <f t="shared" si="26"/>
        <v>PL12</v>
      </c>
      <c r="BZ146" s="53" t="str">
        <f t="shared" si="27"/>
        <v/>
      </c>
      <c r="CA146" s="53" t="s">
        <v>50</v>
      </c>
      <c r="CB146" s="53" t="s">
        <v>3922</v>
      </c>
      <c r="CC146" s="53"/>
      <c r="CD146" s="53" t="s">
        <v>3923</v>
      </c>
      <c r="CE146" s="53">
        <v>2</v>
      </c>
      <c r="CF146" s="83">
        <v>46191</v>
      </c>
      <c r="CG146" s="53"/>
      <c r="CH146" s="53"/>
    </row>
    <row r="147" spans="3:86" ht="14.25" customHeight="1">
      <c r="C147" s="82" t="s">
        <v>14</v>
      </c>
      <c r="D147" s="82" t="s">
        <v>1094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25"/>
        <v>4</v>
      </c>
      <c r="M147" s="26">
        <f t="shared" si="22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>
        <v>4</v>
      </c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26"/>
      <c r="BW147" s="67">
        <f>SUMIFS([1]Up!$J:$J,[1]Up!$D:$D,D147)</f>
        <v>0</v>
      </c>
      <c r="BX147" s="82"/>
      <c r="BY147" s="82" t="str">
        <f t="shared" si="26"/>
        <v>PL12</v>
      </c>
      <c r="BZ147" s="53" t="str">
        <f t="shared" si="27"/>
        <v/>
      </c>
      <c r="CA147" s="53" t="s">
        <v>50</v>
      </c>
      <c r="CB147" s="53" t="s">
        <v>3922</v>
      </c>
      <c r="CC147" s="53"/>
      <c r="CD147" s="53" t="s">
        <v>3923</v>
      </c>
      <c r="CE147" s="53">
        <v>4</v>
      </c>
      <c r="CF147" s="83">
        <v>46191</v>
      </c>
      <c r="CG147" s="53"/>
      <c r="CH147" s="53"/>
    </row>
    <row r="148" spans="3:86" ht="14.25" customHeight="1">
      <c r="C148" s="82" t="s">
        <v>14</v>
      </c>
      <c r="D148" s="82" t="s">
        <v>1095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25"/>
        <v>60</v>
      </c>
      <c r="M148" s="26">
        <f t="shared" si="22"/>
        <v>0</v>
      </c>
      <c r="N148" s="26"/>
      <c r="O148" s="26"/>
      <c r="P148" s="26"/>
      <c r="Q148" s="26"/>
      <c r="R148" s="26"/>
      <c r="S148" s="26"/>
      <c r="T148" s="26"/>
      <c r="U148" s="26">
        <v>60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26"/>
      <c r="BW148" s="67">
        <f>SUMIFS([1]Up!$J:$J,[1]Up!$D:$D,D148)</f>
        <v>0</v>
      </c>
      <c r="BX148" s="82"/>
      <c r="BY148" s="82" t="str">
        <f t="shared" si="26"/>
        <v>PL6</v>
      </c>
      <c r="BZ148" s="53" t="str">
        <f t="shared" si="27"/>
        <v/>
      </c>
      <c r="CA148" s="53" t="s">
        <v>50</v>
      </c>
      <c r="CB148" s="84" t="s">
        <v>3916</v>
      </c>
      <c r="CC148" s="53"/>
      <c r="CD148" s="53" t="s">
        <v>3917</v>
      </c>
      <c r="CE148" s="53">
        <v>60</v>
      </c>
      <c r="CF148" s="83">
        <v>46191</v>
      </c>
      <c r="CG148" s="53"/>
      <c r="CH148" s="53"/>
    </row>
    <row r="149" spans="3:86" ht="14.25" customHeight="1">
      <c r="C149" s="82" t="s">
        <v>14</v>
      </c>
      <c r="D149" s="82" t="s">
        <v>1096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25"/>
        <v>9</v>
      </c>
      <c r="M149" s="26">
        <f t="shared" si="22"/>
        <v>0</v>
      </c>
      <c r="N149" s="26"/>
      <c r="O149" s="26"/>
      <c r="P149" s="26"/>
      <c r="Q149" s="26"/>
      <c r="R149" s="26"/>
      <c r="S149" s="26"/>
      <c r="T149" s="26"/>
      <c r="U149" s="26">
        <v>9</v>
      </c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26"/>
      <c r="BW149" s="67">
        <f>SUMIFS([1]Up!$J:$J,[1]Up!$D:$D,D149)</f>
        <v>0</v>
      </c>
      <c r="BX149" s="82"/>
      <c r="BY149" s="82" t="str">
        <f t="shared" si="26"/>
        <v>PL6</v>
      </c>
      <c r="BZ149" s="53" t="str">
        <f t="shared" si="27"/>
        <v/>
      </c>
      <c r="CA149" s="53" t="s">
        <v>50</v>
      </c>
      <c r="CB149" s="84" t="s">
        <v>3916</v>
      </c>
      <c r="CC149" s="53"/>
      <c r="CD149" s="53" t="s">
        <v>3917</v>
      </c>
      <c r="CE149" s="53">
        <v>9</v>
      </c>
      <c r="CF149" s="83">
        <v>46191</v>
      </c>
      <c r="CG149" s="53"/>
      <c r="CH149" s="53"/>
    </row>
    <row r="150" spans="3:86" ht="14.25" customHeight="1">
      <c r="C150" s="82" t="s">
        <v>14</v>
      </c>
      <c r="D150" s="82" t="s">
        <v>4075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25"/>
        <v>1</v>
      </c>
      <c r="M150" s="26">
        <f t="shared" ref="M150" si="32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>
        <v>1</v>
      </c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26"/>
      <c r="BW150" s="67">
        <f>SUMIFS([1]Up!$J:$J,[1]Up!$D:$D,D150)</f>
        <v>0</v>
      </c>
      <c r="BX150" s="82"/>
      <c r="BY150" s="82" t="str">
        <f t="shared" si="26"/>
        <v>PL6</v>
      </c>
      <c r="BZ150" s="53" t="str">
        <f t="shared" si="27"/>
        <v/>
      </c>
      <c r="CA150" s="53" t="s">
        <v>50</v>
      </c>
      <c r="CB150" s="53"/>
      <c r="CC150" s="53"/>
      <c r="CD150" s="53"/>
      <c r="CE150" s="53"/>
      <c r="CF150" s="83"/>
      <c r="CG150" s="53"/>
      <c r="CH150" s="53"/>
    </row>
    <row r="151" spans="3:86" ht="14.25" customHeight="1">
      <c r="C151" s="82" t="s">
        <v>14</v>
      </c>
      <c r="D151" s="82" t="s">
        <v>1097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25"/>
        <v>1</v>
      </c>
      <c r="M151" s="26">
        <f t="shared" si="22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>
        <v>1</v>
      </c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>
        <v>1</v>
      </c>
      <c r="BQ151" s="26"/>
      <c r="BR151" s="26"/>
      <c r="BS151" s="26"/>
      <c r="BT151" s="26"/>
      <c r="BU151" s="26"/>
      <c r="BV151" s="26"/>
      <c r="BW151" s="67">
        <f>SUMIFS([1]Up!$J:$J,[1]Up!$D:$D,D151)</f>
        <v>0</v>
      </c>
      <c r="BX151" s="82" t="s">
        <v>4102</v>
      </c>
      <c r="BY151" s="82" t="str">
        <f t="shared" si="26"/>
        <v>PL10</v>
      </c>
      <c r="BZ151" s="53" t="str">
        <f t="shared" si="27"/>
        <v>Thừa 1</v>
      </c>
      <c r="CA151" s="53" t="s">
        <v>61</v>
      </c>
      <c r="CB151" s="53"/>
      <c r="CC151" s="53"/>
      <c r="CD151" s="53" t="s">
        <v>1681</v>
      </c>
      <c r="CE151" s="53">
        <v>1</v>
      </c>
      <c r="CF151" s="83"/>
      <c r="CG151" s="53"/>
      <c r="CH151" s="53"/>
    </row>
    <row r="152" spans="3:86" ht="14.25" customHeight="1">
      <c r="C152" s="82" t="s">
        <v>14</v>
      </c>
      <c r="D152" s="82" t="s">
        <v>1098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25"/>
        <v>1</v>
      </c>
      <c r="M152" s="26">
        <f t="shared" si="22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>
        <v>2</v>
      </c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26"/>
      <c r="BW152" s="67">
        <f>SUMIFS([1]Up!$J:$J,[1]Up!$D:$D,D152)</f>
        <v>0</v>
      </c>
      <c r="BX152" s="82" t="s">
        <v>82</v>
      </c>
      <c r="BY152" s="82" t="str">
        <f t="shared" si="26"/>
        <v>PL3</v>
      </c>
      <c r="BZ152" s="53" t="str">
        <f t="shared" si="27"/>
        <v>Thừa 1</v>
      </c>
      <c r="CA152" s="53" t="s">
        <v>50</v>
      </c>
      <c r="CB152" s="53"/>
      <c r="CC152" s="53"/>
      <c r="CD152" s="53" t="s">
        <v>1681</v>
      </c>
      <c r="CE152" s="53">
        <v>1</v>
      </c>
      <c r="CF152" s="83"/>
      <c r="CG152" s="53"/>
      <c r="CH152" s="53"/>
    </row>
    <row r="153" spans="3:86" ht="14.25" customHeight="1">
      <c r="C153" s="82" t="s">
        <v>14</v>
      </c>
      <c r="D153" s="82" t="s">
        <v>1099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25"/>
        <v>1</v>
      </c>
      <c r="M153" s="26">
        <f t="shared" si="22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>
        <v>2</v>
      </c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26"/>
      <c r="BW153" s="67">
        <f>SUMIFS([1]Up!$J:$J,[1]Up!$D:$D,D153)</f>
        <v>0</v>
      </c>
      <c r="BX153" s="82" t="s">
        <v>82</v>
      </c>
      <c r="BY153" s="82" t="str">
        <f t="shared" si="26"/>
        <v>PL3</v>
      </c>
      <c r="BZ153" s="53" t="str">
        <f t="shared" si="27"/>
        <v>Thừa 1</v>
      </c>
      <c r="CA153" s="53" t="s">
        <v>50</v>
      </c>
      <c r="CB153" s="53"/>
      <c r="CC153" s="53"/>
      <c r="CD153" s="53" t="s">
        <v>1681</v>
      </c>
      <c r="CE153" s="53">
        <v>1</v>
      </c>
      <c r="CF153" s="83"/>
      <c r="CG153" s="53"/>
      <c r="CH153" s="53"/>
    </row>
    <row r="154" spans="3:86" ht="14.25" customHeight="1">
      <c r="C154" s="82" t="s">
        <v>14</v>
      </c>
      <c r="D154" s="82" t="s">
        <v>1100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25"/>
        <v>1</v>
      </c>
      <c r="M154" s="26">
        <f t="shared" si="22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>
        <v>1</v>
      </c>
      <c r="BT154" s="26"/>
      <c r="BU154" s="26"/>
      <c r="BV154" s="26"/>
      <c r="BW154" s="67">
        <f>SUMIFS([1]Up!$J:$J,[1]Up!$D:$D,D154)</f>
        <v>0</v>
      </c>
      <c r="BX154" s="82"/>
      <c r="BY154" s="82" t="str">
        <f t="shared" si="26"/>
        <v>PL1.5</v>
      </c>
      <c r="BZ154" s="53" t="str">
        <f t="shared" si="27"/>
        <v/>
      </c>
      <c r="CA154" s="53" t="s">
        <v>61</v>
      </c>
      <c r="CB154" s="84" t="s">
        <v>3883</v>
      </c>
      <c r="CC154" s="53"/>
      <c r="CD154" s="53" t="s">
        <v>3884</v>
      </c>
      <c r="CE154" s="53">
        <v>1</v>
      </c>
      <c r="CF154" s="83">
        <v>46191</v>
      </c>
      <c r="CG154" s="53"/>
      <c r="CH154" s="53"/>
    </row>
    <row r="155" spans="3:86" ht="14.25" customHeight="1">
      <c r="C155" s="82" t="s">
        <v>14</v>
      </c>
      <c r="D155" s="82" t="s">
        <v>1101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25"/>
        <v>21</v>
      </c>
      <c r="M155" s="26">
        <f t="shared" si="22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>
        <v>21</v>
      </c>
      <c r="BT155" s="26"/>
      <c r="BU155" s="26"/>
      <c r="BV155" s="26"/>
      <c r="BW155" s="67">
        <f>SUMIFS([1]Up!$J:$J,[1]Up!$D:$D,D155)</f>
        <v>0</v>
      </c>
      <c r="BX155" s="82"/>
      <c r="BY155" s="82" t="str">
        <f t="shared" si="26"/>
        <v>PL1.5</v>
      </c>
      <c r="BZ155" s="53" t="str">
        <f t="shared" si="27"/>
        <v/>
      </c>
      <c r="CA155" s="53" t="s">
        <v>61</v>
      </c>
      <c r="CB155" s="84" t="s">
        <v>3883</v>
      </c>
      <c r="CC155" s="53"/>
      <c r="CD155" s="53" t="s">
        <v>3884</v>
      </c>
      <c r="CE155" s="53">
        <v>21</v>
      </c>
      <c r="CF155" s="83">
        <v>46191</v>
      </c>
      <c r="CG155" s="53"/>
      <c r="CH155" s="53"/>
    </row>
    <row r="156" spans="3:86" ht="14.25" customHeight="1">
      <c r="C156" s="82" t="s">
        <v>14</v>
      </c>
      <c r="D156" s="82" t="s">
        <v>1102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25"/>
        <v>1</v>
      </c>
      <c r="M156" s="26">
        <f t="shared" si="22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>
        <v>1</v>
      </c>
      <c r="BT156" s="26"/>
      <c r="BU156" s="26"/>
      <c r="BV156" s="26"/>
      <c r="BW156" s="67">
        <f>SUMIFS([1]Up!$J:$J,[1]Up!$D:$D,D156)</f>
        <v>0</v>
      </c>
      <c r="BX156" s="82"/>
      <c r="BY156" s="82" t="str">
        <f t="shared" si="26"/>
        <v>PL1.5</v>
      </c>
      <c r="BZ156" s="53" t="str">
        <f t="shared" si="27"/>
        <v/>
      </c>
      <c r="CA156" s="53" t="s">
        <v>61</v>
      </c>
      <c r="CB156" s="84" t="s">
        <v>3883</v>
      </c>
      <c r="CC156" s="53"/>
      <c r="CD156" s="53" t="s">
        <v>3884</v>
      </c>
      <c r="CE156" s="53">
        <v>1</v>
      </c>
      <c r="CF156" s="83">
        <v>46191</v>
      </c>
      <c r="CG156" s="53"/>
      <c r="CH156" s="53"/>
    </row>
    <row r="157" spans="3:86" ht="14.25" customHeight="1">
      <c r="C157" s="82" t="s">
        <v>14</v>
      </c>
      <c r="D157" s="82" t="s">
        <v>1103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25"/>
        <v>1</v>
      </c>
      <c r="M157" s="26">
        <f t="shared" si="22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>
        <v>1</v>
      </c>
      <c r="BT157" s="26"/>
      <c r="BU157" s="26"/>
      <c r="BV157" s="26"/>
      <c r="BW157" s="67">
        <f>SUMIFS([1]Up!$J:$J,[1]Up!$D:$D,D157)</f>
        <v>0</v>
      </c>
      <c r="BX157" s="82"/>
      <c r="BY157" s="82" t="str">
        <f t="shared" si="26"/>
        <v>PL1.5</v>
      </c>
      <c r="BZ157" s="53" t="str">
        <f t="shared" si="27"/>
        <v/>
      </c>
      <c r="CA157" s="53" t="s">
        <v>61</v>
      </c>
      <c r="CB157" s="84" t="s">
        <v>3883</v>
      </c>
      <c r="CC157" s="53"/>
      <c r="CD157" s="53" t="s">
        <v>3884</v>
      </c>
      <c r="CE157" s="53">
        <v>1</v>
      </c>
      <c r="CF157" s="83">
        <v>46191</v>
      </c>
      <c r="CG157" s="53"/>
      <c r="CH157" s="53"/>
    </row>
    <row r="158" spans="3:86" ht="14.25" customHeight="1">
      <c r="C158" s="82" t="s">
        <v>14</v>
      </c>
      <c r="D158" s="82" t="s">
        <v>1104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ref="L158:L221" si="33">MIN(SUM(N158:BV158),I158)</f>
        <v>21</v>
      </c>
      <c r="M158" s="26">
        <f t="shared" si="22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>
        <f>17+3+1</f>
        <v>21</v>
      </c>
      <c r="BT158" s="26"/>
      <c r="BU158" s="26">
        <v>2</v>
      </c>
      <c r="BV158" s="26">
        <v>-2</v>
      </c>
      <c r="BW158" s="67">
        <f>SUMIFS([1]Up!$J:$J,[1]Up!$D:$D,D158)</f>
        <v>0</v>
      </c>
      <c r="BX158" s="82"/>
      <c r="BY158" s="82" t="str">
        <f t="shared" ref="BY158:BY221" si="34">IFERROR(IF(C158="Plate",LEFT(E158,FIND("*",E158,1)-1),""),IF(C158="Plate",LEFT(E158,FIND("x",E158,1)-1),""))</f>
        <v>PL1.5</v>
      </c>
      <c r="BZ158" s="53" t="str">
        <f t="shared" ref="BZ158:BZ221" si="35">IF(ROUND(SUM(N158:BV158)-I158,0)&gt;0,"Thừa "&amp;SUM(N158:BV158)-I158,"")</f>
        <v/>
      </c>
      <c r="CA158" s="53" t="s">
        <v>61</v>
      </c>
      <c r="CB158" s="84" t="s">
        <v>3883</v>
      </c>
      <c r="CC158" s="53"/>
      <c r="CD158" s="53" t="s">
        <v>3884</v>
      </c>
      <c r="CE158" s="53">
        <v>21</v>
      </c>
      <c r="CF158" s="83">
        <v>46191</v>
      </c>
      <c r="CG158" s="53"/>
      <c r="CH158" s="53"/>
    </row>
    <row r="159" spans="3:86" ht="14.25" customHeight="1">
      <c r="C159" s="82" t="s">
        <v>14</v>
      </c>
      <c r="D159" s="82" t="s">
        <v>1105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33"/>
        <v>1</v>
      </c>
      <c r="M159" s="26">
        <f t="shared" si="22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>
        <v>1</v>
      </c>
      <c r="BT159" s="26"/>
      <c r="BU159" s="26"/>
      <c r="BV159" s="26"/>
      <c r="BW159" s="67">
        <f>SUMIFS([1]Up!$J:$J,[1]Up!$D:$D,D159)</f>
        <v>0</v>
      </c>
      <c r="BX159" s="82"/>
      <c r="BY159" s="82" t="str">
        <f t="shared" si="34"/>
        <v>PL1.5</v>
      </c>
      <c r="BZ159" s="53" t="str">
        <f t="shared" si="35"/>
        <v/>
      </c>
      <c r="CA159" s="53" t="s">
        <v>61</v>
      </c>
      <c r="CB159" s="84" t="s">
        <v>3883</v>
      </c>
      <c r="CC159" s="53"/>
      <c r="CD159" s="53" t="s">
        <v>3884</v>
      </c>
      <c r="CE159" s="53">
        <v>1</v>
      </c>
      <c r="CF159" s="83">
        <v>46191</v>
      </c>
      <c r="CG159" s="53"/>
      <c r="CH159" s="53"/>
    </row>
    <row r="160" spans="3:86" ht="14.25" customHeight="1">
      <c r="C160" s="82" t="s">
        <v>14</v>
      </c>
      <c r="D160" s="82" t="s">
        <v>1106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si="33"/>
        <v>2</v>
      </c>
      <c r="M160" s="26">
        <f t="shared" si="2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>
        <v>2</v>
      </c>
      <c r="BP160" s="26"/>
      <c r="BQ160" s="26"/>
      <c r="BR160" s="26"/>
      <c r="BS160" s="26"/>
      <c r="BT160" s="26"/>
      <c r="BU160" s="26"/>
      <c r="BV160" s="26"/>
      <c r="BW160" s="67">
        <f>SUMIFS([1]Up!$J:$J,[1]Up!$D:$D,D160)</f>
        <v>0</v>
      </c>
      <c r="BX160" s="82"/>
      <c r="BY160" s="82" t="str">
        <f t="shared" si="34"/>
        <v>PL1.5</v>
      </c>
      <c r="BZ160" s="53" t="str">
        <f t="shared" si="35"/>
        <v/>
      </c>
      <c r="CA160" s="53" t="s">
        <v>50</v>
      </c>
      <c r="CB160" s="84" t="s">
        <v>3883</v>
      </c>
      <c r="CC160" s="53"/>
      <c r="CD160" s="53" t="s">
        <v>3884</v>
      </c>
      <c r="CE160" s="53">
        <v>2</v>
      </c>
      <c r="CF160" s="83">
        <v>46191</v>
      </c>
      <c r="CG160" s="53"/>
      <c r="CH160" s="53"/>
    </row>
    <row r="161" spans="3:86" ht="14.25" customHeight="1">
      <c r="C161" s="82" t="s">
        <v>14</v>
      </c>
      <c r="D161" s="82" t="s">
        <v>1107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33"/>
        <v>1</v>
      </c>
      <c r="M161" s="26">
        <f t="shared" si="22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>
        <v>1</v>
      </c>
      <c r="BP161" s="26"/>
      <c r="BQ161" s="26"/>
      <c r="BR161" s="26"/>
      <c r="BS161" s="26"/>
      <c r="BT161" s="26"/>
      <c r="BU161" s="26"/>
      <c r="BV161" s="26"/>
      <c r="BW161" s="67">
        <f>SUMIFS([1]Up!$J:$J,[1]Up!$D:$D,D161)</f>
        <v>0</v>
      </c>
      <c r="BX161" s="82"/>
      <c r="BY161" s="82" t="str">
        <f t="shared" si="34"/>
        <v>PL1.5</v>
      </c>
      <c r="BZ161" s="53" t="str">
        <f t="shared" si="35"/>
        <v/>
      </c>
      <c r="CA161" s="53" t="s">
        <v>50</v>
      </c>
      <c r="CB161" s="84" t="s">
        <v>3883</v>
      </c>
      <c r="CC161" s="53"/>
      <c r="CD161" s="53" t="s">
        <v>3884</v>
      </c>
      <c r="CE161" s="53">
        <v>1</v>
      </c>
      <c r="CF161" s="83">
        <v>46191</v>
      </c>
      <c r="CG161" s="53"/>
      <c r="CH161" s="53"/>
    </row>
    <row r="162" spans="3:86" ht="14.25" customHeight="1">
      <c r="C162" s="82" t="s">
        <v>14</v>
      </c>
      <c r="D162" s="82" t="s">
        <v>1108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33"/>
        <v>2</v>
      </c>
      <c r="M162" s="26">
        <f t="shared" si="22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>
        <v>2</v>
      </c>
      <c r="BP162" s="26"/>
      <c r="BQ162" s="26"/>
      <c r="BR162" s="26"/>
      <c r="BS162" s="26"/>
      <c r="BT162" s="26"/>
      <c r="BU162" s="26"/>
      <c r="BV162" s="26"/>
      <c r="BW162" s="67">
        <f>SUMIFS([1]Up!$J:$J,[1]Up!$D:$D,D162)</f>
        <v>0</v>
      </c>
      <c r="BX162" s="82"/>
      <c r="BY162" s="82" t="str">
        <f t="shared" si="34"/>
        <v>PL1.5</v>
      </c>
      <c r="BZ162" s="53" t="str">
        <f t="shared" si="35"/>
        <v/>
      </c>
      <c r="CA162" s="53" t="s">
        <v>50</v>
      </c>
      <c r="CB162" s="84" t="s">
        <v>3883</v>
      </c>
      <c r="CC162" s="53"/>
      <c r="CD162" s="53" t="s">
        <v>3884</v>
      </c>
      <c r="CE162" s="53">
        <v>2</v>
      </c>
      <c r="CF162" s="83">
        <v>46191</v>
      </c>
      <c r="CG162" s="53"/>
      <c r="CH162" s="53"/>
    </row>
    <row r="163" spans="3:86" ht="14.25" customHeight="1">
      <c r="C163" s="82" t="s">
        <v>14</v>
      </c>
      <c r="D163" s="82" t="s">
        <v>1109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33"/>
        <v>1</v>
      </c>
      <c r="M163" s="26">
        <f t="shared" si="22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>
        <v>1</v>
      </c>
      <c r="BP163" s="26"/>
      <c r="BQ163" s="26"/>
      <c r="BR163" s="26"/>
      <c r="BS163" s="26"/>
      <c r="BT163" s="26"/>
      <c r="BU163" s="26"/>
      <c r="BV163" s="26"/>
      <c r="BW163" s="67">
        <f>SUMIFS([1]Up!$J:$J,[1]Up!$D:$D,D163)</f>
        <v>0</v>
      </c>
      <c r="BX163" s="82"/>
      <c r="BY163" s="82" t="str">
        <f t="shared" si="34"/>
        <v>PL1.5</v>
      </c>
      <c r="BZ163" s="53" t="str">
        <f t="shared" si="35"/>
        <v/>
      </c>
      <c r="CA163" s="53" t="s">
        <v>50</v>
      </c>
      <c r="CB163" s="84" t="s">
        <v>3883</v>
      </c>
      <c r="CC163" s="53"/>
      <c r="CD163" s="53" t="s">
        <v>3884</v>
      </c>
      <c r="CE163" s="53">
        <v>1</v>
      </c>
      <c r="CF163" s="83">
        <v>46191</v>
      </c>
      <c r="CG163" s="53"/>
      <c r="CH163" s="53"/>
    </row>
    <row r="164" spans="3:86" ht="14.25" customHeight="1">
      <c r="C164" s="82" t="s">
        <v>14</v>
      </c>
      <c r="D164" s="82" t="s">
        <v>1110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33"/>
        <v>2</v>
      </c>
      <c r="M164" s="26">
        <f t="shared" si="22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>
        <v>2</v>
      </c>
      <c r="BP164" s="26"/>
      <c r="BQ164" s="26"/>
      <c r="BR164" s="26"/>
      <c r="BS164" s="26"/>
      <c r="BT164" s="26"/>
      <c r="BU164" s="26"/>
      <c r="BV164" s="26"/>
      <c r="BW164" s="67">
        <f>SUMIFS([1]Up!$J:$J,[1]Up!$D:$D,D164)</f>
        <v>0</v>
      </c>
      <c r="BX164" s="82"/>
      <c r="BY164" s="82" t="str">
        <f t="shared" si="34"/>
        <v>PL1.5</v>
      </c>
      <c r="BZ164" s="53" t="str">
        <f t="shared" si="35"/>
        <v/>
      </c>
      <c r="CA164" s="53" t="s">
        <v>50</v>
      </c>
      <c r="CB164" s="84" t="s">
        <v>3883</v>
      </c>
      <c r="CC164" s="53"/>
      <c r="CD164" s="53" t="s">
        <v>3884</v>
      </c>
      <c r="CE164" s="53">
        <v>2</v>
      </c>
      <c r="CF164" s="83">
        <v>46191</v>
      </c>
      <c r="CG164" s="53"/>
      <c r="CH164" s="53"/>
    </row>
    <row r="165" spans="3:86" ht="14.25" customHeight="1">
      <c r="C165" s="82" t="s">
        <v>14</v>
      </c>
      <c r="D165" s="82" t="s">
        <v>1111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33"/>
        <v>1</v>
      </c>
      <c r="M165" s="26">
        <f t="shared" si="22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>
        <v>1</v>
      </c>
      <c r="BP165" s="26"/>
      <c r="BQ165" s="26"/>
      <c r="BR165" s="26"/>
      <c r="BS165" s="26"/>
      <c r="BT165" s="26"/>
      <c r="BU165" s="26"/>
      <c r="BV165" s="26"/>
      <c r="BW165" s="67">
        <f>SUMIFS([1]Up!$J:$J,[1]Up!$D:$D,D165)</f>
        <v>0</v>
      </c>
      <c r="BX165" s="82"/>
      <c r="BY165" s="82" t="str">
        <f t="shared" si="34"/>
        <v>PL1.5</v>
      </c>
      <c r="BZ165" s="53" t="str">
        <f t="shared" si="35"/>
        <v/>
      </c>
      <c r="CA165" s="53" t="s">
        <v>50</v>
      </c>
      <c r="CB165" s="84" t="s">
        <v>3883</v>
      </c>
      <c r="CC165" s="53"/>
      <c r="CD165" s="53" t="s">
        <v>3884</v>
      </c>
      <c r="CE165" s="53">
        <v>1</v>
      </c>
      <c r="CF165" s="83">
        <v>46191</v>
      </c>
      <c r="CG165" s="53"/>
      <c r="CH165" s="53"/>
    </row>
    <row r="166" spans="3:86" ht="14.25" customHeight="1">
      <c r="C166" s="82" t="s">
        <v>14</v>
      </c>
      <c r="D166" s="82" t="s">
        <v>1112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33"/>
        <v>1</v>
      </c>
      <c r="M166" s="26">
        <f t="shared" si="22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>
        <v>1</v>
      </c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26"/>
      <c r="BW166" s="67">
        <f>SUMIFS([1]Up!$J:$J,[1]Up!$D:$D,D166)</f>
        <v>0</v>
      </c>
      <c r="BX166" s="82"/>
      <c r="BY166" s="82" t="str">
        <f t="shared" si="34"/>
        <v>PL2.6</v>
      </c>
      <c r="BZ166" s="53" t="str">
        <f t="shared" si="35"/>
        <v/>
      </c>
      <c r="CA166" s="53" t="s">
        <v>50</v>
      </c>
      <c r="CB166" s="84" t="s">
        <v>3877</v>
      </c>
      <c r="CC166" s="53"/>
      <c r="CD166" s="53" t="s">
        <v>3878</v>
      </c>
      <c r="CE166" s="53">
        <v>1</v>
      </c>
      <c r="CF166" s="83">
        <v>46191</v>
      </c>
      <c r="CG166" s="53"/>
      <c r="CH166" s="53"/>
    </row>
    <row r="167" spans="3:86" ht="14.25" customHeight="1">
      <c r="C167" s="82" t="s">
        <v>14</v>
      </c>
      <c r="D167" s="82" t="s">
        <v>1113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33"/>
        <v>1</v>
      </c>
      <c r="M167" s="26">
        <f t="shared" si="2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>
        <v>1</v>
      </c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26"/>
      <c r="BW167" s="67">
        <f>SUMIFS([1]Up!$J:$J,[1]Up!$D:$D,D167)</f>
        <v>0</v>
      </c>
      <c r="BX167" s="82"/>
      <c r="BY167" s="82" t="str">
        <f t="shared" si="34"/>
        <v>PL2.6</v>
      </c>
      <c r="BZ167" s="53" t="str">
        <f t="shared" si="35"/>
        <v/>
      </c>
      <c r="CA167" s="53" t="s">
        <v>50</v>
      </c>
      <c r="CB167" s="84" t="s">
        <v>3877</v>
      </c>
      <c r="CC167" s="53"/>
      <c r="CD167" s="53" t="s">
        <v>3878</v>
      </c>
      <c r="CE167" s="53">
        <v>1</v>
      </c>
      <c r="CF167" s="83">
        <v>46191</v>
      </c>
      <c r="CG167" s="53"/>
      <c r="CH167" s="53"/>
    </row>
    <row r="168" spans="3:86" ht="14.25" customHeight="1">
      <c r="C168" s="82" t="s">
        <v>14</v>
      </c>
      <c r="D168" s="82" t="s">
        <v>1114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33"/>
        <v>1</v>
      </c>
      <c r="M168" s="26">
        <f t="shared" si="22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1</v>
      </c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26"/>
      <c r="BW168" s="67">
        <f>SUMIFS([1]Up!$J:$J,[1]Up!$D:$D,D168)</f>
        <v>0</v>
      </c>
      <c r="BX168" s="82"/>
      <c r="BY168" s="82" t="str">
        <f t="shared" si="34"/>
        <v>PL2.6</v>
      </c>
      <c r="BZ168" s="53" t="str">
        <f t="shared" si="35"/>
        <v/>
      </c>
      <c r="CA168" s="53" t="s">
        <v>50</v>
      </c>
      <c r="CB168" s="84" t="s">
        <v>3877</v>
      </c>
      <c r="CC168" s="53"/>
      <c r="CD168" s="53" t="s">
        <v>3878</v>
      </c>
      <c r="CE168" s="53">
        <v>1</v>
      </c>
      <c r="CF168" s="83">
        <v>46191</v>
      </c>
      <c r="CG168" s="53"/>
      <c r="CH168" s="53"/>
    </row>
    <row r="169" spans="3:86" ht="14.25" customHeight="1">
      <c r="C169" s="82" t="s">
        <v>14</v>
      </c>
      <c r="D169" s="82" t="s">
        <v>1115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33"/>
        <v>6</v>
      </c>
      <c r="M169" s="26">
        <f t="shared" si="22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>
        <v>6</v>
      </c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26"/>
      <c r="BV169" s="26"/>
      <c r="BW169" s="67">
        <f>SUMIFS([1]Up!$J:$J,[1]Up!$D:$D,D169)</f>
        <v>0</v>
      </c>
      <c r="BX169" s="82"/>
      <c r="BY169" s="82" t="str">
        <f t="shared" si="34"/>
        <v>PL2.6</v>
      </c>
      <c r="BZ169" s="53" t="str">
        <f t="shared" si="35"/>
        <v/>
      </c>
      <c r="CA169" s="53" t="s">
        <v>50</v>
      </c>
      <c r="CB169" s="84" t="s">
        <v>3877</v>
      </c>
      <c r="CC169" s="53"/>
      <c r="CD169" s="53" t="s">
        <v>3878</v>
      </c>
      <c r="CE169" s="53">
        <v>6</v>
      </c>
      <c r="CF169" s="83">
        <v>46191</v>
      </c>
      <c r="CG169" s="53"/>
      <c r="CH169" s="53"/>
    </row>
    <row r="170" spans="3:86" ht="14.25" customHeight="1">
      <c r="C170" s="82" t="s">
        <v>14</v>
      </c>
      <c r="D170" s="82" t="s">
        <v>1116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33"/>
        <v>2</v>
      </c>
      <c r="M170" s="26">
        <f t="shared" si="22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>
        <v>2</v>
      </c>
      <c r="BP170" s="26"/>
      <c r="BQ170" s="26"/>
      <c r="BR170" s="26"/>
      <c r="BS170" s="26"/>
      <c r="BT170" s="26"/>
      <c r="BU170" s="26"/>
      <c r="BV170" s="26"/>
      <c r="BW170" s="67">
        <f>SUMIFS([1]Up!$J:$J,[1]Up!$D:$D,D170)</f>
        <v>0</v>
      </c>
      <c r="BX170" s="82"/>
      <c r="BY170" s="82" t="str">
        <f t="shared" si="34"/>
        <v>PL1.5</v>
      </c>
      <c r="BZ170" s="53" t="str">
        <f t="shared" si="35"/>
        <v/>
      </c>
      <c r="CA170" s="53" t="s">
        <v>50</v>
      </c>
      <c r="CB170" s="84" t="s">
        <v>3883</v>
      </c>
      <c r="CC170" s="53"/>
      <c r="CD170" s="53" t="s">
        <v>3884</v>
      </c>
      <c r="CE170" s="53">
        <v>2</v>
      </c>
      <c r="CF170" s="83">
        <v>46191</v>
      </c>
      <c r="CG170" s="53"/>
      <c r="CH170" s="53"/>
    </row>
    <row r="171" spans="3:86" ht="14.25" customHeight="1">
      <c r="C171" s="82" t="s">
        <v>14</v>
      </c>
      <c r="D171" s="82" t="s">
        <v>1117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33"/>
        <v>1</v>
      </c>
      <c r="M171" s="26">
        <f t="shared" si="22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>
        <v>1</v>
      </c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26"/>
      <c r="BW171" s="67">
        <f>SUMIFS([1]Up!$J:$J,[1]Up!$D:$D,D171)</f>
        <v>0</v>
      </c>
      <c r="BX171" s="82"/>
      <c r="BY171" s="82" t="str">
        <f t="shared" si="34"/>
        <v>PL2.6</v>
      </c>
      <c r="BZ171" s="53" t="str">
        <f t="shared" si="35"/>
        <v/>
      </c>
      <c r="CA171" s="53" t="s">
        <v>50</v>
      </c>
      <c r="CB171" s="84" t="s">
        <v>3877</v>
      </c>
      <c r="CC171" s="53"/>
      <c r="CD171" s="53" t="s">
        <v>3878</v>
      </c>
      <c r="CE171" s="53">
        <v>1</v>
      </c>
      <c r="CF171" s="83">
        <v>46191</v>
      </c>
      <c r="CG171" s="53"/>
      <c r="CH171" s="53"/>
    </row>
    <row r="172" spans="3:86" ht="14.25" customHeight="1">
      <c r="C172" s="82" t="s">
        <v>14</v>
      </c>
      <c r="D172" s="82" t="s">
        <v>1118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33"/>
        <v>1</v>
      </c>
      <c r="M172" s="26">
        <f t="shared" si="22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>
        <v>1</v>
      </c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26"/>
      <c r="BW172" s="67">
        <f>SUMIFS([1]Up!$J:$J,[1]Up!$D:$D,D172)</f>
        <v>0</v>
      </c>
      <c r="BX172" s="82"/>
      <c r="BY172" s="82" t="str">
        <f t="shared" si="34"/>
        <v>PL2.6</v>
      </c>
      <c r="BZ172" s="53" t="str">
        <f t="shared" si="35"/>
        <v/>
      </c>
      <c r="CA172" s="53" t="s">
        <v>50</v>
      </c>
      <c r="CB172" s="84" t="s">
        <v>3877</v>
      </c>
      <c r="CC172" s="53"/>
      <c r="CD172" s="53" t="s">
        <v>3878</v>
      </c>
      <c r="CE172" s="53">
        <v>1</v>
      </c>
      <c r="CF172" s="83">
        <v>46191</v>
      </c>
      <c r="CG172" s="53"/>
      <c r="CH172" s="53"/>
    </row>
    <row r="173" spans="3:86" ht="14.25" customHeight="1">
      <c r="C173" s="82" t="s">
        <v>14</v>
      </c>
      <c r="D173" s="82" t="s">
        <v>1119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33"/>
        <v>1</v>
      </c>
      <c r="M173" s="26">
        <f t="shared" si="2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>
        <v>1</v>
      </c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26"/>
      <c r="BW173" s="67">
        <f>SUMIFS([1]Up!$J:$J,[1]Up!$D:$D,D173)</f>
        <v>0</v>
      </c>
      <c r="BX173" s="82"/>
      <c r="BY173" s="82" t="str">
        <f t="shared" si="34"/>
        <v>PL2.6</v>
      </c>
      <c r="BZ173" s="53" t="str">
        <f t="shared" si="35"/>
        <v/>
      </c>
      <c r="CA173" s="53" t="s">
        <v>50</v>
      </c>
      <c r="CB173" s="84" t="s">
        <v>3877</v>
      </c>
      <c r="CC173" s="53"/>
      <c r="CD173" s="53" t="s">
        <v>3878</v>
      </c>
      <c r="CE173" s="53">
        <v>1</v>
      </c>
      <c r="CF173" s="83">
        <v>46191</v>
      </c>
      <c r="CG173" s="53"/>
      <c r="CH173" s="53"/>
    </row>
    <row r="174" spans="3:86" ht="14.25" customHeight="1">
      <c r="C174" s="82" t="s">
        <v>14</v>
      </c>
      <c r="D174" s="82" t="s">
        <v>1120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33"/>
        <v>1</v>
      </c>
      <c r="M174" s="26">
        <f t="shared" si="22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>
        <v>1</v>
      </c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26"/>
      <c r="BW174" s="67">
        <f>SUMIFS([1]Up!$J:$J,[1]Up!$D:$D,D174)</f>
        <v>0</v>
      </c>
      <c r="BX174" s="82"/>
      <c r="BY174" s="82" t="str">
        <f t="shared" si="34"/>
        <v>PL2.6</v>
      </c>
      <c r="BZ174" s="53" t="str">
        <f t="shared" si="35"/>
        <v/>
      </c>
      <c r="CA174" s="53" t="s">
        <v>50</v>
      </c>
      <c r="CB174" s="84" t="s">
        <v>3877</v>
      </c>
      <c r="CC174" s="53"/>
      <c r="CD174" s="53" t="s">
        <v>3878</v>
      </c>
      <c r="CE174" s="53">
        <v>1</v>
      </c>
      <c r="CF174" s="83">
        <v>46191</v>
      </c>
      <c r="CG174" s="53"/>
      <c r="CH174" s="53"/>
    </row>
    <row r="175" spans="3:86" ht="14.25" customHeight="1">
      <c r="C175" s="82" t="s">
        <v>14</v>
      </c>
      <c r="D175" s="82" t="s">
        <v>1121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33"/>
        <v>1</v>
      </c>
      <c r="M175" s="26">
        <f t="shared" si="22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>
        <v>1</v>
      </c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26"/>
      <c r="BW175" s="67">
        <f>SUMIFS([1]Up!$J:$J,[1]Up!$D:$D,D175)</f>
        <v>0</v>
      </c>
      <c r="BX175" s="82"/>
      <c r="BY175" s="82" t="str">
        <f t="shared" si="34"/>
        <v>PL2.6</v>
      </c>
      <c r="BZ175" s="53" t="str">
        <f t="shared" si="35"/>
        <v/>
      </c>
      <c r="CA175" s="53" t="s">
        <v>50</v>
      </c>
      <c r="CB175" s="84" t="s">
        <v>3877</v>
      </c>
      <c r="CC175" s="53"/>
      <c r="CD175" s="53" t="s">
        <v>3878</v>
      </c>
      <c r="CE175" s="53">
        <v>1</v>
      </c>
      <c r="CF175" s="83">
        <v>46191</v>
      </c>
      <c r="CG175" s="53"/>
      <c r="CH175" s="53"/>
    </row>
    <row r="176" spans="3:86" ht="14.25" customHeight="1">
      <c r="C176" s="82" t="s">
        <v>14</v>
      </c>
      <c r="D176" s="82" t="s">
        <v>1122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33"/>
        <v>1</v>
      </c>
      <c r="M176" s="26">
        <f t="shared" si="22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>
        <v>1</v>
      </c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26"/>
      <c r="BW176" s="67">
        <f>SUMIFS([1]Up!$J:$J,[1]Up!$D:$D,D176)</f>
        <v>0</v>
      </c>
      <c r="BX176" s="82"/>
      <c r="BY176" s="82" t="str">
        <f t="shared" si="34"/>
        <v>PL2.6</v>
      </c>
      <c r="BZ176" s="53" t="str">
        <f t="shared" si="35"/>
        <v/>
      </c>
      <c r="CA176" s="53" t="s">
        <v>50</v>
      </c>
      <c r="CB176" s="84" t="s">
        <v>3877</v>
      </c>
      <c r="CC176" s="53"/>
      <c r="CD176" s="53" t="s">
        <v>3878</v>
      </c>
      <c r="CE176" s="53">
        <v>1</v>
      </c>
      <c r="CF176" s="83">
        <v>46191</v>
      </c>
      <c r="CG176" s="53"/>
      <c r="CH176" s="53"/>
    </row>
    <row r="177" spans="3:86" ht="14.25" customHeight="1">
      <c r="C177" s="82" t="s">
        <v>14</v>
      </c>
      <c r="D177" s="82" t="s">
        <v>1123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33"/>
        <v>1</v>
      </c>
      <c r="M177" s="26">
        <f t="shared" si="2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1</v>
      </c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26"/>
      <c r="BW177" s="67">
        <f>SUMIFS([1]Up!$J:$J,[1]Up!$D:$D,D177)</f>
        <v>0</v>
      </c>
      <c r="BX177" s="82"/>
      <c r="BY177" s="82" t="str">
        <f t="shared" si="34"/>
        <v>PL2.6</v>
      </c>
      <c r="BZ177" s="53" t="str">
        <f t="shared" si="35"/>
        <v/>
      </c>
      <c r="CA177" s="53" t="s">
        <v>50</v>
      </c>
      <c r="CB177" s="84" t="s">
        <v>3877</v>
      </c>
      <c r="CC177" s="53"/>
      <c r="CD177" s="53" t="s">
        <v>3878</v>
      </c>
      <c r="CE177" s="53">
        <v>1</v>
      </c>
      <c r="CF177" s="83">
        <v>46191</v>
      </c>
      <c r="CG177" s="53"/>
      <c r="CH177" s="53"/>
    </row>
    <row r="178" spans="3:86" ht="14.25" customHeight="1">
      <c r="C178" s="82" t="s">
        <v>14</v>
      </c>
      <c r="D178" s="82" t="s">
        <v>1124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33"/>
        <v>1</v>
      </c>
      <c r="M178" s="26">
        <f t="shared" si="2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1</v>
      </c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26"/>
      <c r="BW178" s="67">
        <f>SUMIFS([1]Up!$J:$J,[1]Up!$D:$D,D178)</f>
        <v>0</v>
      </c>
      <c r="BX178" s="82"/>
      <c r="BY178" s="82" t="str">
        <f t="shared" si="34"/>
        <v>PL2.6</v>
      </c>
      <c r="BZ178" s="53" t="str">
        <f t="shared" si="35"/>
        <v/>
      </c>
      <c r="CA178" s="53" t="s">
        <v>50</v>
      </c>
      <c r="CB178" s="84" t="s">
        <v>3877</v>
      </c>
      <c r="CC178" s="53"/>
      <c r="CD178" s="53" t="s">
        <v>3878</v>
      </c>
      <c r="CE178" s="53">
        <v>1</v>
      </c>
      <c r="CF178" s="83">
        <v>46191</v>
      </c>
      <c r="CG178" s="53"/>
      <c r="CH178" s="53"/>
    </row>
    <row r="179" spans="3:86" ht="14.25" customHeight="1">
      <c r="C179" s="82" t="s">
        <v>14</v>
      </c>
      <c r="D179" s="82" t="s">
        <v>1125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33"/>
        <v>1</v>
      </c>
      <c r="M179" s="26">
        <f t="shared" si="2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1</v>
      </c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26"/>
      <c r="BW179" s="67">
        <f>SUMIFS([1]Up!$J:$J,[1]Up!$D:$D,D179)</f>
        <v>0</v>
      </c>
      <c r="BX179" s="82"/>
      <c r="BY179" s="82" t="str">
        <f t="shared" si="34"/>
        <v>PL2.6</v>
      </c>
      <c r="BZ179" s="53" t="str">
        <f t="shared" si="35"/>
        <v/>
      </c>
      <c r="CA179" s="53" t="s">
        <v>50</v>
      </c>
      <c r="CB179" s="84" t="s">
        <v>3877</v>
      </c>
      <c r="CC179" s="53"/>
      <c r="CD179" s="53" t="s">
        <v>3878</v>
      </c>
      <c r="CE179" s="53">
        <v>1</v>
      </c>
      <c r="CF179" s="83">
        <v>46191</v>
      </c>
      <c r="CG179" s="53"/>
      <c r="CH179" s="53"/>
    </row>
    <row r="180" spans="3:86" ht="14.25" customHeight="1">
      <c r="C180" s="82" t="s">
        <v>14</v>
      </c>
      <c r="D180" s="82" t="s">
        <v>1126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33"/>
        <v>1</v>
      </c>
      <c r="M180" s="26">
        <f t="shared" si="22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>
        <v>1</v>
      </c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26"/>
      <c r="BV180" s="26"/>
      <c r="BW180" s="67">
        <f>SUMIFS([1]Up!$J:$J,[1]Up!$D:$D,D180)</f>
        <v>0</v>
      </c>
      <c r="BX180" s="82"/>
      <c r="BY180" s="82" t="str">
        <f t="shared" si="34"/>
        <v>PL2.6</v>
      </c>
      <c r="BZ180" s="53" t="str">
        <f t="shared" si="35"/>
        <v/>
      </c>
      <c r="CA180" s="53" t="s">
        <v>50</v>
      </c>
      <c r="CB180" s="84" t="s">
        <v>3877</v>
      </c>
      <c r="CC180" s="53"/>
      <c r="CD180" s="53" t="s">
        <v>3878</v>
      </c>
      <c r="CE180" s="53">
        <v>1</v>
      </c>
      <c r="CF180" s="83">
        <v>46191</v>
      </c>
      <c r="CG180" s="53"/>
      <c r="CH180" s="53"/>
    </row>
    <row r="181" spans="3:86" ht="14.25" customHeight="1">
      <c r="C181" s="82" t="s">
        <v>14</v>
      </c>
      <c r="D181" s="82" t="s">
        <v>1127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33"/>
        <v>2</v>
      </c>
      <c r="M181" s="26">
        <f t="shared" si="22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>
        <v>2</v>
      </c>
      <c r="BP181" s="26"/>
      <c r="BQ181" s="26"/>
      <c r="BR181" s="26"/>
      <c r="BS181" s="26"/>
      <c r="BT181" s="26"/>
      <c r="BU181" s="26"/>
      <c r="BV181" s="26"/>
      <c r="BW181" s="67">
        <f>SUMIFS([1]Up!$J:$J,[1]Up!$D:$D,D181)</f>
        <v>0</v>
      </c>
      <c r="BX181" s="82"/>
      <c r="BY181" s="82" t="str">
        <f t="shared" si="34"/>
        <v>PL1.5</v>
      </c>
      <c r="BZ181" s="53" t="str">
        <f t="shared" si="35"/>
        <v/>
      </c>
      <c r="CA181" s="53" t="s">
        <v>50</v>
      </c>
      <c r="CB181" s="84" t="s">
        <v>3883</v>
      </c>
      <c r="CC181" s="53"/>
      <c r="CD181" s="53" t="s">
        <v>3884</v>
      </c>
      <c r="CE181" s="53">
        <v>2</v>
      </c>
      <c r="CF181" s="83">
        <v>46191</v>
      </c>
      <c r="CG181" s="53"/>
      <c r="CH181" s="53"/>
    </row>
    <row r="182" spans="3:86" ht="14.25" customHeight="1">
      <c r="C182" s="82" t="s">
        <v>14</v>
      </c>
      <c r="D182" s="82" t="s">
        <v>1128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33"/>
        <v>1</v>
      </c>
      <c r="M182" s="26">
        <f t="shared" si="22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>
        <v>1</v>
      </c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26"/>
      <c r="BW182" s="67">
        <f>SUMIFS([1]Up!$J:$J,[1]Up!$D:$D,D182)</f>
        <v>0</v>
      </c>
      <c r="BX182" s="82"/>
      <c r="BY182" s="82" t="str">
        <f t="shared" si="34"/>
        <v>PL2.6</v>
      </c>
      <c r="BZ182" s="53" t="str">
        <f t="shared" si="35"/>
        <v/>
      </c>
      <c r="CA182" s="53" t="s">
        <v>50</v>
      </c>
      <c r="CB182" s="84" t="s">
        <v>3877</v>
      </c>
      <c r="CC182" s="53"/>
      <c r="CD182" s="53" t="s">
        <v>3878</v>
      </c>
      <c r="CE182" s="53">
        <v>1</v>
      </c>
      <c r="CF182" s="83">
        <v>46191</v>
      </c>
      <c r="CG182" s="53"/>
      <c r="CH182" s="53"/>
    </row>
    <row r="183" spans="3:86" ht="14.25" customHeight="1">
      <c r="C183" s="82" t="s">
        <v>14</v>
      </c>
      <c r="D183" s="82" t="s">
        <v>1129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33"/>
        <v>1</v>
      </c>
      <c r="M183" s="26">
        <f t="shared" si="22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>
        <v>1</v>
      </c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26"/>
      <c r="BW183" s="67">
        <f>SUMIFS([1]Up!$J:$J,[1]Up!$D:$D,D183)</f>
        <v>0</v>
      </c>
      <c r="BX183" s="82"/>
      <c r="BY183" s="82" t="str">
        <f t="shared" si="34"/>
        <v>PL1.5</v>
      </c>
      <c r="BZ183" s="53" t="str">
        <f t="shared" si="35"/>
        <v/>
      </c>
      <c r="CA183" s="53" t="s">
        <v>61</v>
      </c>
      <c r="CB183" s="84" t="s">
        <v>3883</v>
      </c>
      <c r="CC183" s="53"/>
      <c r="CD183" s="53" t="s">
        <v>3884</v>
      </c>
      <c r="CE183" s="53">
        <v>1</v>
      </c>
      <c r="CF183" s="83">
        <v>46191</v>
      </c>
      <c r="CG183" s="53"/>
      <c r="CH183" s="53"/>
    </row>
    <row r="184" spans="3:86" ht="14.25" customHeight="1">
      <c r="C184" s="82" t="s">
        <v>14</v>
      </c>
      <c r="D184" s="82" t="s">
        <v>1130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33"/>
        <v>2</v>
      </c>
      <c r="M184" s="26">
        <f t="shared" si="2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>
        <v>2</v>
      </c>
      <c r="BT184" s="26"/>
      <c r="BU184" s="26"/>
      <c r="BV184" s="26"/>
      <c r="BW184" s="67">
        <f>SUMIFS([1]Up!$J:$J,[1]Up!$D:$D,D184)</f>
        <v>0</v>
      </c>
      <c r="BX184" s="82"/>
      <c r="BY184" s="82" t="str">
        <f t="shared" si="34"/>
        <v>PL1.5</v>
      </c>
      <c r="BZ184" s="53" t="str">
        <f t="shared" si="35"/>
        <v/>
      </c>
      <c r="CA184" s="53" t="s">
        <v>61</v>
      </c>
      <c r="CB184" s="84" t="s">
        <v>3883</v>
      </c>
      <c r="CC184" s="53"/>
      <c r="CD184" s="53" t="s">
        <v>3884</v>
      </c>
      <c r="CE184" s="53">
        <v>2</v>
      </c>
      <c r="CF184" s="83">
        <v>46191</v>
      </c>
      <c r="CG184" s="53"/>
      <c r="CH184" s="53"/>
    </row>
    <row r="185" spans="3:86" ht="14.25" customHeight="1">
      <c r="C185" s="82" t="s">
        <v>14</v>
      </c>
      <c r="D185" s="82" t="s">
        <v>1131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33"/>
        <v>1</v>
      </c>
      <c r="M185" s="26">
        <f t="shared" si="22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>
        <v>1</v>
      </c>
      <c r="BT185" s="26"/>
      <c r="BU185" s="26"/>
      <c r="BV185" s="26"/>
      <c r="BW185" s="67">
        <f>SUMIFS([1]Up!$J:$J,[1]Up!$D:$D,D185)</f>
        <v>0</v>
      </c>
      <c r="BX185" s="82"/>
      <c r="BY185" s="82" t="str">
        <f t="shared" si="34"/>
        <v>PL1.5</v>
      </c>
      <c r="BZ185" s="53" t="str">
        <f t="shared" si="35"/>
        <v/>
      </c>
      <c r="CA185" s="53" t="s">
        <v>61</v>
      </c>
      <c r="CB185" s="84" t="s">
        <v>3883</v>
      </c>
      <c r="CC185" s="53"/>
      <c r="CD185" s="53" t="s">
        <v>3884</v>
      </c>
      <c r="CE185" s="53">
        <v>1</v>
      </c>
      <c r="CF185" s="83">
        <v>46191</v>
      </c>
      <c r="CG185" s="53"/>
      <c r="CH185" s="53"/>
    </row>
    <row r="186" spans="3:86" ht="14.25" customHeight="1">
      <c r="C186" s="82" t="s">
        <v>14</v>
      </c>
      <c r="D186" s="82" t="s">
        <v>1132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33"/>
        <v>1</v>
      </c>
      <c r="M186" s="26">
        <f t="shared" si="2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>
        <v>1</v>
      </c>
      <c r="BT186" s="26"/>
      <c r="BU186" s="26"/>
      <c r="BV186" s="26"/>
      <c r="BW186" s="67">
        <f>SUMIFS([1]Up!$J:$J,[1]Up!$D:$D,D186)</f>
        <v>0</v>
      </c>
      <c r="BX186" s="82"/>
      <c r="BY186" s="82" t="str">
        <f t="shared" si="34"/>
        <v>PL1.5</v>
      </c>
      <c r="BZ186" s="53" t="str">
        <f t="shared" si="35"/>
        <v/>
      </c>
      <c r="CA186" s="53" t="s">
        <v>61</v>
      </c>
      <c r="CB186" s="84" t="s">
        <v>3883</v>
      </c>
      <c r="CC186" s="53"/>
      <c r="CD186" s="53" t="s">
        <v>3884</v>
      </c>
      <c r="CE186" s="53">
        <v>1</v>
      </c>
      <c r="CF186" s="83">
        <v>46191</v>
      </c>
      <c r="CG186" s="53"/>
      <c r="CH186" s="53"/>
    </row>
    <row r="187" spans="3:86" ht="14.25" customHeight="1">
      <c r="C187" s="82" t="s">
        <v>14</v>
      </c>
      <c r="D187" s="82" t="s">
        <v>1133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33"/>
        <v>2</v>
      </c>
      <c r="M187" s="26">
        <f t="shared" si="22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>
        <v>2</v>
      </c>
      <c r="BP187" s="26"/>
      <c r="BQ187" s="26"/>
      <c r="BR187" s="26"/>
      <c r="BS187" s="26"/>
      <c r="BT187" s="26"/>
      <c r="BU187" s="26"/>
      <c r="BV187" s="26"/>
      <c r="BW187" s="67">
        <f>SUMIFS([1]Up!$J:$J,[1]Up!$D:$D,D187)</f>
        <v>0</v>
      </c>
      <c r="BX187" s="82"/>
      <c r="BY187" s="82" t="str">
        <f t="shared" si="34"/>
        <v>PL1.5</v>
      </c>
      <c r="BZ187" s="53" t="str">
        <f t="shared" si="35"/>
        <v/>
      </c>
      <c r="CA187" s="53" t="s">
        <v>50</v>
      </c>
      <c r="CB187" s="84" t="s">
        <v>3883</v>
      </c>
      <c r="CC187" s="53"/>
      <c r="CD187" s="53" t="s">
        <v>3884</v>
      </c>
      <c r="CE187" s="53">
        <v>2</v>
      </c>
      <c r="CF187" s="83">
        <v>46191</v>
      </c>
      <c r="CG187" s="53"/>
      <c r="CH187" s="53"/>
    </row>
    <row r="188" spans="3:86" ht="14.25" customHeight="1">
      <c r="C188" s="82" t="s">
        <v>14</v>
      </c>
      <c r="D188" s="82" t="s">
        <v>1134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33"/>
        <v>16</v>
      </c>
      <c r="M188" s="26">
        <f t="shared" si="22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>
        <v>16</v>
      </c>
      <c r="BP188" s="26"/>
      <c r="BQ188" s="26"/>
      <c r="BR188" s="26"/>
      <c r="BS188" s="26"/>
      <c r="BT188" s="26"/>
      <c r="BU188" s="26"/>
      <c r="BV188" s="26"/>
      <c r="BW188" s="67">
        <f>SUMIFS([1]Up!$J:$J,[1]Up!$D:$D,D188)</f>
        <v>0</v>
      </c>
      <c r="BX188" s="82"/>
      <c r="BY188" s="82" t="str">
        <f t="shared" si="34"/>
        <v>PL1.5</v>
      </c>
      <c r="BZ188" s="53" t="str">
        <f t="shared" si="35"/>
        <v/>
      </c>
      <c r="CA188" s="53" t="s">
        <v>50</v>
      </c>
      <c r="CB188" s="84" t="s">
        <v>3883</v>
      </c>
      <c r="CC188" s="53"/>
      <c r="CD188" s="53" t="s">
        <v>3884</v>
      </c>
      <c r="CE188" s="53">
        <v>16</v>
      </c>
      <c r="CF188" s="83">
        <v>46191</v>
      </c>
      <c r="CG188" s="53"/>
      <c r="CH188" s="53"/>
    </row>
    <row r="189" spans="3:86" ht="14.25" customHeight="1">
      <c r="C189" s="82" t="s">
        <v>14</v>
      </c>
      <c r="D189" s="82" t="s">
        <v>1135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33"/>
        <v>2</v>
      </c>
      <c r="M189" s="26">
        <f t="shared" si="22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>
        <v>1</v>
      </c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>
        <v>1</v>
      </c>
      <c r="BP189" s="26"/>
      <c r="BQ189" s="26"/>
      <c r="BR189" s="26"/>
      <c r="BS189" s="26"/>
      <c r="BT189" s="26"/>
      <c r="BU189" s="26"/>
      <c r="BV189" s="26"/>
      <c r="BW189" s="67">
        <f>SUMIFS([1]Up!$J:$J,[1]Up!$D:$D,D189)</f>
        <v>0</v>
      </c>
      <c r="BX189" s="82"/>
      <c r="BY189" s="82" t="str">
        <f t="shared" si="34"/>
        <v>PL1.5</v>
      </c>
      <c r="BZ189" s="53" t="str">
        <f t="shared" si="35"/>
        <v/>
      </c>
      <c r="CA189" s="53" t="s">
        <v>50</v>
      </c>
      <c r="CB189" s="84" t="s">
        <v>3883</v>
      </c>
      <c r="CC189" s="53"/>
      <c r="CD189" s="53" t="s">
        <v>3884</v>
      </c>
      <c r="CE189" s="53">
        <v>2</v>
      </c>
      <c r="CF189" s="83">
        <v>46191</v>
      </c>
      <c r="CG189" s="53"/>
      <c r="CH189" s="53"/>
    </row>
    <row r="190" spans="3:86" ht="14.25" customHeight="1">
      <c r="C190" s="82" t="s">
        <v>14</v>
      </c>
      <c r="D190" s="82" t="s">
        <v>1136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33"/>
        <v>2</v>
      </c>
      <c r="M190" s="26">
        <f t="shared" si="2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>
        <v>2</v>
      </c>
      <c r="BT190" s="26"/>
      <c r="BU190" s="26"/>
      <c r="BV190" s="26"/>
      <c r="BW190" s="67">
        <f>SUMIFS([1]Up!$J:$J,[1]Up!$D:$D,D190)</f>
        <v>0</v>
      </c>
      <c r="BX190" s="82"/>
      <c r="BY190" s="82" t="str">
        <f t="shared" si="34"/>
        <v>PL1.5</v>
      </c>
      <c r="BZ190" s="53" t="str">
        <f t="shared" si="35"/>
        <v/>
      </c>
      <c r="CA190" s="53" t="s">
        <v>61</v>
      </c>
      <c r="CB190" s="84" t="s">
        <v>3883</v>
      </c>
      <c r="CC190" s="53"/>
      <c r="CD190" s="53" t="s">
        <v>3884</v>
      </c>
      <c r="CE190" s="53">
        <v>2</v>
      </c>
      <c r="CF190" s="83">
        <v>46191</v>
      </c>
      <c r="CG190" s="53"/>
      <c r="CH190" s="53"/>
    </row>
    <row r="191" spans="3:86" ht="14.25" customHeight="1">
      <c r="C191" s="82" t="s">
        <v>14</v>
      </c>
      <c r="D191" s="82" t="s">
        <v>1137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33"/>
        <v>4</v>
      </c>
      <c r="M191" s="26">
        <f t="shared" si="2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>
        <v>4</v>
      </c>
      <c r="BT191" s="26"/>
      <c r="BU191" s="26"/>
      <c r="BV191" s="26"/>
      <c r="BW191" s="67">
        <f>SUMIFS([1]Up!$J:$J,[1]Up!$D:$D,D191)</f>
        <v>0</v>
      </c>
      <c r="BX191" s="82"/>
      <c r="BY191" s="82" t="str">
        <f t="shared" si="34"/>
        <v>PL1.5</v>
      </c>
      <c r="BZ191" s="53" t="str">
        <f t="shared" si="35"/>
        <v/>
      </c>
      <c r="CA191" s="53" t="s">
        <v>61</v>
      </c>
      <c r="CB191" s="84" t="s">
        <v>3883</v>
      </c>
      <c r="CC191" s="53"/>
      <c r="CD191" s="53" t="s">
        <v>3884</v>
      </c>
      <c r="CE191" s="53">
        <v>4</v>
      </c>
      <c r="CF191" s="83">
        <v>46191</v>
      </c>
      <c r="CG191" s="53"/>
      <c r="CH191" s="53"/>
    </row>
    <row r="192" spans="3:86" ht="14.25" customHeight="1">
      <c r="C192" s="82" t="s">
        <v>14</v>
      </c>
      <c r="D192" s="82" t="s">
        <v>1138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33"/>
        <v>2</v>
      </c>
      <c r="M192" s="26">
        <f t="shared" si="2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>
        <v>1</v>
      </c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>
        <v>1</v>
      </c>
      <c r="BP192" s="26"/>
      <c r="BQ192" s="26"/>
      <c r="BR192" s="26"/>
      <c r="BS192" s="26"/>
      <c r="BT192" s="26"/>
      <c r="BU192" s="26"/>
      <c r="BV192" s="26"/>
      <c r="BW192" s="67">
        <f>SUMIFS([1]Up!$J:$J,[1]Up!$D:$D,D192)</f>
        <v>0</v>
      </c>
      <c r="BX192" s="82"/>
      <c r="BY192" s="82" t="str">
        <f t="shared" si="34"/>
        <v>PL1.5</v>
      </c>
      <c r="BZ192" s="53" t="str">
        <f t="shared" si="35"/>
        <v/>
      </c>
      <c r="CA192" s="53" t="s">
        <v>50</v>
      </c>
      <c r="CB192" s="84" t="s">
        <v>3883</v>
      </c>
      <c r="CC192" s="53"/>
      <c r="CD192" s="53" t="s">
        <v>3884</v>
      </c>
      <c r="CE192" s="53">
        <v>2</v>
      </c>
      <c r="CF192" s="83">
        <v>46191</v>
      </c>
      <c r="CG192" s="53"/>
      <c r="CH192" s="53"/>
    </row>
    <row r="193" spans="3:86" ht="14.25" customHeight="1">
      <c r="C193" s="82" t="s">
        <v>14</v>
      </c>
      <c r="D193" s="82" t="s">
        <v>1139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33"/>
        <v>1</v>
      </c>
      <c r="M193" s="26">
        <f t="shared" si="22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>
        <v>1</v>
      </c>
      <c r="BT193" s="26"/>
      <c r="BU193" s="26"/>
      <c r="BV193" s="26"/>
      <c r="BW193" s="67">
        <f>SUMIFS([1]Up!$J:$J,[1]Up!$D:$D,D193)</f>
        <v>0</v>
      </c>
      <c r="BX193" s="82"/>
      <c r="BY193" s="82" t="str">
        <f t="shared" si="34"/>
        <v>PL1.5</v>
      </c>
      <c r="BZ193" s="53" t="str">
        <f t="shared" si="35"/>
        <v/>
      </c>
      <c r="CA193" s="53" t="s">
        <v>61</v>
      </c>
      <c r="CB193" s="84" t="s">
        <v>3883</v>
      </c>
      <c r="CC193" s="53"/>
      <c r="CD193" s="53" t="s">
        <v>3884</v>
      </c>
      <c r="CE193" s="53">
        <v>1</v>
      </c>
      <c r="CF193" s="83">
        <v>46191</v>
      </c>
      <c r="CG193" s="53"/>
      <c r="CH193" s="53"/>
    </row>
    <row r="194" spans="3:86" ht="14.25" customHeight="1">
      <c r="C194" s="82" t="s">
        <v>14</v>
      </c>
      <c r="D194" s="82" t="s">
        <v>1140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33"/>
        <v>1</v>
      </c>
      <c r="M194" s="26">
        <f t="shared" si="2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26"/>
      <c r="BW194" s="67">
        <f>SUMIFS([1]Up!$J:$J,[1]Up!$D:$D,D194)</f>
        <v>0</v>
      </c>
      <c r="BX194" s="82"/>
      <c r="BY194" s="82" t="str">
        <f t="shared" si="34"/>
        <v>PL2.6</v>
      </c>
      <c r="BZ194" s="53" t="str">
        <f t="shared" si="35"/>
        <v/>
      </c>
      <c r="CA194" s="53" t="s">
        <v>61</v>
      </c>
      <c r="CB194" s="84" t="s">
        <v>3877</v>
      </c>
      <c r="CC194" s="53"/>
      <c r="CD194" s="53" t="s">
        <v>3878</v>
      </c>
      <c r="CE194" s="53">
        <v>1</v>
      </c>
      <c r="CF194" s="83">
        <v>46191</v>
      </c>
      <c r="CG194" s="53"/>
      <c r="CH194" s="53"/>
    </row>
    <row r="195" spans="3:86" ht="14.25" customHeight="1">
      <c r="C195" s="82" t="s">
        <v>14</v>
      </c>
      <c r="D195" s="82" t="s">
        <v>1141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33"/>
        <v>1</v>
      </c>
      <c r="M195" s="26">
        <f t="shared" si="2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>
        <v>1</v>
      </c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26"/>
      <c r="BW195" s="67">
        <f>SUMIFS([1]Up!$J:$J,[1]Up!$D:$D,D195)</f>
        <v>0</v>
      </c>
      <c r="BX195" s="82"/>
      <c r="BY195" s="82" t="str">
        <f t="shared" si="34"/>
        <v>PL1.5</v>
      </c>
      <c r="BZ195" s="53" t="str">
        <f t="shared" si="35"/>
        <v/>
      </c>
      <c r="CA195" s="53" t="s">
        <v>61</v>
      </c>
      <c r="CB195" s="84" t="s">
        <v>3883</v>
      </c>
      <c r="CC195" s="53"/>
      <c r="CD195" s="53" t="s">
        <v>3884</v>
      </c>
      <c r="CE195" s="53">
        <v>1</v>
      </c>
      <c r="CF195" s="83">
        <v>46191</v>
      </c>
      <c r="CG195" s="53"/>
      <c r="CH195" s="53"/>
    </row>
    <row r="196" spans="3:86" ht="14.25" customHeight="1">
      <c r="C196" s="82" t="s">
        <v>14</v>
      </c>
      <c r="D196" s="82" t="s">
        <v>1142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33"/>
        <v>1</v>
      </c>
      <c r="M196" s="26">
        <f t="shared" si="2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26"/>
      <c r="BV196" s="26"/>
      <c r="BW196" s="67">
        <f>SUMIFS([1]Up!$J:$J,[1]Up!$D:$D,D196)</f>
        <v>0</v>
      </c>
      <c r="BX196" s="82"/>
      <c r="BY196" s="82" t="str">
        <f t="shared" si="34"/>
        <v>PL2.6</v>
      </c>
      <c r="BZ196" s="53" t="str">
        <f t="shared" si="35"/>
        <v/>
      </c>
      <c r="CA196" s="53" t="s">
        <v>61</v>
      </c>
      <c r="CB196" s="84" t="s">
        <v>3877</v>
      </c>
      <c r="CC196" s="53"/>
      <c r="CD196" s="53" t="s">
        <v>3878</v>
      </c>
      <c r="CE196" s="53">
        <v>1</v>
      </c>
      <c r="CF196" s="83">
        <v>46191</v>
      </c>
      <c r="CG196" s="53"/>
      <c r="CH196" s="53"/>
    </row>
    <row r="197" spans="3:86" ht="14.25" customHeight="1">
      <c r="C197" s="82" t="s">
        <v>14</v>
      </c>
      <c r="D197" s="82" t="s">
        <v>1143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33"/>
        <v>2</v>
      </c>
      <c r="M197" s="26">
        <f t="shared" si="22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>
        <v>2</v>
      </c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26"/>
      <c r="BV197" s="26"/>
      <c r="BW197" s="67">
        <f>SUMIFS([1]Up!$J:$J,[1]Up!$D:$D,D197)</f>
        <v>0</v>
      </c>
      <c r="BX197" s="82"/>
      <c r="BY197" s="82" t="str">
        <f t="shared" si="34"/>
        <v>PL2.6</v>
      </c>
      <c r="BZ197" s="53" t="str">
        <f t="shared" si="35"/>
        <v/>
      </c>
      <c r="CA197" s="53" t="s">
        <v>61</v>
      </c>
      <c r="CB197" s="84" t="s">
        <v>3877</v>
      </c>
      <c r="CC197" s="53"/>
      <c r="CD197" s="53" t="s">
        <v>3878</v>
      </c>
      <c r="CE197" s="53">
        <v>2</v>
      </c>
      <c r="CF197" s="83">
        <v>46191</v>
      </c>
      <c r="CG197" s="53"/>
      <c r="CH197" s="53"/>
    </row>
    <row r="198" spans="3:86" ht="14.25" customHeight="1">
      <c r="C198" s="82" t="s">
        <v>14</v>
      </c>
      <c r="D198" s="82" t="s">
        <v>1144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33"/>
        <v>1</v>
      </c>
      <c r="M198" s="26">
        <f t="shared" si="22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>
        <v>1</v>
      </c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26"/>
      <c r="BW198" s="67">
        <f>SUMIFS([1]Up!$J:$J,[1]Up!$D:$D,D198)</f>
        <v>0</v>
      </c>
      <c r="BX198" s="82"/>
      <c r="BY198" s="82" t="str">
        <f t="shared" si="34"/>
        <v>PL2.6</v>
      </c>
      <c r="BZ198" s="53" t="str">
        <f t="shared" si="35"/>
        <v/>
      </c>
      <c r="CA198" s="53" t="s">
        <v>61</v>
      </c>
      <c r="CB198" s="84" t="s">
        <v>3877</v>
      </c>
      <c r="CC198" s="53"/>
      <c r="CD198" s="53" t="s">
        <v>3878</v>
      </c>
      <c r="CE198" s="53">
        <v>1</v>
      </c>
      <c r="CF198" s="83">
        <v>46191</v>
      </c>
      <c r="CG198" s="53"/>
      <c r="CH198" s="53"/>
    </row>
    <row r="199" spans="3:86" ht="14.25" customHeight="1">
      <c r="C199" s="82" t="s">
        <v>14</v>
      </c>
      <c r="D199" s="82" t="s">
        <v>1145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33"/>
        <v>1</v>
      </c>
      <c r="M199" s="26">
        <f t="shared" si="22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>
        <v>1</v>
      </c>
      <c r="BT199" s="26"/>
      <c r="BU199" s="26"/>
      <c r="BV199" s="26"/>
      <c r="BW199" s="67">
        <f>SUMIFS([1]Up!$J:$J,[1]Up!$D:$D,D199)</f>
        <v>0</v>
      </c>
      <c r="BX199" s="82"/>
      <c r="BY199" s="82" t="str">
        <f t="shared" si="34"/>
        <v>PL1.5</v>
      </c>
      <c r="BZ199" s="53" t="str">
        <f t="shared" si="35"/>
        <v/>
      </c>
      <c r="CA199" s="53" t="s">
        <v>61</v>
      </c>
      <c r="CB199" s="84" t="s">
        <v>3883</v>
      </c>
      <c r="CC199" s="53"/>
      <c r="CD199" s="53" t="s">
        <v>3884</v>
      </c>
      <c r="CE199" s="53">
        <v>1</v>
      </c>
      <c r="CF199" s="83">
        <v>46191</v>
      </c>
      <c r="CG199" s="53"/>
      <c r="CH199" s="53"/>
    </row>
    <row r="200" spans="3:86" ht="14.25" customHeight="1">
      <c r="C200" s="82" t="s">
        <v>14</v>
      </c>
      <c r="D200" s="82" t="s">
        <v>1146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33"/>
        <v>1</v>
      </c>
      <c r="M200" s="26">
        <f t="shared" si="2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1</v>
      </c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26"/>
      <c r="BW200" s="67">
        <f>SUMIFS([1]Up!$J:$J,[1]Up!$D:$D,D200)</f>
        <v>0</v>
      </c>
      <c r="BX200" s="82"/>
      <c r="BY200" s="82" t="str">
        <f t="shared" si="34"/>
        <v>PL2.6</v>
      </c>
      <c r="BZ200" s="53" t="str">
        <f t="shared" si="35"/>
        <v/>
      </c>
      <c r="CA200" s="53" t="s">
        <v>61</v>
      </c>
      <c r="CB200" s="84" t="s">
        <v>3877</v>
      </c>
      <c r="CC200" s="53"/>
      <c r="CD200" s="53" t="s">
        <v>3878</v>
      </c>
      <c r="CE200" s="53">
        <v>1</v>
      </c>
      <c r="CF200" s="83">
        <v>46191</v>
      </c>
      <c r="CG200" s="53"/>
      <c r="CH200" s="53"/>
    </row>
    <row r="201" spans="3:86" ht="14.25" customHeight="1">
      <c r="C201" s="82" t="s">
        <v>14</v>
      </c>
      <c r="D201" s="82" t="s">
        <v>1147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33"/>
        <v>1</v>
      </c>
      <c r="M201" s="26">
        <f t="shared" si="2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26"/>
      <c r="BW201" s="67">
        <f>SUMIFS([1]Up!$J:$J,[1]Up!$D:$D,D201)</f>
        <v>0</v>
      </c>
      <c r="BX201" s="82"/>
      <c r="BY201" s="82" t="str">
        <f t="shared" si="34"/>
        <v>PL2.6</v>
      </c>
      <c r="BZ201" s="53" t="str">
        <f t="shared" si="35"/>
        <v/>
      </c>
      <c r="CA201" s="53" t="s">
        <v>61</v>
      </c>
      <c r="CB201" s="84" t="s">
        <v>3877</v>
      </c>
      <c r="CC201" s="53"/>
      <c r="CD201" s="53" t="s">
        <v>3878</v>
      </c>
      <c r="CE201" s="53">
        <v>1</v>
      </c>
      <c r="CF201" s="83">
        <v>46191</v>
      </c>
      <c r="CG201" s="53"/>
      <c r="CH201" s="53"/>
    </row>
    <row r="202" spans="3:86" ht="14.25" customHeight="1">
      <c r="C202" s="82" t="s">
        <v>14</v>
      </c>
      <c r="D202" s="82" t="s">
        <v>1148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33"/>
        <v>1</v>
      </c>
      <c r="M202" s="26">
        <f t="shared" si="22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>
        <v>1</v>
      </c>
      <c r="BT202" s="26"/>
      <c r="BU202" s="26"/>
      <c r="BV202" s="26"/>
      <c r="BW202" s="67">
        <f>SUMIFS([1]Up!$J:$J,[1]Up!$D:$D,D202)</f>
        <v>0</v>
      </c>
      <c r="BX202" s="82"/>
      <c r="BY202" s="82" t="str">
        <f t="shared" si="34"/>
        <v>PL1.5</v>
      </c>
      <c r="BZ202" s="53" t="str">
        <f t="shared" si="35"/>
        <v/>
      </c>
      <c r="CA202" s="53" t="s">
        <v>61</v>
      </c>
      <c r="CB202" s="84" t="s">
        <v>3883</v>
      </c>
      <c r="CC202" s="53"/>
      <c r="CD202" s="53" t="s">
        <v>3884</v>
      </c>
      <c r="CE202" s="53">
        <v>1</v>
      </c>
      <c r="CF202" s="83">
        <v>46191</v>
      </c>
      <c r="CG202" s="53"/>
      <c r="CH202" s="53"/>
    </row>
    <row r="203" spans="3:86" ht="14.25" customHeight="1">
      <c r="C203" s="82" t="s">
        <v>14</v>
      </c>
      <c r="D203" s="82" t="s">
        <v>1149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33"/>
        <v>3</v>
      </c>
      <c r="M203" s="26">
        <f t="shared" si="22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>
        <v>3</v>
      </c>
      <c r="BP203" s="26"/>
      <c r="BQ203" s="26"/>
      <c r="BR203" s="26"/>
      <c r="BS203" s="26"/>
      <c r="BT203" s="26"/>
      <c r="BU203" s="26"/>
      <c r="BV203" s="26"/>
      <c r="BW203" s="67">
        <f>SUMIFS([1]Up!$J:$J,[1]Up!$D:$D,D203)</f>
        <v>0</v>
      </c>
      <c r="BX203" s="82"/>
      <c r="BY203" s="82" t="str">
        <f t="shared" si="34"/>
        <v>PL1.5</v>
      </c>
      <c r="BZ203" s="53" t="str">
        <f t="shared" si="35"/>
        <v/>
      </c>
      <c r="CA203" s="53" t="s">
        <v>50</v>
      </c>
      <c r="CB203" s="84" t="s">
        <v>3883</v>
      </c>
      <c r="CC203" s="53"/>
      <c r="CD203" s="53" t="s">
        <v>3884</v>
      </c>
      <c r="CE203" s="53">
        <v>3</v>
      </c>
      <c r="CF203" s="83">
        <v>46191</v>
      </c>
      <c r="CG203" s="53"/>
      <c r="CH203" s="53"/>
    </row>
    <row r="204" spans="3:86" ht="14.25" customHeight="1">
      <c r="C204" s="82" t="s">
        <v>14</v>
      </c>
      <c r="D204" s="82" t="s">
        <v>1150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33"/>
        <v>1</v>
      </c>
      <c r="M204" s="26">
        <f t="shared" si="22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>
        <v>1</v>
      </c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26"/>
      <c r="BW204" s="67">
        <f>SUMIFS([1]Up!$J:$J,[1]Up!$D:$D,D204)</f>
        <v>0</v>
      </c>
      <c r="BX204" s="82"/>
      <c r="BY204" s="82" t="str">
        <f t="shared" si="34"/>
        <v>PL2.6</v>
      </c>
      <c r="BZ204" s="53" t="str">
        <f t="shared" si="35"/>
        <v/>
      </c>
      <c r="CA204" s="53" t="s">
        <v>61</v>
      </c>
      <c r="CB204" s="84" t="s">
        <v>3877</v>
      </c>
      <c r="CC204" s="53"/>
      <c r="CD204" s="53" t="s">
        <v>3878</v>
      </c>
      <c r="CE204" s="53">
        <v>1</v>
      </c>
      <c r="CF204" s="83">
        <v>46191</v>
      </c>
      <c r="CG204" s="53"/>
      <c r="CH204" s="53"/>
    </row>
    <row r="205" spans="3:86" ht="14.25" customHeight="1">
      <c r="C205" s="82" t="s">
        <v>14</v>
      </c>
      <c r="D205" s="82" t="s">
        <v>1151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33"/>
        <v>2</v>
      </c>
      <c r="M205" s="26">
        <f t="shared" si="2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>
        <v>2</v>
      </c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26"/>
      <c r="BW205" s="67">
        <f>SUMIFS([1]Up!$J:$J,[1]Up!$D:$D,D205)</f>
        <v>0</v>
      </c>
      <c r="BX205" s="82"/>
      <c r="BY205" s="82" t="str">
        <f t="shared" si="34"/>
        <v>PL2.6</v>
      </c>
      <c r="BZ205" s="53" t="str">
        <f t="shared" si="35"/>
        <v/>
      </c>
      <c r="CA205" s="53" t="s">
        <v>61</v>
      </c>
      <c r="CB205" s="84" t="s">
        <v>3877</v>
      </c>
      <c r="CC205" s="53"/>
      <c r="CD205" s="53" t="s">
        <v>3878</v>
      </c>
      <c r="CE205" s="53">
        <v>2</v>
      </c>
      <c r="CF205" s="83">
        <v>46191</v>
      </c>
      <c r="CG205" s="53"/>
      <c r="CH205" s="53"/>
    </row>
    <row r="206" spans="3:86" ht="14.25" customHeight="1">
      <c r="C206" s="82" t="s">
        <v>14</v>
      </c>
      <c r="D206" s="82" t="s">
        <v>1152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33"/>
        <v>1</v>
      </c>
      <c r="M206" s="26">
        <f t="shared" si="2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>
        <v>1</v>
      </c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26"/>
      <c r="BW206" s="67">
        <f>SUMIFS([1]Up!$J:$J,[1]Up!$D:$D,D206)</f>
        <v>0</v>
      </c>
      <c r="BX206" s="82"/>
      <c r="BY206" s="82" t="str">
        <f t="shared" si="34"/>
        <v>PL2.6</v>
      </c>
      <c r="BZ206" s="53" t="str">
        <f t="shared" si="35"/>
        <v/>
      </c>
      <c r="CA206" s="53" t="s">
        <v>61</v>
      </c>
      <c r="CB206" s="84" t="s">
        <v>3877</v>
      </c>
      <c r="CC206" s="53"/>
      <c r="CD206" s="53" t="s">
        <v>3878</v>
      </c>
      <c r="CE206" s="53">
        <v>1</v>
      </c>
      <c r="CF206" s="83">
        <v>46191</v>
      </c>
      <c r="CG206" s="53"/>
      <c r="CH206" s="53"/>
    </row>
    <row r="207" spans="3:86" ht="14.25" customHeight="1">
      <c r="C207" s="82" t="s">
        <v>14</v>
      </c>
      <c r="D207" s="82" t="s">
        <v>1153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33"/>
        <v>1</v>
      </c>
      <c r="M207" s="26">
        <f t="shared" si="2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26"/>
      <c r="BW207" s="67">
        <f>SUMIFS([1]Up!$J:$J,[1]Up!$D:$D,D207)</f>
        <v>0</v>
      </c>
      <c r="BX207" s="82"/>
      <c r="BY207" s="82" t="str">
        <f t="shared" si="34"/>
        <v>PL2.6</v>
      </c>
      <c r="BZ207" s="53" t="str">
        <f t="shared" si="35"/>
        <v/>
      </c>
      <c r="CA207" s="53" t="s">
        <v>61</v>
      </c>
      <c r="CB207" s="84" t="s">
        <v>3877</v>
      </c>
      <c r="CC207" s="53"/>
      <c r="CD207" s="53" t="s">
        <v>3878</v>
      </c>
      <c r="CE207" s="53">
        <v>1</v>
      </c>
      <c r="CF207" s="83">
        <v>46191</v>
      </c>
      <c r="CG207" s="53"/>
      <c r="CH207" s="53"/>
    </row>
    <row r="208" spans="3:86" ht="14.25" customHeight="1">
      <c r="C208" s="82" t="s">
        <v>14</v>
      </c>
      <c r="D208" s="82" t="s">
        <v>1154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33"/>
        <v>1</v>
      </c>
      <c r="M208" s="26">
        <f t="shared" si="2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>
        <v>1</v>
      </c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26"/>
      <c r="BV208" s="26"/>
      <c r="BW208" s="67">
        <f>SUMIFS([1]Up!$J:$J,[1]Up!$D:$D,D208)</f>
        <v>0</v>
      </c>
      <c r="BX208" s="82"/>
      <c r="BY208" s="82" t="str">
        <f t="shared" si="34"/>
        <v>PL2.6</v>
      </c>
      <c r="BZ208" s="53" t="str">
        <f t="shared" si="35"/>
        <v/>
      </c>
      <c r="CA208" s="53" t="s">
        <v>61</v>
      </c>
      <c r="CB208" s="84" t="s">
        <v>3877</v>
      </c>
      <c r="CC208" s="53"/>
      <c r="CD208" s="53" t="s">
        <v>3878</v>
      </c>
      <c r="CE208" s="53">
        <v>1</v>
      </c>
      <c r="CF208" s="83">
        <v>46191</v>
      </c>
      <c r="CG208" s="53"/>
      <c r="CH208" s="53"/>
    </row>
    <row r="209" spans="3:86" ht="14.25" customHeight="1">
      <c r="C209" s="82" t="s">
        <v>14</v>
      </c>
      <c r="D209" s="82" t="s">
        <v>1155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33"/>
        <v>1</v>
      </c>
      <c r="M209" s="26">
        <f t="shared" si="22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>
        <v>1</v>
      </c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26"/>
      <c r="BW209" s="67">
        <f>SUMIFS([1]Up!$J:$J,[1]Up!$D:$D,D209)</f>
        <v>0</v>
      </c>
      <c r="BX209" s="82"/>
      <c r="BY209" s="82" t="str">
        <f t="shared" si="34"/>
        <v>PL2.6</v>
      </c>
      <c r="BZ209" s="53" t="str">
        <f t="shared" si="35"/>
        <v/>
      </c>
      <c r="CA209" s="53" t="s">
        <v>61</v>
      </c>
      <c r="CB209" s="84" t="s">
        <v>3877</v>
      </c>
      <c r="CC209" s="53"/>
      <c r="CD209" s="53" t="s">
        <v>3878</v>
      </c>
      <c r="CE209" s="53">
        <v>1</v>
      </c>
      <c r="CF209" s="83">
        <v>46191</v>
      </c>
      <c r="CG209" s="53"/>
      <c r="CH209" s="53"/>
    </row>
    <row r="210" spans="3:86" ht="14.25" customHeight="1">
      <c r="C210" s="82" t="s">
        <v>14</v>
      </c>
      <c r="D210" s="82" t="s">
        <v>1156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33"/>
        <v>1</v>
      </c>
      <c r="M210" s="26">
        <f t="shared" si="22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>
        <v>1</v>
      </c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26"/>
      <c r="BV210" s="26"/>
      <c r="BW210" s="67">
        <f>SUMIFS([1]Up!$J:$J,[1]Up!$D:$D,D210)</f>
        <v>0</v>
      </c>
      <c r="BX210" s="82"/>
      <c r="BY210" s="82" t="str">
        <f t="shared" si="34"/>
        <v>PL2.6</v>
      </c>
      <c r="BZ210" s="53" t="str">
        <f t="shared" si="35"/>
        <v/>
      </c>
      <c r="CA210" s="53" t="s">
        <v>61</v>
      </c>
      <c r="CB210" s="84" t="s">
        <v>3877</v>
      </c>
      <c r="CC210" s="53"/>
      <c r="CD210" s="53" t="s">
        <v>3878</v>
      </c>
      <c r="CE210" s="53">
        <v>1</v>
      </c>
      <c r="CF210" s="83">
        <v>46191</v>
      </c>
      <c r="CG210" s="53"/>
      <c r="CH210" s="53"/>
    </row>
    <row r="211" spans="3:86" ht="14.25" customHeight="1">
      <c r="C211" s="82" t="s">
        <v>14</v>
      </c>
      <c r="D211" s="82" t="s">
        <v>1157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33"/>
        <v>1</v>
      </c>
      <c r="M211" s="26">
        <f t="shared" si="22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>
        <v>1</v>
      </c>
      <c r="BT211" s="26"/>
      <c r="BU211" s="26"/>
      <c r="BV211" s="26"/>
      <c r="BW211" s="67">
        <f>SUMIFS([1]Up!$J:$J,[1]Up!$D:$D,D211)</f>
        <v>0</v>
      </c>
      <c r="BX211" s="82"/>
      <c r="BY211" s="82" t="str">
        <f t="shared" si="34"/>
        <v>PL1.5</v>
      </c>
      <c r="BZ211" s="53" t="str">
        <f t="shared" si="35"/>
        <v/>
      </c>
      <c r="CA211" s="53" t="s">
        <v>61</v>
      </c>
      <c r="CB211" s="84" t="s">
        <v>3883</v>
      </c>
      <c r="CC211" s="53"/>
      <c r="CD211" s="53" t="s">
        <v>3884</v>
      </c>
      <c r="CE211" s="53">
        <v>1</v>
      </c>
      <c r="CF211" s="83">
        <v>46191</v>
      </c>
      <c r="CG211" s="53"/>
      <c r="CH211" s="53"/>
    </row>
    <row r="212" spans="3:86" ht="14.25" customHeight="1">
      <c r="C212" s="82" t="s">
        <v>14</v>
      </c>
      <c r="D212" s="82" t="s">
        <v>1158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33"/>
        <v>1</v>
      </c>
      <c r="M212" s="26">
        <f t="shared" si="22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>
        <v>1</v>
      </c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26"/>
      <c r="BV212" s="26"/>
      <c r="BW212" s="67">
        <f>SUMIFS([1]Up!$J:$J,[1]Up!$D:$D,D212)</f>
        <v>0</v>
      </c>
      <c r="BX212" s="82"/>
      <c r="BY212" s="82" t="str">
        <f t="shared" si="34"/>
        <v>PL2.6</v>
      </c>
      <c r="BZ212" s="53" t="str">
        <f t="shared" si="35"/>
        <v/>
      </c>
      <c r="CA212" s="53" t="s">
        <v>61</v>
      </c>
      <c r="CB212" s="84" t="s">
        <v>3877</v>
      </c>
      <c r="CC212" s="53"/>
      <c r="CD212" s="53" t="s">
        <v>3878</v>
      </c>
      <c r="CE212" s="53">
        <v>1</v>
      </c>
      <c r="CF212" s="83">
        <v>46191</v>
      </c>
      <c r="CG212" s="53"/>
      <c r="CH212" s="53"/>
    </row>
    <row r="213" spans="3:86" ht="14.25" customHeight="1">
      <c r="C213" s="82" t="s">
        <v>14</v>
      </c>
      <c r="D213" s="82" t="s">
        <v>1159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33"/>
        <v>1</v>
      </c>
      <c r="M213" s="26">
        <f t="shared" si="22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>
        <v>1</v>
      </c>
      <c r="BP213" s="26"/>
      <c r="BQ213" s="26"/>
      <c r="BR213" s="26"/>
      <c r="BS213" s="26"/>
      <c r="BT213" s="26"/>
      <c r="BU213" s="26"/>
      <c r="BV213" s="26"/>
      <c r="BW213" s="67">
        <f>SUMIFS([1]Up!$J:$J,[1]Up!$D:$D,D213)</f>
        <v>0</v>
      </c>
      <c r="BX213" s="82"/>
      <c r="BY213" s="82" t="str">
        <f t="shared" si="34"/>
        <v>PL1.5</v>
      </c>
      <c r="BZ213" s="53" t="str">
        <f t="shared" si="35"/>
        <v/>
      </c>
      <c r="CA213" s="53" t="s">
        <v>50</v>
      </c>
      <c r="CB213" s="84" t="s">
        <v>3883</v>
      </c>
      <c r="CC213" s="53"/>
      <c r="CD213" s="53" t="s">
        <v>3884</v>
      </c>
      <c r="CE213" s="53">
        <v>1</v>
      </c>
      <c r="CF213" s="83">
        <v>46191</v>
      </c>
      <c r="CG213" s="53"/>
      <c r="CH213" s="53"/>
    </row>
    <row r="214" spans="3:86" ht="14.25" customHeight="1">
      <c r="C214" s="82" t="s">
        <v>14</v>
      </c>
      <c r="D214" s="82" t="s">
        <v>1160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33"/>
        <v>56</v>
      </c>
      <c r="M214" s="26">
        <f t="shared" si="22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>
        <v>56</v>
      </c>
      <c r="BP214" s="26"/>
      <c r="BQ214" s="26"/>
      <c r="BR214" s="26"/>
      <c r="BS214" s="26"/>
      <c r="BT214" s="26"/>
      <c r="BU214" s="26"/>
      <c r="BV214" s="26"/>
      <c r="BW214" s="67">
        <f>SUMIFS([1]Up!$J:$J,[1]Up!$D:$D,D214)</f>
        <v>0</v>
      </c>
      <c r="BX214" s="82"/>
      <c r="BY214" s="82" t="str">
        <f t="shared" si="34"/>
        <v>PL1.5</v>
      </c>
      <c r="BZ214" s="53" t="str">
        <f t="shared" si="35"/>
        <v/>
      </c>
      <c r="CA214" s="53" t="s">
        <v>50</v>
      </c>
      <c r="CB214" s="84" t="s">
        <v>3883</v>
      </c>
      <c r="CC214" s="53"/>
      <c r="CD214" s="53" t="s">
        <v>3884</v>
      </c>
      <c r="CE214" s="53">
        <v>56</v>
      </c>
      <c r="CF214" s="83">
        <v>46191</v>
      </c>
      <c r="CG214" s="53"/>
      <c r="CH214" s="53"/>
    </row>
    <row r="215" spans="3:86" ht="14.25" customHeight="1">
      <c r="C215" s="82" t="s">
        <v>14</v>
      </c>
      <c r="D215" s="82" t="s">
        <v>1161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33"/>
        <v>1</v>
      </c>
      <c r="M215" s="26">
        <f t="shared" si="22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>
        <v>1</v>
      </c>
      <c r="BP215" s="26"/>
      <c r="BQ215" s="26"/>
      <c r="BR215" s="26"/>
      <c r="BS215" s="26"/>
      <c r="BT215" s="26"/>
      <c r="BU215" s="26"/>
      <c r="BV215" s="26"/>
      <c r="BW215" s="67">
        <f>SUMIFS([1]Up!$J:$J,[1]Up!$D:$D,D215)</f>
        <v>0</v>
      </c>
      <c r="BX215" s="82"/>
      <c r="BY215" s="82" t="str">
        <f t="shared" si="34"/>
        <v>PL1.5</v>
      </c>
      <c r="BZ215" s="53" t="str">
        <f t="shared" si="35"/>
        <v/>
      </c>
      <c r="CA215" s="53" t="s">
        <v>50</v>
      </c>
      <c r="CB215" s="84" t="s">
        <v>3883</v>
      </c>
      <c r="CC215" s="53"/>
      <c r="CD215" s="53" t="s">
        <v>3884</v>
      </c>
      <c r="CE215" s="53">
        <v>1</v>
      </c>
      <c r="CF215" s="83">
        <v>46191</v>
      </c>
      <c r="CG215" s="53"/>
      <c r="CH215" s="53"/>
    </row>
    <row r="216" spans="3:86" ht="14.25" customHeight="1">
      <c r="C216" s="82" t="s">
        <v>14</v>
      </c>
      <c r="D216" s="82" t="s">
        <v>1162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33"/>
        <v>1</v>
      </c>
      <c r="M216" s="26">
        <f t="shared" si="22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>
        <v>1</v>
      </c>
      <c r="BP216" s="26"/>
      <c r="BQ216" s="26"/>
      <c r="BR216" s="26"/>
      <c r="BS216" s="26"/>
      <c r="BT216" s="26"/>
      <c r="BU216" s="26"/>
      <c r="BV216" s="26"/>
      <c r="BW216" s="67">
        <f>SUMIFS([1]Up!$J:$J,[1]Up!$D:$D,D216)</f>
        <v>0</v>
      </c>
      <c r="BX216" s="82"/>
      <c r="BY216" s="82" t="str">
        <f t="shared" si="34"/>
        <v>PL1.5</v>
      </c>
      <c r="BZ216" s="53" t="str">
        <f t="shared" si="35"/>
        <v/>
      </c>
      <c r="CA216" s="53" t="s">
        <v>50</v>
      </c>
      <c r="CB216" s="84" t="s">
        <v>3883</v>
      </c>
      <c r="CC216" s="53"/>
      <c r="CD216" s="53" t="s">
        <v>3884</v>
      </c>
      <c r="CE216" s="53">
        <v>1</v>
      </c>
      <c r="CF216" s="83">
        <v>46191</v>
      </c>
      <c r="CG216" s="53"/>
      <c r="CH216" s="53"/>
    </row>
    <row r="217" spans="3:86" ht="14.25" customHeight="1">
      <c r="C217" s="82" t="s">
        <v>14</v>
      </c>
      <c r="D217" s="82" t="s">
        <v>1163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33"/>
        <v>1</v>
      </c>
      <c r="M217" s="26">
        <f t="shared" si="22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>
        <v>1</v>
      </c>
      <c r="BP217" s="26"/>
      <c r="BQ217" s="26"/>
      <c r="BR217" s="26"/>
      <c r="BS217" s="26"/>
      <c r="BT217" s="26"/>
      <c r="BU217" s="26"/>
      <c r="BV217" s="26"/>
      <c r="BW217" s="67">
        <f>SUMIFS([1]Up!$J:$J,[1]Up!$D:$D,D217)</f>
        <v>0</v>
      </c>
      <c r="BX217" s="82"/>
      <c r="BY217" s="82" t="str">
        <f t="shared" si="34"/>
        <v>PL1.5</v>
      </c>
      <c r="BZ217" s="53" t="str">
        <f t="shared" si="35"/>
        <v/>
      </c>
      <c r="CA217" s="53" t="s">
        <v>50</v>
      </c>
      <c r="CB217" s="84" t="s">
        <v>3883</v>
      </c>
      <c r="CC217" s="53"/>
      <c r="CD217" s="53" t="s">
        <v>3884</v>
      </c>
      <c r="CE217" s="53">
        <v>1</v>
      </c>
      <c r="CF217" s="83">
        <v>46191</v>
      </c>
      <c r="CG217" s="53"/>
      <c r="CH217" s="53"/>
    </row>
    <row r="218" spans="3:86" ht="14.25" customHeight="1">
      <c r="C218" s="82" t="s">
        <v>14</v>
      </c>
      <c r="D218" s="82" t="s">
        <v>1164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33"/>
        <v>1</v>
      </c>
      <c r="M218" s="26">
        <f t="shared" si="22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>
        <v>1</v>
      </c>
      <c r="BP218" s="26"/>
      <c r="BQ218" s="26"/>
      <c r="BR218" s="26"/>
      <c r="BS218" s="26"/>
      <c r="BT218" s="26"/>
      <c r="BU218" s="26"/>
      <c r="BV218" s="26"/>
      <c r="BW218" s="67">
        <f>SUMIFS([1]Up!$J:$J,[1]Up!$D:$D,D218)</f>
        <v>0</v>
      </c>
      <c r="BX218" s="82"/>
      <c r="BY218" s="82" t="str">
        <f t="shared" si="34"/>
        <v>PL1.5</v>
      </c>
      <c r="BZ218" s="53" t="str">
        <f t="shared" si="35"/>
        <v/>
      </c>
      <c r="CA218" s="53" t="s">
        <v>50</v>
      </c>
      <c r="CB218" s="84" t="s">
        <v>3883</v>
      </c>
      <c r="CC218" s="53"/>
      <c r="CD218" s="53" t="s">
        <v>3884</v>
      </c>
      <c r="CE218" s="53">
        <v>1</v>
      </c>
      <c r="CF218" s="83">
        <v>46191</v>
      </c>
      <c r="CG218" s="53"/>
      <c r="CH218" s="53"/>
    </row>
    <row r="219" spans="3:86" ht="14.25" customHeight="1">
      <c r="C219" s="82" t="s">
        <v>14</v>
      </c>
      <c r="D219" s="82" t="s">
        <v>1165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33"/>
        <v>1</v>
      </c>
      <c r="M219" s="26">
        <f t="shared" si="2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>
        <v>1</v>
      </c>
      <c r="BP219" s="26"/>
      <c r="BQ219" s="26"/>
      <c r="BR219" s="26"/>
      <c r="BS219" s="26"/>
      <c r="BT219" s="26"/>
      <c r="BU219" s="26"/>
      <c r="BV219" s="26"/>
      <c r="BW219" s="67">
        <f>SUMIFS([1]Up!$J:$J,[1]Up!$D:$D,D219)</f>
        <v>0</v>
      </c>
      <c r="BX219" s="82"/>
      <c r="BY219" s="82" t="str">
        <f t="shared" si="34"/>
        <v>PL1.5</v>
      </c>
      <c r="BZ219" s="53" t="str">
        <f t="shared" si="35"/>
        <v/>
      </c>
      <c r="CA219" s="53" t="s">
        <v>50</v>
      </c>
      <c r="CB219" s="84" t="s">
        <v>3883</v>
      </c>
      <c r="CC219" s="53"/>
      <c r="CD219" s="53" t="s">
        <v>3884</v>
      </c>
      <c r="CE219" s="53">
        <v>1</v>
      </c>
      <c r="CF219" s="83">
        <v>46191</v>
      </c>
      <c r="CG219" s="53"/>
      <c r="CH219" s="53"/>
    </row>
    <row r="220" spans="3:86" ht="14.25" customHeight="1">
      <c r="C220" s="82" t="s">
        <v>14</v>
      </c>
      <c r="D220" s="82" t="s">
        <v>1166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33"/>
        <v>1</v>
      </c>
      <c r="M220" s="26">
        <f t="shared" si="2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>
        <v>1</v>
      </c>
      <c r="BP220" s="26"/>
      <c r="BQ220" s="26"/>
      <c r="BR220" s="26"/>
      <c r="BS220" s="26"/>
      <c r="BT220" s="26"/>
      <c r="BU220" s="26"/>
      <c r="BV220" s="26"/>
      <c r="BW220" s="67">
        <f>SUMIFS([1]Up!$J:$J,[1]Up!$D:$D,D220)</f>
        <v>0</v>
      </c>
      <c r="BX220" s="82"/>
      <c r="BY220" s="82" t="str">
        <f t="shared" si="34"/>
        <v>PL1.5</v>
      </c>
      <c r="BZ220" s="53" t="str">
        <f t="shared" si="35"/>
        <v/>
      </c>
      <c r="CA220" s="53" t="s">
        <v>50</v>
      </c>
      <c r="CB220" s="84" t="s">
        <v>3883</v>
      </c>
      <c r="CC220" s="53"/>
      <c r="CD220" s="53" t="s">
        <v>3884</v>
      </c>
      <c r="CE220" s="53">
        <v>1</v>
      </c>
      <c r="CF220" s="83">
        <v>46191</v>
      </c>
      <c r="CG220" s="53"/>
      <c r="CH220" s="53"/>
    </row>
    <row r="221" spans="3:86" ht="14.25" customHeight="1">
      <c r="C221" s="82" t="s">
        <v>14</v>
      </c>
      <c r="D221" s="82" t="s">
        <v>1167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33"/>
        <v>1</v>
      </c>
      <c r="M221" s="26">
        <f t="shared" si="2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>
        <v>1</v>
      </c>
      <c r="BP221" s="26"/>
      <c r="BQ221" s="26"/>
      <c r="BR221" s="26"/>
      <c r="BS221" s="26"/>
      <c r="BT221" s="26"/>
      <c r="BU221" s="26"/>
      <c r="BV221" s="26"/>
      <c r="BW221" s="67">
        <f>SUMIFS([1]Up!$J:$J,[1]Up!$D:$D,D221)</f>
        <v>0</v>
      </c>
      <c r="BX221" s="82"/>
      <c r="BY221" s="82" t="str">
        <f t="shared" si="34"/>
        <v>PL1.5</v>
      </c>
      <c r="BZ221" s="53" t="str">
        <f t="shared" si="35"/>
        <v/>
      </c>
      <c r="CA221" s="53" t="s">
        <v>50</v>
      </c>
      <c r="CB221" s="84" t="s">
        <v>3883</v>
      </c>
      <c r="CC221" s="53"/>
      <c r="CD221" s="53" t="s">
        <v>3884</v>
      </c>
      <c r="CE221" s="53">
        <v>1</v>
      </c>
      <c r="CF221" s="83">
        <v>46191</v>
      </c>
      <c r="CG221" s="53"/>
      <c r="CH221" s="53"/>
    </row>
    <row r="222" spans="3:86" ht="14.25" customHeight="1">
      <c r="C222" s="82" t="s">
        <v>14</v>
      </c>
      <c r="D222" s="82" t="s">
        <v>1168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ref="L222:L285" si="36">MIN(SUM(N222:BV222),I222)</f>
        <v>1</v>
      </c>
      <c r="M222" s="26">
        <f t="shared" si="22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>
        <v>1</v>
      </c>
      <c r="BP222" s="26"/>
      <c r="BQ222" s="26"/>
      <c r="BR222" s="26"/>
      <c r="BS222" s="26"/>
      <c r="BT222" s="26"/>
      <c r="BU222" s="26"/>
      <c r="BV222" s="26"/>
      <c r="BW222" s="67">
        <f>SUMIFS([1]Up!$J:$J,[1]Up!$D:$D,D222)</f>
        <v>0</v>
      </c>
      <c r="BX222" s="82"/>
      <c r="BY222" s="82" t="str">
        <f t="shared" ref="BY222:BY285" si="37">IFERROR(IF(C222="Plate",LEFT(E222,FIND("*",E222,1)-1),""),IF(C222="Plate",LEFT(E222,FIND("x",E222,1)-1),""))</f>
        <v>PL1.5</v>
      </c>
      <c r="BZ222" s="53" t="str">
        <f t="shared" ref="BZ222:BZ285" si="38">IF(ROUND(SUM(N222:BV222)-I222,0)&gt;0,"Thừa "&amp;SUM(N222:BV222)-I222,"")</f>
        <v/>
      </c>
      <c r="CA222" s="53" t="s">
        <v>50</v>
      </c>
      <c r="CB222" s="84" t="s">
        <v>3883</v>
      </c>
      <c r="CC222" s="53"/>
      <c r="CD222" s="53" t="s">
        <v>3884</v>
      </c>
      <c r="CE222" s="53">
        <v>1</v>
      </c>
      <c r="CF222" s="83">
        <v>46191</v>
      </c>
      <c r="CG222" s="53"/>
      <c r="CH222" s="53"/>
    </row>
    <row r="223" spans="3:86" ht="14.25" customHeight="1">
      <c r="C223" s="82" t="s">
        <v>14</v>
      </c>
      <c r="D223" s="82" t="s">
        <v>1169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36"/>
        <v>1</v>
      </c>
      <c r="M223" s="26">
        <f t="shared" si="22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>
        <v>1</v>
      </c>
      <c r="BP223" s="26"/>
      <c r="BQ223" s="26"/>
      <c r="BR223" s="26"/>
      <c r="BS223" s="26"/>
      <c r="BT223" s="26"/>
      <c r="BU223" s="26"/>
      <c r="BV223" s="26"/>
      <c r="BW223" s="67">
        <f>SUMIFS([1]Up!$J:$J,[1]Up!$D:$D,D223)</f>
        <v>0</v>
      </c>
      <c r="BX223" s="82"/>
      <c r="BY223" s="82" t="str">
        <f t="shared" si="37"/>
        <v>PL1.5</v>
      </c>
      <c r="BZ223" s="53" t="str">
        <f t="shared" si="38"/>
        <v/>
      </c>
      <c r="CA223" s="53" t="s">
        <v>50</v>
      </c>
      <c r="CB223" s="84" t="s">
        <v>3883</v>
      </c>
      <c r="CC223" s="53"/>
      <c r="CD223" s="53" t="s">
        <v>3884</v>
      </c>
      <c r="CE223" s="53">
        <v>1</v>
      </c>
      <c r="CF223" s="83">
        <v>46191</v>
      </c>
      <c r="CG223" s="53"/>
      <c r="CH223" s="53"/>
    </row>
    <row r="224" spans="3:86" ht="14.25" customHeight="1">
      <c r="C224" s="82" t="s">
        <v>14</v>
      </c>
      <c r="D224" s="82" t="s">
        <v>1170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si="36"/>
        <v>1</v>
      </c>
      <c r="M224" s="26">
        <f t="shared" si="22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>
        <v>1</v>
      </c>
      <c r="BP224" s="26"/>
      <c r="BQ224" s="26"/>
      <c r="BR224" s="26"/>
      <c r="BS224" s="26"/>
      <c r="BT224" s="26"/>
      <c r="BU224" s="26"/>
      <c r="BV224" s="26"/>
      <c r="BW224" s="67">
        <f>SUMIFS([1]Up!$J:$J,[1]Up!$D:$D,D224)</f>
        <v>0</v>
      </c>
      <c r="BX224" s="82"/>
      <c r="BY224" s="82" t="str">
        <f t="shared" si="37"/>
        <v>PL1.5</v>
      </c>
      <c r="BZ224" s="53" t="str">
        <f t="shared" si="38"/>
        <v/>
      </c>
      <c r="CA224" s="53" t="s">
        <v>50</v>
      </c>
      <c r="CB224" s="84" t="s">
        <v>3883</v>
      </c>
      <c r="CC224" s="53"/>
      <c r="CD224" s="53" t="s">
        <v>3884</v>
      </c>
      <c r="CE224" s="53">
        <v>1</v>
      </c>
      <c r="CF224" s="83">
        <v>46191</v>
      </c>
      <c r="CG224" s="53"/>
      <c r="CH224" s="53"/>
    </row>
    <row r="225" spans="3:86" ht="14.25" customHeight="1">
      <c r="C225" s="82" t="s">
        <v>14</v>
      </c>
      <c r="D225" s="82" t="s">
        <v>1171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6"/>
        <v>3</v>
      </c>
      <c r="M225" s="26">
        <f t="shared" si="22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>
        <v>3</v>
      </c>
      <c r="BP225" s="26"/>
      <c r="BQ225" s="26"/>
      <c r="BR225" s="26"/>
      <c r="BS225" s="26"/>
      <c r="BT225" s="26"/>
      <c r="BU225" s="26"/>
      <c r="BV225" s="26"/>
      <c r="BW225" s="67">
        <f>SUMIFS([1]Up!$J:$J,[1]Up!$D:$D,D225)</f>
        <v>0</v>
      </c>
      <c r="BX225" s="82"/>
      <c r="BY225" s="82" t="str">
        <f t="shared" si="37"/>
        <v>PL1.5</v>
      </c>
      <c r="BZ225" s="53" t="str">
        <f t="shared" si="38"/>
        <v/>
      </c>
      <c r="CA225" s="53" t="s">
        <v>50</v>
      </c>
      <c r="CB225" s="84" t="s">
        <v>3883</v>
      </c>
      <c r="CC225" s="53"/>
      <c r="CD225" s="53" t="s">
        <v>3884</v>
      </c>
      <c r="CE225" s="53">
        <v>3</v>
      </c>
      <c r="CF225" s="83">
        <v>46191</v>
      </c>
      <c r="CG225" s="53"/>
      <c r="CH225" s="53"/>
    </row>
    <row r="226" spans="3:86" ht="14.25" customHeight="1">
      <c r="C226" s="82" t="s">
        <v>14</v>
      </c>
      <c r="D226" s="82" t="s">
        <v>1172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6"/>
        <v>1</v>
      </c>
      <c r="M226" s="26">
        <f t="shared" si="22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>
        <v>1</v>
      </c>
      <c r="BP226" s="26"/>
      <c r="BQ226" s="26"/>
      <c r="BR226" s="26"/>
      <c r="BS226" s="26"/>
      <c r="BT226" s="26"/>
      <c r="BU226" s="26"/>
      <c r="BV226" s="26"/>
      <c r="BW226" s="67">
        <f>SUMIFS([1]Up!$J:$J,[1]Up!$D:$D,D226)</f>
        <v>0</v>
      </c>
      <c r="BX226" s="82"/>
      <c r="BY226" s="82" t="str">
        <f t="shared" si="37"/>
        <v>PL1.5</v>
      </c>
      <c r="BZ226" s="53" t="str">
        <f t="shared" si="38"/>
        <v/>
      </c>
      <c r="CA226" s="53" t="s">
        <v>50</v>
      </c>
      <c r="CB226" s="84" t="s">
        <v>3883</v>
      </c>
      <c r="CC226" s="53"/>
      <c r="CD226" s="53" t="s">
        <v>3884</v>
      </c>
      <c r="CE226" s="53">
        <v>1</v>
      </c>
      <c r="CF226" s="83">
        <v>46191</v>
      </c>
      <c r="CG226" s="53"/>
      <c r="CH226" s="53"/>
    </row>
    <row r="227" spans="3:86" ht="14.25" customHeight="1">
      <c r="C227" s="82" t="s">
        <v>14</v>
      </c>
      <c r="D227" s="82" t="s">
        <v>1173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6"/>
        <v>1</v>
      </c>
      <c r="M227" s="26">
        <f t="shared" si="22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>
        <v>1</v>
      </c>
      <c r="BP227" s="26"/>
      <c r="BQ227" s="26"/>
      <c r="BR227" s="26"/>
      <c r="BS227" s="26"/>
      <c r="BT227" s="26"/>
      <c r="BU227" s="26"/>
      <c r="BV227" s="26"/>
      <c r="BW227" s="67">
        <f>SUMIFS([1]Up!$J:$J,[1]Up!$D:$D,D227)</f>
        <v>0</v>
      </c>
      <c r="BX227" s="82"/>
      <c r="BY227" s="82" t="str">
        <f t="shared" si="37"/>
        <v>PL1.5</v>
      </c>
      <c r="BZ227" s="53" t="str">
        <f t="shared" si="38"/>
        <v/>
      </c>
      <c r="CA227" s="53" t="s">
        <v>50</v>
      </c>
      <c r="CB227" s="84" t="s">
        <v>3883</v>
      </c>
      <c r="CC227" s="53"/>
      <c r="CD227" s="53" t="s">
        <v>3884</v>
      </c>
      <c r="CE227" s="53">
        <v>1</v>
      </c>
      <c r="CF227" s="83">
        <v>46191</v>
      </c>
      <c r="CG227" s="53"/>
      <c r="CH227" s="53"/>
    </row>
    <row r="228" spans="3:86" ht="14.25" customHeight="1">
      <c r="C228" s="82" t="s">
        <v>14</v>
      </c>
      <c r="D228" s="82" t="s">
        <v>1174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6"/>
        <v>1</v>
      </c>
      <c r="M228" s="26">
        <f t="shared" si="22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>
        <v>1</v>
      </c>
      <c r="BP228" s="26"/>
      <c r="BQ228" s="26"/>
      <c r="BR228" s="26"/>
      <c r="BS228" s="26"/>
      <c r="BT228" s="26"/>
      <c r="BU228" s="26"/>
      <c r="BV228" s="26"/>
      <c r="BW228" s="67">
        <f>SUMIFS([1]Up!$J:$J,[1]Up!$D:$D,D228)</f>
        <v>0</v>
      </c>
      <c r="BX228" s="82"/>
      <c r="BY228" s="82" t="str">
        <f t="shared" si="37"/>
        <v>PL1.5</v>
      </c>
      <c r="BZ228" s="53" t="str">
        <f t="shared" si="38"/>
        <v/>
      </c>
      <c r="CA228" s="53" t="s">
        <v>50</v>
      </c>
      <c r="CB228" s="84" t="s">
        <v>3883</v>
      </c>
      <c r="CC228" s="53"/>
      <c r="CD228" s="53" t="s">
        <v>3884</v>
      </c>
      <c r="CE228" s="53">
        <v>1</v>
      </c>
      <c r="CF228" s="83">
        <v>46191</v>
      </c>
      <c r="CG228" s="53"/>
      <c r="CH228" s="53"/>
    </row>
    <row r="229" spans="3:86" ht="14.25" customHeight="1">
      <c r="C229" s="82" t="s">
        <v>14</v>
      </c>
      <c r="D229" s="82" t="s">
        <v>1175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6"/>
        <v>2</v>
      </c>
      <c r="M229" s="26">
        <f t="shared" si="22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>
        <v>2</v>
      </c>
      <c r="BP229" s="26"/>
      <c r="BQ229" s="26"/>
      <c r="BR229" s="26"/>
      <c r="BS229" s="26"/>
      <c r="BT229" s="26"/>
      <c r="BU229" s="26"/>
      <c r="BV229" s="26"/>
      <c r="BW229" s="67">
        <f>SUMIFS([1]Up!$J:$J,[1]Up!$D:$D,D229)</f>
        <v>0</v>
      </c>
      <c r="BX229" s="82"/>
      <c r="BY229" s="82" t="str">
        <f t="shared" si="37"/>
        <v>PL1.5</v>
      </c>
      <c r="BZ229" s="53" t="str">
        <f t="shared" si="38"/>
        <v/>
      </c>
      <c r="CA229" s="53" t="s">
        <v>50</v>
      </c>
      <c r="CB229" s="84" t="s">
        <v>3883</v>
      </c>
      <c r="CC229" s="53"/>
      <c r="CD229" s="53" t="s">
        <v>3884</v>
      </c>
      <c r="CE229" s="53">
        <v>2</v>
      </c>
      <c r="CF229" s="83">
        <v>46191</v>
      </c>
      <c r="CG229" s="53"/>
      <c r="CH229" s="53"/>
    </row>
    <row r="230" spans="3:86" ht="14.25" customHeight="1">
      <c r="C230" s="82" t="s">
        <v>14</v>
      </c>
      <c r="D230" s="82" t="s">
        <v>1176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6"/>
        <v>1</v>
      </c>
      <c r="M230" s="26">
        <f t="shared" si="22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>
        <v>1</v>
      </c>
      <c r="BP230" s="26"/>
      <c r="BQ230" s="26"/>
      <c r="BR230" s="26"/>
      <c r="BS230" s="26"/>
      <c r="BT230" s="26"/>
      <c r="BU230" s="26"/>
      <c r="BV230" s="26"/>
      <c r="BW230" s="67">
        <f>SUMIFS([1]Up!$J:$J,[1]Up!$D:$D,D230)</f>
        <v>0</v>
      </c>
      <c r="BX230" s="82"/>
      <c r="BY230" s="82" t="str">
        <f t="shared" si="37"/>
        <v>PL1.5</v>
      </c>
      <c r="BZ230" s="53" t="str">
        <f t="shared" si="38"/>
        <v/>
      </c>
      <c r="CA230" s="53" t="s">
        <v>50</v>
      </c>
      <c r="CB230" s="84" t="s">
        <v>3883</v>
      </c>
      <c r="CC230" s="53"/>
      <c r="CD230" s="53" t="s">
        <v>3884</v>
      </c>
      <c r="CE230" s="53">
        <v>1</v>
      </c>
      <c r="CF230" s="83">
        <v>46191</v>
      </c>
      <c r="CG230" s="53"/>
      <c r="CH230" s="53"/>
    </row>
    <row r="231" spans="3:86" ht="14.25" customHeight="1">
      <c r="C231" s="82" t="s">
        <v>14</v>
      </c>
      <c r="D231" s="82" t="s">
        <v>1177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6"/>
        <v>2</v>
      </c>
      <c r="M231" s="26">
        <f t="shared" si="22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>
        <v>2</v>
      </c>
      <c r="BP231" s="26"/>
      <c r="BQ231" s="26"/>
      <c r="BR231" s="26"/>
      <c r="BS231" s="26"/>
      <c r="BT231" s="26"/>
      <c r="BU231" s="26"/>
      <c r="BV231" s="26"/>
      <c r="BW231" s="67">
        <f>SUMIFS([1]Up!$J:$J,[1]Up!$D:$D,D231)</f>
        <v>0</v>
      </c>
      <c r="BX231" s="82"/>
      <c r="BY231" s="82" t="str">
        <f t="shared" si="37"/>
        <v>PL1.5</v>
      </c>
      <c r="BZ231" s="53" t="str">
        <f t="shared" si="38"/>
        <v/>
      </c>
      <c r="CA231" s="53" t="s">
        <v>50</v>
      </c>
      <c r="CB231" s="84" t="s">
        <v>3883</v>
      </c>
      <c r="CC231" s="53"/>
      <c r="CD231" s="53" t="s">
        <v>3884</v>
      </c>
      <c r="CE231" s="53">
        <v>2</v>
      </c>
      <c r="CF231" s="83">
        <v>46191</v>
      </c>
      <c r="CG231" s="53"/>
      <c r="CH231" s="53"/>
    </row>
    <row r="232" spans="3:86" ht="14.25" customHeight="1">
      <c r="C232" s="82" t="s">
        <v>12</v>
      </c>
      <c r="D232" s="82" t="s">
        <v>1178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6"/>
        <v>1</v>
      </c>
      <c r="M232" s="26">
        <f t="shared" si="22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1</v>
      </c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26"/>
      <c r="BW232" s="67">
        <f>SUMIFS([1]Up!$J:$J,[1]Up!$D:$D,D232)</f>
        <v>0</v>
      </c>
      <c r="BX232" s="82"/>
      <c r="BY232" s="82" t="str">
        <f t="shared" si="37"/>
        <v/>
      </c>
      <c r="BZ232" s="53" t="str">
        <f t="shared" si="38"/>
        <v/>
      </c>
      <c r="CA232" s="53" t="s">
        <v>50</v>
      </c>
      <c r="CB232" s="84" t="s">
        <v>1953</v>
      </c>
      <c r="CC232" s="53"/>
      <c r="CD232" s="53" t="s">
        <v>1954</v>
      </c>
      <c r="CE232" s="53">
        <v>1</v>
      </c>
      <c r="CF232" s="83">
        <v>46169</v>
      </c>
      <c r="CG232" s="53"/>
      <c r="CH232" s="53"/>
    </row>
    <row r="233" spans="3:86" ht="14.25" customHeight="1">
      <c r="C233" s="82" t="s">
        <v>12</v>
      </c>
      <c r="D233" s="82" t="s">
        <v>1179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6"/>
        <v>1</v>
      </c>
      <c r="M233" s="26">
        <f t="shared" si="22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>
        <v>1</v>
      </c>
      <c r="BU233" s="26"/>
      <c r="BV233" s="26"/>
      <c r="BW233" s="67">
        <f>SUMIFS([1]Up!$J:$J,[1]Up!$D:$D,D233)</f>
        <v>0</v>
      </c>
      <c r="BX233" s="82"/>
      <c r="BY233" s="82" t="str">
        <f t="shared" si="37"/>
        <v/>
      </c>
      <c r="BZ233" s="53" t="str">
        <f t="shared" si="38"/>
        <v/>
      </c>
      <c r="CA233" s="53" t="s">
        <v>50</v>
      </c>
      <c r="CB233" s="84" t="s">
        <v>1958</v>
      </c>
      <c r="CC233" s="53"/>
      <c r="CD233" s="53" t="s">
        <v>1959</v>
      </c>
      <c r="CE233" s="53">
        <v>1</v>
      </c>
      <c r="CF233" s="83">
        <v>46169</v>
      </c>
      <c r="CG233" s="53"/>
      <c r="CH233" s="53"/>
    </row>
    <row r="234" spans="3:86" ht="14.25" customHeight="1">
      <c r="C234" s="82" t="s">
        <v>12</v>
      </c>
      <c r="D234" s="82" t="s">
        <v>1180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6"/>
        <v>1</v>
      </c>
      <c r="M234" s="26">
        <f t="shared" si="22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>
        <v>1</v>
      </c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26"/>
      <c r="BW234" s="67">
        <f>SUMIFS([1]Up!$J:$J,[1]Up!$D:$D,D234)</f>
        <v>0</v>
      </c>
      <c r="BX234" s="82"/>
      <c r="BY234" s="82" t="str">
        <f t="shared" si="37"/>
        <v/>
      </c>
      <c r="BZ234" s="53" t="str">
        <f t="shared" si="38"/>
        <v/>
      </c>
      <c r="CA234" s="53" t="s">
        <v>50</v>
      </c>
      <c r="CB234" s="84" t="s">
        <v>1948</v>
      </c>
      <c r="CC234" s="53"/>
      <c r="CD234" s="53" t="s">
        <v>1949</v>
      </c>
      <c r="CE234" s="53">
        <v>1</v>
      </c>
      <c r="CF234" s="83">
        <v>46169</v>
      </c>
      <c r="CG234" s="53"/>
      <c r="CH234" s="53"/>
    </row>
    <row r="235" spans="3:86" ht="14.25" customHeight="1">
      <c r="C235" s="82" t="s">
        <v>12</v>
      </c>
      <c r="D235" s="82" t="s">
        <v>1181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6"/>
        <v>1</v>
      </c>
      <c r="M235" s="26">
        <f t="shared" si="22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26"/>
      <c r="BW235" s="67">
        <f>SUMIFS([1]Up!$J:$J,[1]Up!$D:$D,D235)</f>
        <v>0</v>
      </c>
      <c r="BX235" s="82"/>
      <c r="BY235" s="82" t="str">
        <f t="shared" si="37"/>
        <v/>
      </c>
      <c r="BZ235" s="53" t="str">
        <f t="shared" si="38"/>
        <v/>
      </c>
      <c r="CA235" s="53" t="s">
        <v>50</v>
      </c>
      <c r="CB235" s="84" t="s">
        <v>1870</v>
      </c>
      <c r="CC235" s="53"/>
      <c r="CD235" s="53" t="s">
        <v>1871</v>
      </c>
      <c r="CE235" s="53">
        <v>1</v>
      </c>
      <c r="CF235" s="83">
        <v>46169</v>
      </c>
      <c r="CG235" s="53"/>
      <c r="CH235" s="53"/>
    </row>
    <row r="236" spans="3:86" ht="14.25" customHeight="1">
      <c r="C236" s="82" t="s">
        <v>12</v>
      </c>
      <c r="D236" s="82" t="s">
        <v>1182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6"/>
        <v>1</v>
      </c>
      <c r="M236" s="26">
        <f t="shared" si="22"/>
        <v>0</v>
      </c>
      <c r="N236" s="26"/>
      <c r="O236" s="26"/>
      <c r="P236" s="26"/>
      <c r="Q236" s="26"/>
      <c r="R236" s="26"/>
      <c r="S236" s="26"/>
      <c r="T236" s="26"/>
      <c r="U236" s="26">
        <v>1</v>
      </c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26"/>
      <c r="BW236" s="67">
        <f>SUMIFS([1]Up!$J:$J,[1]Up!$D:$D,D236)</f>
        <v>0</v>
      </c>
      <c r="BX236" s="82"/>
      <c r="BY236" s="82" t="str">
        <f t="shared" si="37"/>
        <v/>
      </c>
      <c r="BZ236" s="53" t="str">
        <f t="shared" si="38"/>
        <v/>
      </c>
      <c r="CA236" s="53" t="s">
        <v>50</v>
      </c>
      <c r="CB236" s="84" t="s">
        <v>1870</v>
      </c>
      <c r="CC236" s="53"/>
      <c r="CD236" s="53" t="s">
        <v>1871</v>
      </c>
      <c r="CE236" s="53">
        <v>1</v>
      </c>
      <c r="CF236" s="83">
        <v>46169</v>
      </c>
      <c r="CG236" s="53"/>
      <c r="CH236" s="53"/>
    </row>
    <row r="237" spans="3:86" ht="14.25" customHeight="1">
      <c r="C237" s="82" t="s">
        <v>12</v>
      </c>
      <c r="D237" s="82" t="s">
        <v>1183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6"/>
        <v>7</v>
      </c>
      <c r="M237" s="26">
        <f t="shared" si="22"/>
        <v>0</v>
      </c>
      <c r="N237" s="26"/>
      <c r="O237" s="26"/>
      <c r="P237" s="26"/>
      <c r="Q237" s="26"/>
      <c r="R237" s="26">
        <v>3</v>
      </c>
      <c r="S237" s="26">
        <v>1</v>
      </c>
      <c r="T237" s="26">
        <v>3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26"/>
      <c r="BW237" s="67">
        <f>SUMIFS([1]Up!$J:$J,[1]Up!$D:$D,D237)</f>
        <v>0</v>
      </c>
      <c r="BX237" s="82"/>
      <c r="BY237" s="82" t="str">
        <f t="shared" si="37"/>
        <v/>
      </c>
      <c r="BZ237" s="53" t="str">
        <f t="shared" si="38"/>
        <v/>
      </c>
      <c r="CA237" s="53" t="s">
        <v>50</v>
      </c>
      <c r="CB237" s="84" t="s">
        <v>1870</v>
      </c>
      <c r="CC237" s="53"/>
      <c r="CD237" s="53" t="s">
        <v>1871</v>
      </c>
      <c r="CE237" s="53">
        <v>7</v>
      </c>
      <c r="CF237" s="83">
        <v>46169</v>
      </c>
      <c r="CG237" s="53"/>
      <c r="CH237" s="53"/>
    </row>
    <row r="238" spans="3:86" ht="14.25" customHeight="1">
      <c r="C238" s="82" t="s">
        <v>12</v>
      </c>
      <c r="D238" s="82" t="s">
        <v>1184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6"/>
        <v>1</v>
      </c>
      <c r="M238" s="26">
        <f t="shared" si="22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>
        <v>1</v>
      </c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26"/>
      <c r="BW238" s="67">
        <f>SUMIFS([1]Up!$J:$J,[1]Up!$D:$D,D238)</f>
        <v>0</v>
      </c>
      <c r="BX238" s="82"/>
      <c r="BY238" s="82" t="str">
        <f t="shared" si="37"/>
        <v/>
      </c>
      <c r="BZ238" s="53" t="str">
        <f t="shared" si="38"/>
        <v/>
      </c>
      <c r="CA238" s="53" t="s">
        <v>50</v>
      </c>
      <c r="CB238" s="53"/>
      <c r="CC238" s="53"/>
      <c r="CD238" s="53"/>
      <c r="CE238" s="53"/>
      <c r="CF238" s="83"/>
      <c r="CG238" s="53"/>
      <c r="CH238" s="53"/>
    </row>
    <row r="239" spans="3:86" ht="14.25" customHeight="1">
      <c r="C239" s="82" t="s">
        <v>12</v>
      </c>
      <c r="D239" s="82" t="s">
        <v>1185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6"/>
        <v>8</v>
      </c>
      <c r="M239" s="26">
        <f t="shared" si="22"/>
        <v>0</v>
      </c>
      <c r="N239" s="26"/>
      <c r="O239" s="26"/>
      <c r="P239" s="26"/>
      <c r="Q239" s="26"/>
      <c r="R239" s="26"/>
      <c r="S239" s="26"/>
      <c r="T239" s="26"/>
      <c r="U239" s="26">
        <v>8</v>
      </c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26"/>
      <c r="BW239" s="67">
        <f>SUMIFS([1]Up!$J:$J,[1]Up!$D:$D,D239)</f>
        <v>0</v>
      </c>
      <c r="BX239" s="82"/>
      <c r="BY239" s="82" t="str">
        <f t="shared" si="37"/>
        <v/>
      </c>
      <c r="BZ239" s="53" t="str">
        <f t="shared" si="38"/>
        <v/>
      </c>
      <c r="CA239" s="53" t="s">
        <v>50</v>
      </c>
      <c r="CB239" s="84" t="s">
        <v>1870</v>
      </c>
      <c r="CC239" s="53"/>
      <c r="CD239" s="53" t="s">
        <v>1871</v>
      </c>
      <c r="CE239" s="53">
        <v>8</v>
      </c>
      <c r="CF239" s="83">
        <v>46169</v>
      </c>
      <c r="CG239" s="53"/>
      <c r="CH239" s="53"/>
    </row>
    <row r="240" spans="3:86" ht="14.25" customHeight="1">
      <c r="C240" s="82" t="s">
        <v>12</v>
      </c>
      <c r="D240" s="82" t="s">
        <v>1186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6"/>
        <v>8</v>
      </c>
      <c r="M240" s="26">
        <f t="shared" si="22"/>
        <v>0</v>
      </c>
      <c r="N240" s="26"/>
      <c r="O240" s="26"/>
      <c r="P240" s="26"/>
      <c r="Q240" s="26"/>
      <c r="R240" s="26"/>
      <c r="S240" s="26"/>
      <c r="T240" s="26"/>
      <c r="U240" s="26">
        <v>8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26"/>
      <c r="BW240" s="67">
        <f>SUMIFS([1]Up!$J:$J,[1]Up!$D:$D,D240)</f>
        <v>0</v>
      </c>
      <c r="BX240" s="82"/>
      <c r="BY240" s="82" t="str">
        <f t="shared" si="37"/>
        <v/>
      </c>
      <c r="BZ240" s="53" t="str">
        <f t="shared" si="38"/>
        <v/>
      </c>
      <c r="CA240" s="53" t="s">
        <v>50</v>
      </c>
      <c r="CB240" s="84" t="s">
        <v>1870</v>
      </c>
      <c r="CC240" s="53"/>
      <c r="CD240" s="53" t="s">
        <v>1871</v>
      </c>
      <c r="CE240" s="53">
        <v>8</v>
      </c>
      <c r="CF240" s="83">
        <v>46169</v>
      </c>
      <c r="CG240" s="53"/>
      <c r="CH240" s="53"/>
    </row>
    <row r="241" spans="3:86" ht="14.25" customHeight="1">
      <c r="C241" s="82" t="s">
        <v>12</v>
      </c>
      <c r="D241" s="82" t="s">
        <v>1187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6"/>
        <v>1</v>
      </c>
      <c r="M241" s="26">
        <f t="shared" si="22"/>
        <v>0</v>
      </c>
      <c r="N241" s="26"/>
      <c r="O241" s="26"/>
      <c r="P241" s="26"/>
      <c r="Q241" s="26"/>
      <c r="R241" s="26">
        <v>1</v>
      </c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26"/>
      <c r="BV241" s="26"/>
      <c r="BW241" s="67">
        <f>SUMIFS([1]Up!$J:$J,[1]Up!$D:$D,D241)</f>
        <v>0</v>
      </c>
      <c r="BX241" s="82"/>
      <c r="BY241" s="82" t="str">
        <f t="shared" si="37"/>
        <v/>
      </c>
      <c r="BZ241" s="53" t="str">
        <f t="shared" si="38"/>
        <v/>
      </c>
      <c r="CA241" s="53" t="s">
        <v>50</v>
      </c>
      <c r="CB241" s="84" t="s">
        <v>1870</v>
      </c>
      <c r="CC241" s="53"/>
      <c r="CD241" s="53" t="s">
        <v>1871</v>
      </c>
      <c r="CE241" s="53">
        <v>1</v>
      </c>
      <c r="CF241" s="83">
        <v>46169</v>
      </c>
      <c r="CG241" s="53"/>
      <c r="CH241" s="53"/>
    </row>
    <row r="242" spans="3:86" ht="14.25" customHeight="1">
      <c r="C242" s="82" t="s">
        <v>12</v>
      </c>
      <c r="D242" s="82" t="s">
        <v>1188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6"/>
        <v>1</v>
      </c>
      <c r="M242" s="26">
        <f t="shared" si="22"/>
        <v>0</v>
      </c>
      <c r="N242" s="26"/>
      <c r="O242" s="26"/>
      <c r="P242" s="26"/>
      <c r="Q242" s="26"/>
      <c r="R242" s="26">
        <v>1</v>
      </c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26"/>
      <c r="BW242" s="67">
        <f>SUMIFS([1]Up!$J:$J,[1]Up!$D:$D,D242)</f>
        <v>0</v>
      </c>
      <c r="BX242" s="82"/>
      <c r="BY242" s="82" t="str">
        <f t="shared" si="37"/>
        <v/>
      </c>
      <c r="BZ242" s="53" t="str">
        <f t="shared" si="38"/>
        <v/>
      </c>
      <c r="CA242" s="53" t="s">
        <v>50</v>
      </c>
      <c r="CB242" s="84" t="s">
        <v>1870</v>
      </c>
      <c r="CC242" s="53"/>
      <c r="CD242" s="53" t="s">
        <v>1871</v>
      </c>
      <c r="CE242" s="53">
        <v>1</v>
      </c>
      <c r="CF242" s="83">
        <v>46169</v>
      </c>
      <c r="CG242" s="53"/>
      <c r="CH242" s="53"/>
    </row>
    <row r="243" spans="3:86" ht="14.25" customHeight="1">
      <c r="C243" s="82" t="s">
        <v>12</v>
      </c>
      <c r="D243" s="82" t="s">
        <v>1189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6"/>
        <v>3</v>
      </c>
      <c r="M243" s="26">
        <f t="shared" si="22"/>
        <v>0</v>
      </c>
      <c r="N243" s="26"/>
      <c r="O243" s="26"/>
      <c r="P243" s="26"/>
      <c r="Q243" s="26"/>
      <c r="R243" s="26">
        <v>1</v>
      </c>
      <c r="S243" s="26"/>
      <c r="T243" s="26">
        <v>2</v>
      </c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26"/>
      <c r="BW243" s="67">
        <f>SUMIFS([1]Up!$J:$J,[1]Up!$D:$D,D243)</f>
        <v>0</v>
      </c>
      <c r="BX243" s="82"/>
      <c r="BY243" s="82" t="str">
        <f t="shared" si="37"/>
        <v/>
      </c>
      <c r="BZ243" s="53" t="str">
        <f t="shared" si="38"/>
        <v/>
      </c>
      <c r="CA243" s="53" t="s">
        <v>50</v>
      </c>
      <c r="CB243" s="84" t="s">
        <v>1870</v>
      </c>
      <c r="CC243" s="53"/>
      <c r="CD243" s="53" t="s">
        <v>1871</v>
      </c>
      <c r="CE243" s="53">
        <v>3</v>
      </c>
      <c r="CF243" s="83">
        <v>46169</v>
      </c>
      <c r="CG243" s="53"/>
      <c r="CH243" s="53"/>
    </row>
    <row r="244" spans="3:86" ht="14.25" customHeight="1">
      <c r="C244" s="82" t="s">
        <v>12</v>
      </c>
      <c r="D244" s="82" t="s">
        <v>1190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6"/>
        <v>1</v>
      </c>
      <c r="M244" s="26">
        <f t="shared" si="22"/>
        <v>0</v>
      </c>
      <c r="N244" s="26"/>
      <c r="O244" s="26"/>
      <c r="P244" s="26"/>
      <c r="Q244" s="26"/>
      <c r="R244" s="26">
        <v>1</v>
      </c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26"/>
      <c r="BW244" s="67">
        <f>SUMIFS([1]Up!$J:$J,[1]Up!$D:$D,D244)</f>
        <v>0</v>
      </c>
      <c r="BX244" s="82"/>
      <c r="BY244" s="82" t="str">
        <f t="shared" si="37"/>
        <v/>
      </c>
      <c r="BZ244" s="53" t="str">
        <f t="shared" si="38"/>
        <v/>
      </c>
      <c r="CA244" s="53" t="s">
        <v>50</v>
      </c>
      <c r="CB244" s="84" t="s">
        <v>1870</v>
      </c>
      <c r="CC244" s="53"/>
      <c r="CD244" s="53" t="s">
        <v>1871</v>
      </c>
      <c r="CE244" s="53">
        <v>1</v>
      </c>
      <c r="CF244" s="83">
        <v>46169</v>
      </c>
      <c r="CG244" s="53"/>
      <c r="CH244" s="53"/>
    </row>
    <row r="245" spans="3:86" ht="14.25" customHeight="1">
      <c r="C245" s="82" t="s">
        <v>12</v>
      </c>
      <c r="D245" s="82" t="s">
        <v>1191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6"/>
        <v>45</v>
      </c>
      <c r="M245" s="26">
        <f t="shared" si="22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35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>
        <v>10</v>
      </c>
      <c r="BU245" s="26"/>
      <c r="BV245" s="26"/>
      <c r="BW245" s="67">
        <f>SUMIFS([1]Up!$J:$J,[1]Up!$D:$D,D245)</f>
        <v>0</v>
      </c>
      <c r="BX245" s="82"/>
      <c r="BY245" s="82" t="str">
        <f t="shared" si="37"/>
        <v/>
      </c>
      <c r="BZ245" s="53" t="str">
        <f t="shared" si="38"/>
        <v/>
      </c>
      <c r="CA245" s="53" t="s">
        <v>50</v>
      </c>
      <c r="CB245" s="84" t="s">
        <v>1974</v>
      </c>
      <c r="CC245" s="53"/>
      <c r="CD245" s="53" t="s">
        <v>1975</v>
      </c>
      <c r="CE245" s="53">
        <v>45</v>
      </c>
      <c r="CF245" s="83">
        <v>46169</v>
      </c>
      <c r="CG245" s="53"/>
      <c r="CH245" s="53"/>
    </row>
    <row r="246" spans="3:86" ht="14.25" customHeight="1">
      <c r="C246" s="82" t="s">
        <v>12</v>
      </c>
      <c r="D246" s="82" t="s">
        <v>1192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6"/>
        <v>1</v>
      </c>
      <c r="M246" s="26">
        <f t="shared" si="22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>
        <v>1</v>
      </c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26"/>
      <c r="BW246" s="67">
        <f>SUMIFS([1]Up!$J:$J,[1]Up!$D:$D,D246)</f>
        <v>0</v>
      </c>
      <c r="BX246" s="82"/>
      <c r="BY246" s="82" t="str">
        <f t="shared" si="37"/>
        <v/>
      </c>
      <c r="BZ246" s="53" t="str">
        <f t="shared" si="38"/>
        <v/>
      </c>
      <c r="CA246" s="53" t="s">
        <v>50</v>
      </c>
      <c r="CB246" s="53" t="s">
        <v>1979</v>
      </c>
      <c r="CC246" s="53"/>
      <c r="CD246" s="53" t="s">
        <v>1980</v>
      </c>
      <c r="CE246" s="53">
        <v>1</v>
      </c>
      <c r="CF246" s="83">
        <v>46169</v>
      </c>
      <c r="CG246" s="53"/>
      <c r="CH246" s="53"/>
    </row>
    <row r="247" spans="3:86" ht="14.25" customHeight="1">
      <c r="C247" s="82" t="s">
        <v>12</v>
      </c>
      <c r="D247" s="82" t="s">
        <v>1193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6"/>
        <v>1</v>
      </c>
      <c r="M247" s="26">
        <f t="shared" si="22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>
        <v>1</v>
      </c>
      <c r="BU247" s="26"/>
      <c r="BV247" s="26"/>
      <c r="BW247" s="67">
        <f>SUMIFS([1]Up!$J:$J,[1]Up!$D:$D,D247)</f>
        <v>0</v>
      </c>
      <c r="BX247" s="82"/>
      <c r="BY247" s="82" t="str">
        <f t="shared" si="37"/>
        <v/>
      </c>
      <c r="BZ247" s="53" t="str">
        <f t="shared" si="38"/>
        <v/>
      </c>
      <c r="CA247" s="53" t="s">
        <v>61</v>
      </c>
      <c r="CB247" s="53" t="s">
        <v>1984</v>
      </c>
      <c r="CC247" s="53"/>
      <c r="CD247" s="53" t="s">
        <v>1985</v>
      </c>
      <c r="CE247" s="53">
        <v>1</v>
      </c>
      <c r="CF247" s="83">
        <v>46169</v>
      </c>
      <c r="CG247" s="53"/>
      <c r="CH247" s="53"/>
    </row>
    <row r="248" spans="3:86" ht="14.25" customHeight="1">
      <c r="C248" s="82" t="s">
        <v>14</v>
      </c>
      <c r="D248" s="82" t="s">
        <v>1194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6"/>
        <v>7</v>
      </c>
      <c r="M248" s="26">
        <f t="shared" si="22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>
        <v>7</v>
      </c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26"/>
      <c r="BW248" s="67">
        <f>SUMIFS([1]Up!$J:$J,[1]Up!$D:$D,D248)</f>
        <v>0</v>
      </c>
      <c r="BX248" s="82"/>
      <c r="BY248" s="82" t="str">
        <f t="shared" si="37"/>
        <v>PL6</v>
      </c>
      <c r="BZ248" s="53" t="str">
        <f t="shared" si="38"/>
        <v/>
      </c>
      <c r="CA248" s="53" t="s">
        <v>50</v>
      </c>
      <c r="CB248" s="84" t="s">
        <v>1780</v>
      </c>
      <c r="CC248" s="53"/>
      <c r="CD248" s="53" t="s">
        <v>1781</v>
      </c>
      <c r="CE248" s="53">
        <v>7</v>
      </c>
      <c r="CF248" s="83">
        <v>46169</v>
      </c>
      <c r="CG248" s="53"/>
      <c r="CH248" s="53"/>
    </row>
    <row r="249" spans="3:86" ht="14.25" customHeight="1">
      <c r="C249" s="82" t="s">
        <v>14</v>
      </c>
      <c r="D249" s="82" t="s">
        <v>1195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6"/>
        <v>1</v>
      </c>
      <c r="M249" s="26">
        <f t="shared" si="22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>
        <v>1</v>
      </c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26"/>
      <c r="BW249" s="67">
        <f>SUMIFS([1]Up!$J:$J,[1]Up!$D:$D,D249)</f>
        <v>0</v>
      </c>
      <c r="BX249" s="82"/>
      <c r="BY249" s="82" t="str">
        <f t="shared" si="37"/>
        <v>PL6</v>
      </c>
      <c r="BZ249" s="53" t="str">
        <f t="shared" si="38"/>
        <v/>
      </c>
      <c r="CA249" s="53" t="s">
        <v>50</v>
      </c>
      <c r="CB249" s="53"/>
      <c r="CC249" s="53"/>
      <c r="CD249" s="53" t="s">
        <v>1992</v>
      </c>
      <c r="CE249" s="53">
        <v>1</v>
      </c>
      <c r="CF249" s="83">
        <v>46169</v>
      </c>
      <c r="CG249" s="53"/>
      <c r="CH249" s="53"/>
    </row>
    <row r="250" spans="3:86" ht="14.25" customHeight="1">
      <c r="C250" s="82" t="s">
        <v>14</v>
      </c>
      <c r="D250" s="82" t="s">
        <v>1196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6"/>
        <v>8</v>
      </c>
      <c r="M250" s="26">
        <f t="shared" si="22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>
        <v>8</v>
      </c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26"/>
      <c r="BW250" s="67">
        <f>SUMIFS([1]Up!$J:$J,[1]Up!$D:$D,D250)</f>
        <v>0</v>
      </c>
      <c r="BX250" s="82"/>
      <c r="BY250" s="82" t="str">
        <f t="shared" si="37"/>
        <v>PL6</v>
      </c>
      <c r="BZ250" s="53" t="str">
        <f t="shared" si="38"/>
        <v/>
      </c>
      <c r="CA250" s="53" t="s">
        <v>50</v>
      </c>
      <c r="CB250" s="84" t="s">
        <v>1780</v>
      </c>
      <c r="CC250" s="53"/>
      <c r="CD250" s="53" t="s">
        <v>1781</v>
      </c>
      <c r="CE250" s="53">
        <v>8</v>
      </c>
      <c r="CF250" s="83">
        <v>46169</v>
      </c>
      <c r="CG250" s="53"/>
      <c r="CH250" s="53"/>
    </row>
    <row r="251" spans="3:86" ht="14.25" customHeight="1">
      <c r="C251" s="82" t="s">
        <v>14</v>
      </c>
      <c r="D251" s="82" t="s">
        <v>1197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6"/>
        <v>30</v>
      </c>
      <c r="M251" s="26">
        <f t="shared" si="22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30</v>
      </c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26"/>
      <c r="BW251" s="67">
        <f>SUMIFS([1]Up!$J:$J,[1]Up!$D:$D,D251)</f>
        <v>0</v>
      </c>
      <c r="BX251" s="82"/>
      <c r="BY251" s="82" t="str">
        <f t="shared" si="37"/>
        <v>PL6</v>
      </c>
      <c r="BZ251" s="53" t="str">
        <f t="shared" si="38"/>
        <v/>
      </c>
      <c r="CA251" s="53" t="s">
        <v>50</v>
      </c>
      <c r="CB251" s="84" t="s">
        <v>1780</v>
      </c>
      <c r="CC251" s="53"/>
      <c r="CD251" s="53" t="s">
        <v>1781</v>
      </c>
      <c r="CE251" s="53">
        <v>30</v>
      </c>
      <c r="CF251" s="83">
        <v>46169</v>
      </c>
      <c r="CG251" s="53"/>
      <c r="CH251" s="53"/>
    </row>
    <row r="252" spans="3:86" ht="14.25" customHeight="1">
      <c r="C252" s="82" t="s">
        <v>15</v>
      </c>
      <c r="D252" s="82" t="s">
        <v>1198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6"/>
        <v>45</v>
      </c>
      <c r="M252" s="26">
        <f t="shared" si="22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/>
      <c r="BV252" s="26">
        <v>45</v>
      </c>
      <c r="BW252" s="67">
        <f>SUMIFS([1]Up!$J:$J,[1]Up!$D:$D,D252)</f>
        <v>0</v>
      </c>
      <c r="BX252" s="82"/>
      <c r="BY252" s="82" t="str">
        <f t="shared" si="37"/>
        <v/>
      </c>
      <c r="BZ252" s="53" t="str">
        <f t="shared" si="38"/>
        <v/>
      </c>
      <c r="CA252" s="53" t="s">
        <v>75</v>
      </c>
      <c r="CB252" s="53"/>
      <c r="CC252" s="53"/>
      <c r="CD252" s="53"/>
      <c r="CE252" s="53"/>
      <c r="CF252" s="83"/>
      <c r="CG252" s="53"/>
      <c r="CH252" s="53"/>
    </row>
    <row r="253" spans="3:86" ht="14.25" customHeight="1">
      <c r="C253" s="82" t="s">
        <v>15</v>
      </c>
      <c r="D253" s="82" t="s">
        <v>1199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6"/>
        <v>556</v>
      </c>
      <c r="M253" s="26">
        <f t="shared" si="22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/>
      <c r="BV253" s="26">
        <v>556</v>
      </c>
      <c r="BW253" s="67">
        <f>SUMIFS([1]Up!$J:$J,[1]Up!$D:$D,D253)</f>
        <v>0</v>
      </c>
      <c r="BX253" s="82"/>
      <c r="BY253" s="82" t="str">
        <f t="shared" si="37"/>
        <v/>
      </c>
      <c r="BZ253" s="53" t="str">
        <f t="shared" si="38"/>
        <v/>
      </c>
      <c r="CA253" s="53" t="s">
        <v>75</v>
      </c>
      <c r="CB253" s="53"/>
      <c r="CC253" s="53"/>
      <c r="CD253" s="53"/>
      <c r="CE253" s="53"/>
      <c r="CF253" s="83"/>
      <c r="CG253" s="53"/>
      <c r="CH253" s="53"/>
    </row>
    <row r="254" spans="3:86" ht="14.25" customHeight="1">
      <c r="C254" s="82" t="s">
        <v>15</v>
      </c>
      <c r="D254" s="82" t="s">
        <v>1200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6"/>
        <v>1</v>
      </c>
      <c r="M254" s="26">
        <f t="shared" si="22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/>
      <c r="BV254" s="26">
        <v>1</v>
      </c>
      <c r="BW254" s="67">
        <f>SUMIFS([1]Up!$J:$J,[1]Up!$D:$D,D254)</f>
        <v>0</v>
      </c>
      <c r="BX254" s="82"/>
      <c r="BY254" s="82" t="str">
        <f t="shared" si="37"/>
        <v/>
      </c>
      <c r="BZ254" s="53" t="str">
        <f t="shared" si="38"/>
        <v/>
      </c>
      <c r="CA254" s="53" t="s">
        <v>75</v>
      </c>
      <c r="CB254" s="53"/>
      <c r="CC254" s="53"/>
      <c r="CD254" s="53"/>
      <c r="CE254" s="53"/>
      <c r="CF254" s="83"/>
      <c r="CG254" s="53"/>
      <c r="CH254" s="53"/>
    </row>
    <row r="255" spans="3:86" ht="14.25" customHeight="1">
      <c r="C255" s="82" t="s">
        <v>15</v>
      </c>
      <c r="D255" s="82" t="s">
        <v>1201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6"/>
        <v>278</v>
      </c>
      <c r="M255" s="26">
        <f t="shared" si="22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278</v>
      </c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26"/>
      <c r="BW255" s="67">
        <f>SUMIFS([1]Up!$J:$J,[1]Up!$D:$D,D255)</f>
        <v>0</v>
      </c>
      <c r="BX255" s="82"/>
      <c r="BY255" s="82" t="str">
        <f t="shared" si="37"/>
        <v/>
      </c>
      <c r="BZ255" s="53" t="str">
        <f t="shared" si="38"/>
        <v/>
      </c>
      <c r="CA255" s="53" t="s">
        <v>75</v>
      </c>
      <c r="CB255" s="53"/>
      <c r="CC255" s="53"/>
      <c r="CD255" s="53"/>
      <c r="CE255" s="53"/>
      <c r="CF255" s="83"/>
      <c r="CG255" s="53"/>
      <c r="CH255" s="53"/>
    </row>
    <row r="256" spans="3:86" ht="14.25" customHeight="1">
      <c r="C256" s="82" t="s">
        <v>15</v>
      </c>
      <c r="D256" s="82" t="s">
        <v>1202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6"/>
        <v>1</v>
      </c>
      <c r="M256" s="26">
        <f t="shared" si="22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/>
      <c r="BV256" s="26">
        <v>1</v>
      </c>
      <c r="BW256" s="67">
        <f>SUMIFS([1]Up!$J:$J,[1]Up!$D:$D,D256)</f>
        <v>0</v>
      </c>
      <c r="BX256" s="82"/>
      <c r="BY256" s="82" t="str">
        <f t="shared" si="37"/>
        <v/>
      </c>
      <c r="BZ256" s="53" t="str">
        <f t="shared" si="38"/>
        <v/>
      </c>
      <c r="CA256" s="53" t="s">
        <v>75</v>
      </c>
      <c r="CB256" s="53"/>
      <c r="CC256" s="53"/>
      <c r="CD256" s="53"/>
      <c r="CE256" s="53"/>
      <c r="CF256" s="83"/>
      <c r="CG256" s="53"/>
      <c r="CH256" s="53"/>
    </row>
    <row r="257" spans="3:86" ht="14.25" customHeight="1">
      <c r="C257" s="82" t="s">
        <v>15</v>
      </c>
      <c r="D257" s="82" t="s">
        <v>1203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6"/>
        <v>4</v>
      </c>
      <c r="M257" s="26">
        <f t="shared" si="22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/>
      <c r="BV257" s="26">
        <v>4</v>
      </c>
      <c r="BW257" s="67">
        <f>SUMIFS([1]Up!$J:$J,[1]Up!$D:$D,D257)</f>
        <v>0</v>
      </c>
      <c r="BX257" s="82"/>
      <c r="BY257" s="82" t="str">
        <f t="shared" si="37"/>
        <v/>
      </c>
      <c r="BZ257" s="53" t="str">
        <f t="shared" si="38"/>
        <v/>
      </c>
      <c r="CA257" s="53" t="s">
        <v>75</v>
      </c>
      <c r="CB257" s="53"/>
      <c r="CC257" s="53"/>
      <c r="CD257" s="53"/>
      <c r="CE257" s="53"/>
      <c r="CF257" s="83"/>
      <c r="CG257" s="53"/>
      <c r="CH257" s="53"/>
    </row>
    <row r="258" spans="3:86" ht="14.25" customHeight="1">
      <c r="C258" s="82" t="s">
        <v>15</v>
      </c>
      <c r="D258" s="82" t="s">
        <v>1204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6"/>
        <v>1</v>
      </c>
      <c r="M258" s="26">
        <f t="shared" si="22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/>
      <c r="BV258" s="26">
        <v>1</v>
      </c>
      <c r="BW258" s="67">
        <f>SUMIFS([1]Up!$J:$J,[1]Up!$D:$D,D258)</f>
        <v>0</v>
      </c>
      <c r="BX258" s="82"/>
      <c r="BY258" s="82" t="str">
        <f t="shared" si="37"/>
        <v/>
      </c>
      <c r="BZ258" s="53" t="str">
        <f t="shared" si="38"/>
        <v/>
      </c>
      <c r="CA258" s="53" t="s">
        <v>75</v>
      </c>
      <c r="CB258" s="53"/>
      <c r="CC258" s="53"/>
      <c r="CD258" s="53"/>
      <c r="CE258" s="53"/>
      <c r="CF258" s="83"/>
      <c r="CG258" s="53"/>
      <c r="CH258" s="53"/>
    </row>
    <row r="259" spans="3:86" ht="14.25" customHeight="1">
      <c r="C259" s="82" t="s">
        <v>15</v>
      </c>
      <c r="D259" s="82" t="s">
        <v>1205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6"/>
        <v>1</v>
      </c>
      <c r="M259" s="26">
        <f t="shared" si="22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1</v>
      </c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26"/>
      <c r="BW259" s="67">
        <f>SUMIFS([1]Up!$J:$J,[1]Up!$D:$D,D259)</f>
        <v>0</v>
      </c>
      <c r="BX259" s="82"/>
      <c r="BY259" s="82" t="str">
        <f t="shared" si="37"/>
        <v/>
      </c>
      <c r="BZ259" s="53" t="str">
        <f t="shared" si="38"/>
        <v/>
      </c>
      <c r="CA259" s="53" t="s">
        <v>75</v>
      </c>
      <c r="CB259" s="53"/>
      <c r="CC259" s="53"/>
      <c r="CD259" s="53"/>
      <c r="CE259" s="53"/>
      <c r="CF259" s="83"/>
      <c r="CG259" s="53"/>
      <c r="CH259" s="53"/>
    </row>
    <row r="260" spans="3:86" ht="14.25" customHeight="1">
      <c r="C260" s="82" t="s">
        <v>15</v>
      </c>
      <c r="D260" s="82" t="s">
        <v>1206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6"/>
        <v>2</v>
      </c>
      <c r="M260" s="26">
        <f t="shared" si="22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/>
      <c r="BV260" s="26">
        <v>2</v>
      </c>
      <c r="BW260" s="67">
        <f>SUMIFS([1]Up!$J:$J,[1]Up!$D:$D,D260)</f>
        <v>0</v>
      </c>
      <c r="BX260" s="82"/>
      <c r="BY260" s="82" t="str">
        <f t="shared" si="37"/>
        <v/>
      </c>
      <c r="BZ260" s="53" t="str">
        <f t="shared" si="38"/>
        <v/>
      </c>
      <c r="CA260" s="53" t="s">
        <v>75</v>
      </c>
      <c r="CB260" s="53"/>
      <c r="CC260" s="53"/>
      <c r="CD260" s="53"/>
      <c r="CE260" s="53"/>
      <c r="CF260" s="83"/>
      <c r="CG260" s="53"/>
      <c r="CH260" s="53"/>
    </row>
    <row r="261" spans="3:86" ht="14.25" customHeight="1">
      <c r="C261" s="82" t="s">
        <v>15</v>
      </c>
      <c r="D261" s="82" t="s">
        <v>1207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6"/>
        <v>1</v>
      </c>
      <c r="M261" s="26">
        <f t="shared" si="22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/>
      <c r="BV261" s="26">
        <v>1</v>
      </c>
      <c r="BW261" s="67">
        <f>SUMIFS([1]Up!$J:$J,[1]Up!$D:$D,D261)</f>
        <v>0</v>
      </c>
      <c r="BX261" s="82"/>
      <c r="BY261" s="82" t="str">
        <f t="shared" si="37"/>
        <v/>
      </c>
      <c r="BZ261" s="53" t="str">
        <f t="shared" si="38"/>
        <v/>
      </c>
      <c r="CA261" s="53" t="s">
        <v>75</v>
      </c>
      <c r="CB261" s="53"/>
      <c r="CC261" s="53"/>
      <c r="CD261" s="53"/>
      <c r="CE261" s="53"/>
      <c r="CF261" s="83"/>
      <c r="CG261" s="53"/>
      <c r="CH261" s="53"/>
    </row>
    <row r="262" spans="3:86" ht="14.25" customHeight="1">
      <c r="C262" s="82" t="s">
        <v>15</v>
      </c>
      <c r="D262" s="82" t="s">
        <v>1208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6"/>
        <v>1</v>
      </c>
      <c r="M262" s="26">
        <f t="shared" si="2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/>
      <c r="BV262" s="26">
        <v>1</v>
      </c>
      <c r="BW262" s="67">
        <f>SUMIFS([1]Up!$J:$J,[1]Up!$D:$D,D262)</f>
        <v>0</v>
      </c>
      <c r="BX262" s="82"/>
      <c r="BY262" s="82" t="str">
        <f t="shared" si="37"/>
        <v/>
      </c>
      <c r="BZ262" s="53" t="str">
        <f t="shared" si="38"/>
        <v/>
      </c>
      <c r="CA262" s="53" t="s">
        <v>75</v>
      </c>
      <c r="CB262" s="53"/>
      <c r="CC262" s="53"/>
      <c r="CD262" s="53"/>
      <c r="CE262" s="53"/>
      <c r="CF262" s="83"/>
      <c r="CG262" s="53"/>
      <c r="CH262" s="53"/>
    </row>
    <row r="263" spans="3:86" ht="14.25" customHeight="1">
      <c r="C263" s="82" t="s">
        <v>14</v>
      </c>
      <c r="D263" s="82" t="s">
        <v>1209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6"/>
        <v>8</v>
      </c>
      <c r="M263" s="26">
        <f t="shared" si="22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>
        <v>8</v>
      </c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26"/>
      <c r="BW263" s="67">
        <f>SUMIFS([1]Up!$J:$J,[1]Up!$D:$D,D263)</f>
        <v>0</v>
      </c>
      <c r="BX263" s="82"/>
      <c r="BY263" s="82" t="str">
        <f t="shared" si="37"/>
        <v>PL10</v>
      </c>
      <c r="BZ263" s="53" t="str">
        <f t="shared" si="38"/>
        <v/>
      </c>
      <c r="CA263" s="53" t="s">
        <v>50</v>
      </c>
      <c r="CB263" s="84" t="s">
        <v>1789</v>
      </c>
      <c r="CC263" s="53"/>
      <c r="CD263" s="53" t="s">
        <v>1790</v>
      </c>
      <c r="CE263" s="53">
        <v>8</v>
      </c>
      <c r="CF263" s="83">
        <v>46169</v>
      </c>
      <c r="CG263" s="53"/>
      <c r="CH263" s="53"/>
    </row>
    <row r="264" spans="3:86" ht="14.25" customHeight="1">
      <c r="C264" s="82" t="s">
        <v>14</v>
      </c>
      <c r="D264" s="82" t="s">
        <v>1210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6"/>
        <v>4</v>
      </c>
      <c r="M264" s="26">
        <f t="shared" si="22"/>
        <v>0</v>
      </c>
      <c r="N264" s="26"/>
      <c r="O264" s="26"/>
      <c r="P264" s="26"/>
      <c r="Q264" s="26"/>
      <c r="R264" s="26">
        <v>4</v>
      </c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26"/>
      <c r="BW264" s="67">
        <f>SUMIFS([1]Up!$J:$J,[1]Up!$D:$D,D264)</f>
        <v>0</v>
      </c>
      <c r="BX264" s="82"/>
      <c r="BY264" s="82" t="str">
        <f t="shared" si="37"/>
        <v>PL25</v>
      </c>
      <c r="BZ264" s="53" t="str">
        <f t="shared" si="38"/>
        <v/>
      </c>
      <c r="CA264" s="53" t="s">
        <v>50</v>
      </c>
      <c r="CB264" s="53" t="s">
        <v>1850</v>
      </c>
      <c r="CC264" s="53"/>
      <c r="CD264" s="53" t="s">
        <v>1851</v>
      </c>
      <c r="CE264" s="53">
        <v>4</v>
      </c>
      <c r="CF264" s="83">
        <v>46169</v>
      </c>
      <c r="CG264" s="53"/>
      <c r="CH264" s="53"/>
    </row>
    <row r="265" spans="3:86" ht="14.25" customHeight="1">
      <c r="C265" s="82" t="s">
        <v>14</v>
      </c>
      <c r="D265" s="82" t="s">
        <v>1211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6"/>
        <v>16</v>
      </c>
      <c r="M265" s="26">
        <f t="shared" si="22"/>
        <v>0</v>
      </c>
      <c r="N265" s="26"/>
      <c r="O265" s="26"/>
      <c r="P265" s="26"/>
      <c r="Q265" s="26">
        <v>16</v>
      </c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26"/>
      <c r="BW265" s="67">
        <f>SUMIFS([1]Up!$J:$J,[1]Up!$D:$D,D265)</f>
        <v>0</v>
      </c>
      <c r="BX265" s="82"/>
      <c r="BY265" s="82" t="str">
        <f t="shared" si="37"/>
        <v>PL12</v>
      </c>
      <c r="BZ265" s="53" t="str">
        <f t="shared" si="38"/>
        <v/>
      </c>
      <c r="CA265" s="53" t="s">
        <v>50</v>
      </c>
      <c r="CB265" s="53" t="s">
        <v>1890</v>
      </c>
      <c r="CC265" s="53"/>
      <c r="CD265" s="53" t="s">
        <v>1891</v>
      </c>
      <c r="CE265" s="53">
        <v>16</v>
      </c>
      <c r="CF265" s="83">
        <v>46169</v>
      </c>
      <c r="CG265" s="53"/>
      <c r="CH265" s="53"/>
    </row>
    <row r="266" spans="3:86" ht="14.25" customHeight="1">
      <c r="C266" s="82" t="s">
        <v>14</v>
      </c>
      <c r="D266" s="82" t="s">
        <v>1212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6"/>
        <v>1</v>
      </c>
      <c r="M266" s="26">
        <f t="shared" si="22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>
        <v>3</v>
      </c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26"/>
      <c r="BW266" s="67">
        <f>SUMIFS([1]Up!$J:$J,[1]Up!$D:$D,D266)</f>
        <v>0</v>
      </c>
      <c r="BX266" s="82" t="s">
        <v>4089</v>
      </c>
      <c r="BY266" s="82" t="str">
        <f t="shared" si="37"/>
        <v>PL6</v>
      </c>
      <c r="BZ266" s="53" t="str">
        <f t="shared" si="38"/>
        <v>Thừa 2</v>
      </c>
      <c r="CA266" s="53" t="s">
        <v>50</v>
      </c>
      <c r="CB266" s="53"/>
      <c r="CC266" s="53"/>
      <c r="CD266" s="53" t="s">
        <v>1681</v>
      </c>
      <c r="CE266" s="53">
        <v>1</v>
      </c>
      <c r="CF266" s="83"/>
      <c r="CG266" s="53"/>
      <c r="CH266" s="53"/>
    </row>
    <row r="267" spans="3:86" ht="14.25" customHeight="1">
      <c r="C267" s="82" t="s">
        <v>12</v>
      </c>
      <c r="D267" s="82" t="s">
        <v>1213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6"/>
        <v>1</v>
      </c>
      <c r="M267" s="26">
        <f t="shared" si="22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>
        <v>2</v>
      </c>
      <c r="BU267" s="26"/>
      <c r="BV267" s="26"/>
      <c r="BW267" s="67">
        <f>SUMIFS([1]Up!$J:$J,[1]Up!$D:$D,D267)</f>
        <v>0</v>
      </c>
      <c r="BX267" s="82" t="s">
        <v>82</v>
      </c>
      <c r="BY267" s="82" t="str">
        <f t="shared" si="37"/>
        <v/>
      </c>
      <c r="BZ267" s="53" t="str">
        <f t="shared" si="38"/>
        <v>Thừa 1</v>
      </c>
      <c r="CA267" s="53" t="s">
        <v>50</v>
      </c>
      <c r="CB267" s="53"/>
      <c r="CC267" s="53"/>
      <c r="CD267" s="53" t="s">
        <v>1681</v>
      </c>
      <c r="CE267" s="53">
        <v>1</v>
      </c>
      <c r="CF267" s="83"/>
      <c r="CG267" s="53"/>
      <c r="CH267" s="53"/>
    </row>
    <row r="268" spans="3:86" ht="14.25" customHeight="1">
      <c r="C268" s="82" t="s">
        <v>12</v>
      </c>
      <c r="D268" s="82" t="s">
        <v>1214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6"/>
        <v>1</v>
      </c>
      <c r="M268" s="26">
        <f t="shared" si="22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>
        <v>1</v>
      </c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26"/>
      <c r="BW268" s="67">
        <f>SUMIFS([1]Up!$J:$J,[1]Up!$D:$D,D268)</f>
        <v>0</v>
      </c>
      <c r="BX268" s="82"/>
      <c r="BY268" s="82" t="str">
        <f t="shared" si="37"/>
        <v/>
      </c>
      <c r="BZ268" s="53" t="str">
        <f t="shared" si="38"/>
        <v/>
      </c>
      <c r="CA268" s="53" t="s">
        <v>50</v>
      </c>
      <c r="CB268" s="84" t="s">
        <v>1953</v>
      </c>
      <c r="CC268" s="53"/>
      <c r="CD268" s="53" t="s">
        <v>1954</v>
      </c>
      <c r="CE268" s="53">
        <v>1</v>
      </c>
      <c r="CF268" s="83">
        <v>46169</v>
      </c>
      <c r="CG268" s="53"/>
      <c r="CH268" s="53"/>
    </row>
    <row r="269" spans="3:86" ht="14.25" customHeight="1">
      <c r="C269" s="82" t="s">
        <v>12</v>
      </c>
      <c r="D269" s="82" t="s">
        <v>1215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6"/>
        <v>1</v>
      </c>
      <c r="M269" s="26">
        <f t="shared" si="22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>
        <f>(12000+1124)/G269</f>
        <v>1.0022911257064304</v>
      </c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26"/>
      <c r="BW269" s="67">
        <f>SUMIFS([1]Up!$J:$J,[1]Up!$D:$D,D269)</f>
        <v>0</v>
      </c>
      <c r="BX269" s="82"/>
      <c r="BY269" s="82" t="str">
        <f t="shared" si="37"/>
        <v/>
      </c>
      <c r="BZ269" s="53" t="str">
        <f t="shared" si="38"/>
        <v/>
      </c>
      <c r="CA269" s="53" t="s">
        <v>50</v>
      </c>
      <c r="CB269" s="53"/>
      <c r="CC269" s="53"/>
      <c r="CD269" s="53" t="s">
        <v>1681</v>
      </c>
      <c r="CE269" s="53">
        <v>1</v>
      </c>
      <c r="CF269" s="83"/>
      <c r="CG269" s="53"/>
      <c r="CH269" s="53"/>
    </row>
    <row r="270" spans="3:86" ht="14.25" customHeight="1">
      <c r="C270" s="82" t="s">
        <v>12</v>
      </c>
      <c r="D270" s="82" t="s">
        <v>1216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6"/>
        <v>0</v>
      </c>
      <c r="M270" s="26">
        <f t="shared" si="22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26"/>
      <c r="BW270" s="67">
        <f>SUMIFS([1]Up!$J:$J,[1]Up!$D:$D,D270)</f>
        <v>0</v>
      </c>
      <c r="BX270" s="82"/>
      <c r="BY270" s="82" t="str">
        <f t="shared" si="37"/>
        <v/>
      </c>
      <c r="BZ270" s="53" t="str">
        <f t="shared" si="38"/>
        <v/>
      </c>
      <c r="CA270" s="53" t="s">
        <v>50</v>
      </c>
      <c r="CB270" s="53"/>
      <c r="CC270" s="53"/>
      <c r="CD270" s="53"/>
      <c r="CE270" s="53"/>
      <c r="CF270" s="83"/>
      <c r="CG270" s="53"/>
      <c r="CH270" s="53"/>
    </row>
    <row r="271" spans="3:86" ht="14.25" customHeight="1">
      <c r="C271" s="82" t="s">
        <v>12</v>
      </c>
      <c r="D271" s="82" t="s">
        <v>1217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6"/>
        <v>1</v>
      </c>
      <c r="M271" s="26">
        <f t="shared" si="22"/>
        <v>0</v>
      </c>
      <c r="N271" s="26"/>
      <c r="O271" s="26"/>
      <c r="P271" s="26"/>
      <c r="Q271" s="26"/>
      <c r="R271" s="26">
        <f>(1124*2)/G271</f>
        <v>0.17168168626851993</v>
      </c>
      <c r="S271" s="26"/>
      <c r="T271" s="26"/>
      <c r="U271" s="26">
        <f>12000/G271</f>
        <v>0.91645028257217043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26"/>
      <c r="BW271" s="67">
        <f>SUMIFS([1]Up!$J:$J,[1]Up!$D:$D,D271)</f>
        <v>0</v>
      </c>
      <c r="BX271" s="82"/>
      <c r="BY271" s="82" t="str">
        <f t="shared" si="37"/>
        <v/>
      </c>
      <c r="BZ271" s="53" t="str">
        <f t="shared" si="38"/>
        <v/>
      </c>
      <c r="CA271" s="53" t="s">
        <v>50</v>
      </c>
      <c r="CB271" s="53"/>
      <c r="CC271" s="53"/>
      <c r="CD271" s="53" t="s">
        <v>1681</v>
      </c>
      <c r="CE271" s="53">
        <v>1</v>
      </c>
      <c r="CF271" s="83"/>
      <c r="CG271" s="53"/>
      <c r="CH271" s="53"/>
    </row>
    <row r="272" spans="3:86" ht="14.25" customHeight="1">
      <c r="C272" s="82" t="s">
        <v>12</v>
      </c>
      <c r="D272" s="82" t="s">
        <v>1218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6"/>
        <v>1</v>
      </c>
      <c r="M272" s="26">
        <f t="shared" si="22"/>
        <v>0</v>
      </c>
      <c r="N272" s="26"/>
      <c r="O272" s="26"/>
      <c r="P272" s="26"/>
      <c r="Q272" s="26"/>
      <c r="R272" s="26"/>
      <c r="S272" s="26">
        <f>(1124*2)/G272</f>
        <v>0.17168168626851993</v>
      </c>
      <c r="T272" s="26"/>
      <c r="U272" s="26">
        <f>12000/G272</f>
        <v>0.91645028257217043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26"/>
      <c r="BW272" s="67">
        <f>SUMIFS([1]Up!$J:$J,[1]Up!$D:$D,D272)</f>
        <v>0</v>
      </c>
      <c r="BX272" s="82"/>
      <c r="BY272" s="82" t="str">
        <f t="shared" si="37"/>
        <v/>
      </c>
      <c r="BZ272" s="53" t="str">
        <f t="shared" si="38"/>
        <v/>
      </c>
      <c r="CA272" s="53" t="s">
        <v>50</v>
      </c>
      <c r="CB272" s="53"/>
      <c r="CC272" s="53"/>
      <c r="CD272" s="53" t="s">
        <v>1681</v>
      </c>
      <c r="CE272" s="53">
        <v>1</v>
      </c>
      <c r="CF272" s="83"/>
      <c r="CG272" s="53"/>
      <c r="CH272" s="53"/>
    </row>
    <row r="273" spans="3:86" ht="14.25" customHeight="1">
      <c r="C273" s="82" t="s">
        <v>12</v>
      </c>
      <c r="D273" s="82" t="s">
        <v>1219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6"/>
        <v>8</v>
      </c>
      <c r="M273" s="26">
        <f t="shared" si="22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26"/>
      <c r="BW273" s="67">
        <f>SUMIFS([1]Up!$J:$J,[1]Up!$D:$D,D273)</f>
        <v>0</v>
      </c>
      <c r="BX273" s="82"/>
      <c r="BY273" s="82" t="str">
        <f t="shared" si="37"/>
        <v/>
      </c>
      <c r="BZ273" s="53" t="str">
        <f t="shared" si="38"/>
        <v/>
      </c>
      <c r="CA273" s="53" t="s">
        <v>50</v>
      </c>
      <c r="CB273" s="84" t="s">
        <v>1870</v>
      </c>
      <c r="CC273" s="53"/>
      <c r="CD273" s="53" t="s">
        <v>1871</v>
      </c>
      <c r="CE273" s="53">
        <v>8</v>
      </c>
      <c r="CF273" s="83">
        <v>46169</v>
      </c>
      <c r="CG273" s="53"/>
      <c r="CH273" s="53"/>
    </row>
    <row r="274" spans="3:86" ht="14.25" customHeight="1">
      <c r="C274" s="82" t="s">
        <v>12</v>
      </c>
      <c r="D274" s="82" t="s">
        <v>1220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6"/>
        <v>8</v>
      </c>
      <c r="M274" s="26">
        <f t="shared" si="22"/>
        <v>0</v>
      </c>
      <c r="N274" s="26"/>
      <c r="O274" s="26"/>
      <c r="P274" s="26"/>
      <c r="Q274" s="26"/>
      <c r="R274" s="26"/>
      <c r="S274" s="26"/>
      <c r="T274" s="26"/>
      <c r="U274" s="26">
        <v>8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26"/>
      <c r="BW274" s="67">
        <f>SUMIFS([1]Up!$J:$J,[1]Up!$D:$D,D274)</f>
        <v>0</v>
      </c>
      <c r="BX274" s="82"/>
      <c r="BY274" s="82" t="str">
        <f t="shared" si="37"/>
        <v/>
      </c>
      <c r="BZ274" s="53" t="str">
        <f t="shared" si="38"/>
        <v/>
      </c>
      <c r="CA274" s="53" t="s">
        <v>50</v>
      </c>
      <c r="CB274" s="84" t="s">
        <v>1870</v>
      </c>
      <c r="CC274" s="53"/>
      <c r="CD274" s="53" t="s">
        <v>1871</v>
      </c>
      <c r="CE274" s="53">
        <v>8</v>
      </c>
      <c r="CF274" s="83">
        <v>46169</v>
      </c>
      <c r="CG274" s="53"/>
      <c r="CH274" s="53"/>
    </row>
    <row r="275" spans="3:86" ht="14.25" customHeight="1">
      <c r="C275" s="82" t="s">
        <v>12</v>
      </c>
      <c r="D275" s="82" t="s">
        <v>1221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6"/>
        <v>8</v>
      </c>
      <c r="M275" s="26">
        <f t="shared" si="22"/>
        <v>0</v>
      </c>
      <c r="N275" s="26"/>
      <c r="O275" s="26"/>
      <c r="P275" s="26"/>
      <c r="Q275" s="26"/>
      <c r="R275" s="26"/>
      <c r="S275" s="26"/>
      <c r="T275" s="26"/>
      <c r="U275" s="26">
        <v>8</v>
      </c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26"/>
      <c r="BW275" s="67">
        <f>SUMIFS([1]Up!$J:$J,[1]Up!$D:$D,D275)</f>
        <v>0</v>
      </c>
      <c r="BX275" s="82"/>
      <c r="BY275" s="82" t="str">
        <f t="shared" si="37"/>
        <v/>
      </c>
      <c r="BZ275" s="53" t="str">
        <f t="shared" si="38"/>
        <v/>
      </c>
      <c r="CA275" s="53" t="s">
        <v>50</v>
      </c>
      <c r="CB275" s="84" t="s">
        <v>1870</v>
      </c>
      <c r="CC275" s="53"/>
      <c r="CD275" s="53" t="s">
        <v>1871</v>
      </c>
      <c r="CE275" s="53">
        <v>8</v>
      </c>
      <c r="CF275" s="83">
        <v>46169</v>
      </c>
      <c r="CG275" s="53"/>
      <c r="CH275" s="53"/>
    </row>
    <row r="276" spans="3:86" ht="14.25" customHeight="1">
      <c r="C276" s="82" t="s">
        <v>12</v>
      </c>
      <c r="D276" s="82" t="s">
        <v>1222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6"/>
        <v>4</v>
      </c>
      <c r="M276" s="26">
        <f t="shared" si="22"/>
        <v>0</v>
      </c>
      <c r="N276" s="26"/>
      <c r="O276" s="26"/>
      <c r="P276" s="26"/>
      <c r="Q276" s="26"/>
      <c r="R276" s="26">
        <v>4</v>
      </c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26"/>
      <c r="BW276" s="67">
        <f>SUMIFS([1]Up!$J:$J,[1]Up!$D:$D,D276)</f>
        <v>0</v>
      </c>
      <c r="BX276" s="82"/>
      <c r="BY276" s="82" t="str">
        <f t="shared" si="37"/>
        <v/>
      </c>
      <c r="BZ276" s="53" t="str">
        <f t="shared" si="38"/>
        <v/>
      </c>
      <c r="CA276" s="53" t="s">
        <v>50</v>
      </c>
      <c r="CB276" s="84" t="s">
        <v>1870</v>
      </c>
      <c r="CC276" s="53"/>
      <c r="CD276" s="53" t="s">
        <v>1871</v>
      </c>
      <c r="CE276" s="53">
        <v>4</v>
      </c>
      <c r="CF276" s="83">
        <v>46169</v>
      </c>
      <c r="CG276" s="53"/>
      <c r="CH276" s="53"/>
    </row>
    <row r="277" spans="3:86" ht="14.25" customHeight="1">
      <c r="C277" s="82" t="s">
        <v>12</v>
      </c>
      <c r="D277" s="82" t="s">
        <v>1223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6"/>
        <v>1</v>
      </c>
      <c r="M277" s="26">
        <f t="shared" si="22"/>
        <v>0</v>
      </c>
      <c r="N277" s="26"/>
      <c r="O277" s="26"/>
      <c r="P277" s="26"/>
      <c r="Q277" s="26"/>
      <c r="R277" s="26">
        <v>1</v>
      </c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26"/>
      <c r="BW277" s="67">
        <f>SUMIFS([1]Up!$J:$J,[1]Up!$D:$D,D277)</f>
        <v>0</v>
      </c>
      <c r="BX277" s="82"/>
      <c r="BY277" s="82" t="str">
        <f t="shared" si="37"/>
        <v/>
      </c>
      <c r="BZ277" s="53" t="str">
        <f t="shared" si="38"/>
        <v/>
      </c>
      <c r="CA277" s="53" t="s">
        <v>50</v>
      </c>
      <c r="CB277" s="84" t="s">
        <v>1870</v>
      </c>
      <c r="CC277" s="53"/>
      <c r="CD277" s="53" t="s">
        <v>1871</v>
      </c>
      <c r="CE277" s="53">
        <v>1</v>
      </c>
      <c r="CF277" s="83">
        <v>46169</v>
      </c>
      <c r="CG277" s="53"/>
      <c r="CH277" s="53"/>
    </row>
    <row r="278" spans="3:86" ht="14.25" customHeight="1">
      <c r="C278" s="82" t="s">
        <v>12</v>
      </c>
      <c r="D278" s="82" t="s">
        <v>1224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6"/>
        <v>51</v>
      </c>
      <c r="M278" s="26">
        <f t="shared" si="22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>
        <v>51</v>
      </c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26"/>
      <c r="BV278" s="26"/>
      <c r="BW278" s="67">
        <f>SUMIFS([1]Up!$J:$J,[1]Up!$D:$D,D278)</f>
        <v>0</v>
      </c>
      <c r="BX278" s="82"/>
      <c r="BY278" s="82" t="str">
        <f t="shared" si="37"/>
        <v/>
      </c>
      <c r="BZ278" s="53" t="str">
        <f t="shared" si="38"/>
        <v/>
      </c>
      <c r="CA278" s="53" t="s">
        <v>50</v>
      </c>
      <c r="CB278" s="84" t="s">
        <v>1974</v>
      </c>
      <c r="CC278" s="53"/>
      <c r="CD278" s="53" t="s">
        <v>1975</v>
      </c>
      <c r="CE278" s="53">
        <v>51</v>
      </c>
      <c r="CF278" s="83">
        <v>46169</v>
      </c>
      <c r="CG278" s="53"/>
      <c r="CH278" s="53"/>
    </row>
    <row r="279" spans="3:86" ht="14.25" customHeight="1">
      <c r="C279" s="82" t="s">
        <v>12</v>
      </c>
      <c r="D279" s="82" t="s">
        <v>1225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6"/>
        <v>2</v>
      </c>
      <c r="M279" s="26">
        <f t="shared" si="22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>
        <v>2</v>
      </c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26"/>
      <c r="BV279" s="26"/>
      <c r="BW279" s="67">
        <f>SUMIFS([1]Up!$J:$J,[1]Up!$D:$D,D279)</f>
        <v>0</v>
      </c>
      <c r="BX279" s="82"/>
      <c r="BY279" s="82" t="str">
        <f t="shared" si="37"/>
        <v/>
      </c>
      <c r="BZ279" s="53" t="str">
        <f t="shared" si="38"/>
        <v/>
      </c>
      <c r="CA279" s="53" t="s">
        <v>50</v>
      </c>
      <c r="CB279" s="53" t="s">
        <v>1979</v>
      </c>
      <c r="CC279" s="53"/>
      <c r="CD279" s="53" t="s">
        <v>1980</v>
      </c>
      <c r="CE279" s="53">
        <v>2</v>
      </c>
      <c r="CF279" s="83">
        <v>46169</v>
      </c>
      <c r="CG279" s="53"/>
      <c r="CH279" s="53"/>
    </row>
    <row r="280" spans="3:86" ht="14.25" customHeight="1">
      <c r="C280" s="82" t="s">
        <v>12</v>
      </c>
      <c r="D280" s="82" t="s">
        <v>1226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6"/>
        <v>2</v>
      </c>
      <c r="M280" s="26">
        <f t="shared" si="22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>
        <v>2</v>
      </c>
      <c r="BU280" s="26"/>
      <c r="BV280" s="26"/>
      <c r="BW280" s="67">
        <f>SUMIFS([1]Up!$J:$J,[1]Up!$D:$D,D280)</f>
        <v>0</v>
      </c>
      <c r="BX280" s="82"/>
      <c r="BY280" s="82" t="str">
        <f t="shared" si="37"/>
        <v/>
      </c>
      <c r="BZ280" s="53" t="str">
        <f t="shared" si="38"/>
        <v/>
      </c>
      <c r="CA280" s="53" t="s">
        <v>61</v>
      </c>
      <c r="CB280" s="53" t="s">
        <v>1984</v>
      </c>
      <c r="CC280" s="53"/>
      <c r="CD280" s="53" t="s">
        <v>1985</v>
      </c>
      <c r="CE280" s="53">
        <v>2</v>
      </c>
      <c r="CF280" s="83">
        <v>46169</v>
      </c>
      <c r="CG280" s="53"/>
      <c r="CH280" s="53"/>
    </row>
    <row r="281" spans="3:86" ht="14.25" customHeight="1">
      <c r="C281" s="82" t="s">
        <v>14</v>
      </c>
      <c r="D281" s="82" t="s">
        <v>1227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6"/>
        <v>3</v>
      </c>
      <c r="M281" s="26">
        <f t="shared" si="22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>
        <v>3</v>
      </c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26"/>
      <c r="BW281" s="67">
        <f>SUMIFS([1]Up!$J:$J,[1]Up!$D:$D,D281)</f>
        <v>0</v>
      </c>
      <c r="BX281" s="82"/>
      <c r="BY281" s="82" t="str">
        <f t="shared" si="37"/>
        <v>PL6</v>
      </c>
      <c r="BZ281" s="53" t="str">
        <f t="shared" si="38"/>
        <v/>
      </c>
      <c r="CA281" s="53" t="s">
        <v>50</v>
      </c>
      <c r="CB281" s="84" t="s">
        <v>1780</v>
      </c>
      <c r="CC281" s="53"/>
      <c r="CD281" s="53" t="s">
        <v>1781</v>
      </c>
      <c r="CE281" s="53">
        <v>3</v>
      </c>
      <c r="CF281" s="83">
        <v>46169</v>
      </c>
      <c r="CG281" s="53"/>
      <c r="CH281" s="53"/>
    </row>
    <row r="282" spans="3:86" ht="14.25" customHeight="1">
      <c r="C282" s="82" t="s">
        <v>14</v>
      </c>
      <c r="D282" s="82" t="s">
        <v>1228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6"/>
        <v>6</v>
      </c>
      <c r="M282" s="26">
        <f t="shared" si="22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>
        <v>6</v>
      </c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26"/>
      <c r="BW282" s="67">
        <f>SUMIFS([1]Up!$J:$J,[1]Up!$D:$D,D282)</f>
        <v>0</v>
      </c>
      <c r="BX282" s="82"/>
      <c r="BY282" s="82" t="str">
        <f t="shared" si="37"/>
        <v>PL6</v>
      </c>
      <c r="BZ282" s="53" t="str">
        <f t="shared" si="38"/>
        <v/>
      </c>
      <c r="CA282" s="53" t="s">
        <v>50</v>
      </c>
      <c r="CB282" s="84" t="s">
        <v>1780</v>
      </c>
      <c r="CC282" s="53"/>
      <c r="CD282" s="53" t="s">
        <v>1781</v>
      </c>
      <c r="CE282" s="53">
        <v>6</v>
      </c>
      <c r="CF282" s="83">
        <v>46169</v>
      </c>
      <c r="CG282" s="53"/>
      <c r="CH282" s="53"/>
    </row>
    <row r="283" spans="3:86" ht="14.25" customHeight="1">
      <c r="C283" s="82" t="s">
        <v>14</v>
      </c>
      <c r="D283" s="82" t="s">
        <v>1229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6"/>
        <v>5</v>
      </c>
      <c r="M283" s="26">
        <f t="shared" si="22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>
        <v>5</v>
      </c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26"/>
      <c r="BW283" s="67">
        <f>SUMIFS([1]Up!$J:$J,[1]Up!$D:$D,D283)</f>
        <v>0</v>
      </c>
      <c r="BX283" s="82"/>
      <c r="BY283" s="82" t="str">
        <f t="shared" si="37"/>
        <v>PL6</v>
      </c>
      <c r="BZ283" s="53" t="str">
        <f t="shared" si="38"/>
        <v/>
      </c>
      <c r="CA283" s="53" t="s">
        <v>50</v>
      </c>
      <c r="CB283" s="84" t="s">
        <v>1780</v>
      </c>
      <c r="CC283" s="53"/>
      <c r="CD283" s="53" t="s">
        <v>1781</v>
      </c>
      <c r="CE283" s="53">
        <v>5</v>
      </c>
      <c r="CF283" s="83">
        <v>46169</v>
      </c>
      <c r="CG283" s="53"/>
      <c r="CH283" s="53"/>
    </row>
    <row r="284" spans="3:86" ht="14.25" customHeight="1">
      <c r="C284" s="82" t="s">
        <v>14</v>
      </c>
      <c r="D284" s="82" t="s">
        <v>1230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6"/>
        <v>2</v>
      </c>
      <c r="M284" s="26">
        <f t="shared" si="22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>
        <v>2</v>
      </c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26"/>
      <c r="BW284" s="67">
        <f>SUMIFS([1]Up!$J:$J,[1]Up!$D:$D,D284)</f>
        <v>0</v>
      </c>
      <c r="BX284" s="82"/>
      <c r="BY284" s="82" t="str">
        <f t="shared" si="37"/>
        <v>PL6</v>
      </c>
      <c r="BZ284" s="53" t="str">
        <f t="shared" si="38"/>
        <v/>
      </c>
      <c r="CA284" s="53" t="s">
        <v>50</v>
      </c>
      <c r="CB284" s="53"/>
      <c r="CC284" s="53"/>
      <c r="CD284" s="53" t="s">
        <v>1992</v>
      </c>
      <c r="CE284" s="53">
        <v>2</v>
      </c>
      <c r="CF284" s="83">
        <v>46169</v>
      </c>
      <c r="CG284" s="53"/>
      <c r="CH284" s="53"/>
    </row>
    <row r="285" spans="3:86" ht="14.25" customHeight="1">
      <c r="C285" s="82" t="s">
        <v>14</v>
      </c>
      <c r="D285" s="82" t="s">
        <v>1231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6"/>
        <v>2</v>
      </c>
      <c r="M285" s="26">
        <f t="shared" si="22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>
        <v>2</v>
      </c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26"/>
      <c r="BW285" s="67">
        <f>SUMIFS([1]Up!$J:$J,[1]Up!$D:$D,D285)</f>
        <v>0</v>
      </c>
      <c r="BX285" s="82"/>
      <c r="BY285" s="82" t="str">
        <f t="shared" si="37"/>
        <v>PL6</v>
      </c>
      <c r="BZ285" s="53" t="str">
        <f t="shared" si="38"/>
        <v/>
      </c>
      <c r="CA285" s="53" t="s">
        <v>50</v>
      </c>
      <c r="CB285" s="84" t="s">
        <v>1780</v>
      </c>
      <c r="CC285" s="53"/>
      <c r="CD285" s="53" t="s">
        <v>1781</v>
      </c>
      <c r="CE285" s="53">
        <v>2</v>
      </c>
      <c r="CF285" s="83">
        <v>46169</v>
      </c>
      <c r="CG285" s="53"/>
      <c r="CH285" s="53"/>
    </row>
    <row r="286" spans="3:86" ht="14.25" customHeight="1">
      <c r="C286" s="82" t="s">
        <v>14</v>
      </c>
      <c r="D286" s="82" t="s">
        <v>1232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ref="L286:L349" si="39">MIN(SUM(N286:BV286),I286)</f>
        <v>35</v>
      </c>
      <c r="M286" s="26">
        <f t="shared" si="22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>
        <v>35</v>
      </c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26"/>
      <c r="BW286" s="67">
        <f>SUMIFS([1]Up!$J:$J,[1]Up!$D:$D,D286)</f>
        <v>0</v>
      </c>
      <c r="BX286" s="82"/>
      <c r="BY286" s="82" t="str">
        <f t="shared" ref="BY286:BY349" si="40">IFERROR(IF(C286="Plate",LEFT(E286,FIND("*",E286,1)-1),""),IF(C286="Plate",LEFT(E286,FIND("x",E286,1)-1),""))</f>
        <v>PL6</v>
      </c>
      <c r="BZ286" s="53" t="str">
        <f t="shared" ref="BZ286:BZ349" si="41">IF(ROUND(SUM(N286:BV286)-I286,0)&gt;0,"Thừa "&amp;SUM(N286:BV286)-I286,"")</f>
        <v/>
      </c>
      <c r="CA286" s="53" t="s">
        <v>50</v>
      </c>
      <c r="CB286" s="84" t="s">
        <v>1780</v>
      </c>
      <c r="CC286" s="53"/>
      <c r="CD286" s="53" t="s">
        <v>1781</v>
      </c>
      <c r="CE286" s="53">
        <v>35</v>
      </c>
      <c r="CF286" s="83">
        <v>46169</v>
      </c>
      <c r="CG286" s="53"/>
      <c r="CH286" s="53"/>
    </row>
    <row r="287" spans="3:86" ht="14.25" customHeight="1">
      <c r="C287" s="82" t="s">
        <v>15</v>
      </c>
      <c r="D287" s="82" t="s">
        <v>1233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9"/>
        <v>51</v>
      </c>
      <c r="M287" s="26">
        <f t="shared" si="22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26">
        <v>51</v>
      </c>
      <c r="BW287" s="67">
        <f>SUMIFS([1]Up!$J:$J,[1]Up!$D:$D,D287)</f>
        <v>0</v>
      </c>
      <c r="BX287" s="82"/>
      <c r="BY287" s="82" t="str">
        <f t="shared" si="40"/>
        <v/>
      </c>
      <c r="BZ287" s="53" t="str">
        <f t="shared" si="41"/>
        <v/>
      </c>
      <c r="CA287" s="53" t="s">
        <v>75</v>
      </c>
      <c r="CB287" s="53"/>
      <c r="CC287" s="53"/>
      <c r="CD287" s="53"/>
      <c r="CE287" s="53"/>
      <c r="CF287" s="83"/>
      <c r="CG287" s="53"/>
      <c r="CH287" s="53"/>
    </row>
    <row r="288" spans="3:86" ht="14.25" customHeight="1">
      <c r="C288" s="82" t="s">
        <v>15</v>
      </c>
      <c r="D288" s="82" t="s">
        <v>1234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si="39"/>
        <v>638</v>
      </c>
      <c r="M288" s="26">
        <f t="shared" si="22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/>
      <c r="BV288" s="26">
        <v>638</v>
      </c>
      <c r="BW288" s="67">
        <f>SUMIFS([1]Up!$J:$J,[1]Up!$D:$D,D288)</f>
        <v>0</v>
      </c>
      <c r="BX288" s="82"/>
      <c r="BY288" s="82" t="str">
        <f t="shared" si="40"/>
        <v/>
      </c>
      <c r="BZ288" s="53" t="str">
        <f t="shared" si="41"/>
        <v/>
      </c>
      <c r="CA288" s="53" t="s">
        <v>75</v>
      </c>
      <c r="CB288" s="53"/>
      <c r="CC288" s="53"/>
      <c r="CD288" s="53"/>
      <c r="CE288" s="53"/>
      <c r="CF288" s="83"/>
      <c r="CG288" s="53"/>
      <c r="CH288" s="53"/>
    </row>
    <row r="289" spans="3:86" ht="14.25" customHeight="1">
      <c r="C289" s="82" t="s">
        <v>15</v>
      </c>
      <c r="D289" s="82" t="s">
        <v>1235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9"/>
        <v>2</v>
      </c>
      <c r="M289" s="26">
        <f t="shared" si="2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26">
        <v>2</v>
      </c>
      <c r="BW289" s="67">
        <f>SUMIFS([1]Up!$J:$J,[1]Up!$D:$D,D289)</f>
        <v>0</v>
      </c>
      <c r="BX289" s="82"/>
      <c r="BY289" s="82" t="str">
        <f t="shared" si="40"/>
        <v/>
      </c>
      <c r="BZ289" s="53" t="str">
        <f t="shared" si="41"/>
        <v/>
      </c>
      <c r="CA289" s="53" t="s">
        <v>75</v>
      </c>
      <c r="CB289" s="53"/>
      <c r="CC289" s="53"/>
      <c r="CD289" s="53"/>
      <c r="CE289" s="53"/>
      <c r="CF289" s="83"/>
      <c r="CG289" s="53"/>
      <c r="CH289" s="53"/>
    </row>
    <row r="290" spans="3:86" ht="14.25" customHeight="1">
      <c r="C290" s="82" t="s">
        <v>15</v>
      </c>
      <c r="D290" s="82" t="s">
        <v>1236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9"/>
        <v>319</v>
      </c>
      <c r="M290" s="26">
        <f t="shared" ref="M290:M359" si="42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>
        <v>319</v>
      </c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26"/>
      <c r="BW290" s="67">
        <f>SUMIFS([1]Up!$J:$J,[1]Up!$D:$D,D290)</f>
        <v>0</v>
      </c>
      <c r="BX290" s="82"/>
      <c r="BY290" s="82" t="str">
        <f t="shared" si="40"/>
        <v/>
      </c>
      <c r="BZ290" s="53" t="str">
        <f t="shared" si="41"/>
        <v/>
      </c>
      <c r="CA290" s="53" t="s">
        <v>75</v>
      </c>
      <c r="CB290" s="53"/>
      <c r="CC290" s="53"/>
      <c r="CD290" s="53"/>
      <c r="CE290" s="53"/>
      <c r="CF290" s="83"/>
      <c r="CG290" s="53"/>
      <c r="CH290" s="53"/>
    </row>
    <row r="291" spans="3:86" ht="14.25" customHeight="1">
      <c r="C291" s="82" t="s">
        <v>15</v>
      </c>
      <c r="D291" s="82" t="s">
        <v>1237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9"/>
        <v>2</v>
      </c>
      <c r="M291" s="26">
        <f t="shared" si="42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/>
      <c r="BV291" s="26">
        <v>2</v>
      </c>
      <c r="BW291" s="67">
        <f>SUMIFS([1]Up!$J:$J,[1]Up!$D:$D,D291)</f>
        <v>0</v>
      </c>
      <c r="BX291" s="82"/>
      <c r="BY291" s="82" t="str">
        <f t="shared" si="40"/>
        <v/>
      </c>
      <c r="BZ291" s="53" t="str">
        <f t="shared" si="41"/>
        <v/>
      </c>
      <c r="CA291" s="53" t="s">
        <v>75</v>
      </c>
      <c r="CB291" s="53"/>
      <c r="CC291" s="53"/>
      <c r="CD291" s="53"/>
      <c r="CE291" s="53"/>
      <c r="CF291" s="83"/>
      <c r="CG291" s="53"/>
      <c r="CH291" s="53"/>
    </row>
    <row r="292" spans="3:86" ht="14.25" customHeight="1">
      <c r="C292" s="82" t="s">
        <v>15</v>
      </c>
      <c r="D292" s="82" t="s">
        <v>1238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9"/>
        <v>4</v>
      </c>
      <c r="M292" s="26">
        <f t="shared" si="42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/>
      <c r="BV292" s="26">
        <v>4</v>
      </c>
      <c r="BW292" s="67">
        <f>SUMIFS([1]Up!$J:$J,[1]Up!$D:$D,D292)</f>
        <v>0</v>
      </c>
      <c r="BX292" s="82"/>
      <c r="BY292" s="82" t="str">
        <f t="shared" si="40"/>
        <v/>
      </c>
      <c r="BZ292" s="53" t="str">
        <f t="shared" si="41"/>
        <v/>
      </c>
      <c r="CA292" s="53" t="s">
        <v>75</v>
      </c>
      <c r="CB292" s="53"/>
      <c r="CC292" s="53"/>
      <c r="CD292" s="53"/>
      <c r="CE292" s="53"/>
      <c r="CF292" s="83"/>
      <c r="CG292" s="53"/>
      <c r="CH292" s="53"/>
    </row>
    <row r="293" spans="3:86" ht="14.25" customHeight="1">
      <c r="C293" s="82" t="s">
        <v>15</v>
      </c>
      <c r="D293" s="82" t="s">
        <v>1239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9"/>
        <v>2</v>
      </c>
      <c r="M293" s="26">
        <f t="shared" si="42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/>
      <c r="BV293" s="26">
        <v>2</v>
      </c>
      <c r="BW293" s="67">
        <f>SUMIFS([1]Up!$J:$J,[1]Up!$D:$D,D293)</f>
        <v>0</v>
      </c>
      <c r="BX293" s="82"/>
      <c r="BY293" s="82" t="str">
        <f t="shared" si="40"/>
        <v/>
      </c>
      <c r="BZ293" s="53" t="str">
        <f t="shared" si="41"/>
        <v/>
      </c>
      <c r="CA293" s="53" t="s">
        <v>75</v>
      </c>
      <c r="CB293" s="53"/>
      <c r="CC293" s="53"/>
      <c r="CD293" s="53"/>
      <c r="CE293" s="53"/>
      <c r="CF293" s="83"/>
      <c r="CG293" s="53"/>
      <c r="CH293" s="53"/>
    </row>
    <row r="294" spans="3:86" ht="14.25" customHeight="1">
      <c r="C294" s="82" t="s">
        <v>15</v>
      </c>
      <c r="D294" s="82" t="s">
        <v>1240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9"/>
        <v>2</v>
      </c>
      <c r="M294" s="26">
        <f t="shared" si="42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>
        <v>2</v>
      </c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26"/>
      <c r="BW294" s="67">
        <f>SUMIFS([1]Up!$J:$J,[1]Up!$D:$D,D294)</f>
        <v>0</v>
      </c>
      <c r="BX294" s="82"/>
      <c r="BY294" s="82" t="str">
        <f t="shared" si="40"/>
        <v/>
      </c>
      <c r="BZ294" s="53" t="str">
        <f t="shared" si="41"/>
        <v/>
      </c>
      <c r="CA294" s="53" t="s">
        <v>75</v>
      </c>
      <c r="CB294" s="53"/>
      <c r="CC294" s="53"/>
      <c r="CD294" s="53"/>
      <c r="CE294" s="53"/>
      <c r="CF294" s="83"/>
      <c r="CG294" s="53"/>
      <c r="CH294" s="53"/>
    </row>
    <row r="295" spans="3:86" ht="14.25" customHeight="1">
      <c r="C295" s="82" t="s">
        <v>15</v>
      </c>
      <c r="D295" s="82" t="s">
        <v>1241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9"/>
        <v>4</v>
      </c>
      <c r="M295" s="26">
        <f t="shared" si="42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/>
      <c r="BV295" s="26">
        <v>4</v>
      </c>
      <c r="BW295" s="67">
        <f>SUMIFS([1]Up!$J:$J,[1]Up!$D:$D,D295)</f>
        <v>0</v>
      </c>
      <c r="BX295" s="82"/>
      <c r="BY295" s="82" t="str">
        <f t="shared" si="40"/>
        <v/>
      </c>
      <c r="BZ295" s="53" t="str">
        <f t="shared" si="41"/>
        <v/>
      </c>
      <c r="CA295" s="53" t="s">
        <v>75</v>
      </c>
      <c r="CB295" s="53"/>
      <c r="CC295" s="53"/>
      <c r="CD295" s="53"/>
      <c r="CE295" s="53"/>
      <c r="CF295" s="83"/>
      <c r="CG295" s="53"/>
      <c r="CH295" s="53"/>
    </row>
    <row r="296" spans="3:86" ht="14.25" customHeight="1">
      <c r="C296" s="82" t="s">
        <v>15</v>
      </c>
      <c r="D296" s="82" t="s">
        <v>1242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9"/>
        <v>2</v>
      </c>
      <c r="M296" s="26">
        <f t="shared" si="42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/>
      <c r="BV296" s="26">
        <v>2</v>
      </c>
      <c r="BW296" s="67">
        <f>SUMIFS([1]Up!$J:$J,[1]Up!$D:$D,D296)</f>
        <v>0</v>
      </c>
      <c r="BX296" s="82"/>
      <c r="BY296" s="82" t="str">
        <f t="shared" si="40"/>
        <v/>
      </c>
      <c r="BZ296" s="53" t="str">
        <f t="shared" si="41"/>
        <v/>
      </c>
      <c r="CA296" s="53" t="s">
        <v>75</v>
      </c>
      <c r="CB296" s="53"/>
      <c r="CC296" s="53"/>
      <c r="CD296" s="53"/>
      <c r="CE296" s="53"/>
      <c r="CF296" s="83"/>
      <c r="CG296" s="53"/>
      <c r="CH296" s="53"/>
    </row>
    <row r="297" spans="3:86" ht="14.25" customHeight="1">
      <c r="C297" s="82" t="s">
        <v>15</v>
      </c>
      <c r="D297" s="82" t="s">
        <v>1243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9"/>
        <v>2</v>
      </c>
      <c r="M297" s="26">
        <f t="shared" si="42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/>
      <c r="BV297" s="26">
        <v>2</v>
      </c>
      <c r="BW297" s="67">
        <f>SUMIFS([1]Up!$J:$J,[1]Up!$D:$D,D297)</f>
        <v>0</v>
      </c>
      <c r="BX297" s="82"/>
      <c r="BY297" s="82" t="str">
        <f t="shared" si="40"/>
        <v/>
      </c>
      <c r="BZ297" s="53" t="str">
        <f t="shared" si="41"/>
        <v/>
      </c>
      <c r="CA297" s="53" t="s">
        <v>75</v>
      </c>
      <c r="CB297" s="53"/>
      <c r="CC297" s="53"/>
      <c r="CD297" s="53"/>
      <c r="CE297" s="53"/>
      <c r="CF297" s="83"/>
      <c r="CG297" s="53"/>
      <c r="CH297" s="53"/>
    </row>
    <row r="298" spans="3:86" ht="14.25" customHeight="1">
      <c r="C298" s="82" t="s">
        <v>14</v>
      </c>
      <c r="D298" s="82" t="s">
        <v>1244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9"/>
        <v>8</v>
      </c>
      <c r="M298" s="26">
        <f t="shared" si="42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>
        <v>8</v>
      </c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26"/>
      <c r="BW298" s="67">
        <f>SUMIFS([1]Up!$J:$J,[1]Up!$D:$D,D298)</f>
        <v>0</v>
      </c>
      <c r="BX298" s="82"/>
      <c r="BY298" s="82" t="str">
        <f t="shared" si="40"/>
        <v>PL10</v>
      </c>
      <c r="BZ298" s="53" t="str">
        <f t="shared" si="41"/>
        <v/>
      </c>
      <c r="CA298" s="53" t="s">
        <v>50</v>
      </c>
      <c r="CB298" s="84" t="s">
        <v>1789</v>
      </c>
      <c r="CC298" s="53"/>
      <c r="CD298" s="53" t="s">
        <v>1790</v>
      </c>
      <c r="CE298" s="53">
        <v>8</v>
      </c>
      <c r="CF298" s="83">
        <v>46169</v>
      </c>
      <c r="CG298" s="53"/>
      <c r="CH298" s="53"/>
    </row>
    <row r="299" spans="3:86" ht="14.25" customHeight="1">
      <c r="C299" s="82" t="s">
        <v>14</v>
      </c>
      <c r="D299" s="82" t="s">
        <v>1245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9"/>
        <v>5</v>
      </c>
      <c r="M299" s="26">
        <f t="shared" si="42"/>
        <v>0</v>
      </c>
      <c r="N299" s="26"/>
      <c r="O299" s="26"/>
      <c r="P299" s="26"/>
      <c r="Q299" s="26"/>
      <c r="R299" s="26">
        <v>5</v>
      </c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26"/>
      <c r="BW299" s="67">
        <f>SUMIFS([1]Up!$J:$J,[1]Up!$D:$D,D299)</f>
        <v>0</v>
      </c>
      <c r="BX299" s="82"/>
      <c r="BY299" s="82" t="str">
        <f t="shared" si="40"/>
        <v>PL25</v>
      </c>
      <c r="BZ299" s="53" t="str">
        <f t="shared" si="41"/>
        <v/>
      </c>
      <c r="CA299" s="53" t="s">
        <v>50</v>
      </c>
      <c r="CB299" s="53" t="s">
        <v>1850</v>
      </c>
      <c r="CC299" s="53"/>
      <c r="CD299" s="53" t="s">
        <v>1851</v>
      </c>
      <c r="CE299" s="53">
        <v>5</v>
      </c>
      <c r="CF299" s="83">
        <v>46169</v>
      </c>
      <c r="CG299" s="53"/>
      <c r="CH299" s="53"/>
    </row>
    <row r="300" spans="3:86" ht="14.25" customHeight="1">
      <c r="C300" s="82" t="s">
        <v>14</v>
      </c>
      <c r="D300" s="82" t="s">
        <v>1246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9"/>
        <v>20</v>
      </c>
      <c r="M300" s="26">
        <f t="shared" si="42"/>
        <v>0</v>
      </c>
      <c r="N300" s="26"/>
      <c r="O300" s="26"/>
      <c r="P300" s="26"/>
      <c r="Q300" s="26">
        <v>20</v>
      </c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26"/>
      <c r="BW300" s="67">
        <f>SUMIFS([1]Up!$J:$J,[1]Up!$D:$D,D300)</f>
        <v>0</v>
      </c>
      <c r="BX300" s="82"/>
      <c r="BY300" s="82" t="str">
        <f t="shared" si="40"/>
        <v>PL12</v>
      </c>
      <c r="BZ300" s="53" t="str">
        <f t="shared" si="41"/>
        <v/>
      </c>
      <c r="CA300" s="53" t="s">
        <v>50</v>
      </c>
      <c r="CB300" s="53" t="s">
        <v>1890</v>
      </c>
      <c r="CC300" s="53"/>
      <c r="CD300" s="53" t="s">
        <v>1891</v>
      </c>
      <c r="CE300" s="53">
        <v>20</v>
      </c>
      <c r="CF300" s="83">
        <v>46169</v>
      </c>
      <c r="CG300" s="53"/>
      <c r="CH300" s="53"/>
    </row>
    <row r="301" spans="3:86" ht="14.25" customHeight="1">
      <c r="C301" s="82" t="s">
        <v>14</v>
      </c>
      <c r="D301" s="82" t="s">
        <v>1247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9"/>
        <v>1</v>
      </c>
      <c r="M301" s="26">
        <f t="shared" si="42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>
        <v>2</v>
      </c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26"/>
      <c r="BW301" s="67">
        <f>SUMIFS([1]Up!$J:$J,[1]Up!$D:$D,D301)</f>
        <v>0</v>
      </c>
      <c r="BX301" s="82" t="s">
        <v>82</v>
      </c>
      <c r="BY301" s="82" t="str">
        <f t="shared" si="40"/>
        <v>PL6</v>
      </c>
      <c r="BZ301" s="53" t="str">
        <f t="shared" si="41"/>
        <v>Thừa 1</v>
      </c>
      <c r="CA301" s="53" t="s">
        <v>50</v>
      </c>
      <c r="CB301" s="53"/>
      <c r="CC301" s="53"/>
      <c r="CD301" s="53" t="s">
        <v>1681</v>
      </c>
      <c r="CE301" s="53">
        <v>1</v>
      </c>
      <c r="CF301" s="83"/>
      <c r="CG301" s="53"/>
      <c r="CH301" s="53"/>
    </row>
    <row r="302" spans="3:86" ht="14.25" customHeight="1">
      <c r="C302" s="82" t="s">
        <v>12</v>
      </c>
      <c r="D302" s="82" t="s">
        <v>1248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9"/>
        <v>2</v>
      </c>
      <c r="M302" s="26">
        <f t="shared" si="42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>
        <v>2</v>
      </c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26"/>
      <c r="BW302" s="67">
        <f>SUMIFS([1]Up!$J:$J,[1]Up!$D:$D,D302)</f>
        <v>0</v>
      </c>
      <c r="BX302" s="82"/>
      <c r="BY302" s="82" t="str">
        <f t="shared" si="40"/>
        <v/>
      </c>
      <c r="BZ302" s="53" t="str">
        <f t="shared" si="41"/>
        <v/>
      </c>
      <c r="CA302" s="53" t="s">
        <v>50</v>
      </c>
      <c r="CB302" s="84" t="s">
        <v>1953</v>
      </c>
      <c r="CC302" s="53"/>
      <c r="CD302" s="53" t="s">
        <v>1954</v>
      </c>
      <c r="CE302" s="53">
        <v>2</v>
      </c>
      <c r="CF302" s="83">
        <v>46169</v>
      </c>
      <c r="CG302" s="53"/>
      <c r="CH302" s="53"/>
    </row>
    <row r="303" spans="3:86" ht="14.25" customHeight="1">
      <c r="C303" s="82" t="s">
        <v>12</v>
      </c>
      <c r="D303" s="82" t="s">
        <v>1249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9"/>
        <v>1</v>
      </c>
      <c r="M303" s="26">
        <f t="shared" si="42"/>
        <v>0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>
        <v>3</v>
      </c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26"/>
      <c r="BW303" s="67">
        <f>SUMIFS([1]Up!$J:$J,[1]Up!$D:$D,D303)</f>
        <v>0</v>
      </c>
      <c r="BX303" s="82" t="s">
        <v>3808</v>
      </c>
      <c r="BY303" s="82" t="str">
        <f t="shared" si="40"/>
        <v/>
      </c>
      <c r="BZ303" s="53" t="str">
        <f t="shared" si="41"/>
        <v>Thừa 2</v>
      </c>
      <c r="CA303" s="53" t="s">
        <v>50</v>
      </c>
      <c r="CB303" s="53"/>
      <c r="CC303" s="53"/>
      <c r="CD303" s="53" t="s">
        <v>1681</v>
      </c>
      <c r="CE303" s="53">
        <v>1</v>
      </c>
      <c r="CF303" s="83"/>
      <c r="CG303" s="53"/>
      <c r="CH303" s="53"/>
    </row>
    <row r="304" spans="3:86" ht="14.25" customHeight="1">
      <c r="C304" s="82" t="s">
        <v>12</v>
      </c>
      <c r="D304" s="82" t="s">
        <v>1250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9"/>
        <v>1</v>
      </c>
      <c r="M304" s="26">
        <f t="shared" si="42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>
        <v>3</v>
      </c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26"/>
      <c r="BV304" s="26"/>
      <c r="BW304" s="67">
        <f>SUMIFS([1]Up!$J:$J,[1]Up!$D:$D,D304)</f>
        <v>0</v>
      </c>
      <c r="BX304" s="82" t="s">
        <v>3808</v>
      </c>
      <c r="BY304" s="82" t="str">
        <f t="shared" si="40"/>
        <v/>
      </c>
      <c r="BZ304" s="53" t="str">
        <f t="shared" si="41"/>
        <v>Thừa 2</v>
      </c>
      <c r="CA304" s="53" t="s">
        <v>50</v>
      </c>
      <c r="CB304" s="53"/>
      <c r="CC304" s="53"/>
      <c r="CD304" s="53" t="s">
        <v>1681</v>
      </c>
      <c r="CE304" s="53">
        <v>1</v>
      </c>
      <c r="CF304" s="83"/>
      <c r="CG304" s="53"/>
      <c r="CH304" s="53"/>
    </row>
    <row r="305" spans="3:86" ht="14.25" customHeight="1">
      <c r="C305" s="82"/>
      <c r="D305" s="82" t="s">
        <v>1251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9"/>
        <v>0</v>
      </c>
      <c r="M305" s="26">
        <f t="shared" si="42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26"/>
      <c r="BW305" s="67">
        <f>SUMIFS([1]Up!$J:$J,[1]Up!$D:$D,D305)</f>
        <v>0</v>
      </c>
      <c r="BX305" s="82"/>
      <c r="BY305" s="82" t="str">
        <f t="shared" si="40"/>
        <v/>
      </c>
      <c r="BZ305" s="53" t="str">
        <f t="shared" si="41"/>
        <v/>
      </c>
      <c r="CA305" s="53"/>
      <c r="CB305" s="53"/>
      <c r="CC305" s="53"/>
      <c r="CD305" s="53"/>
      <c r="CE305" s="53"/>
      <c r="CF305" s="83"/>
      <c r="CG305" s="53"/>
      <c r="CH305" s="53"/>
    </row>
    <row r="306" spans="3:86" ht="14.25" customHeight="1">
      <c r="C306" s="82" t="s">
        <v>12</v>
      </c>
      <c r="D306" s="82" t="s">
        <v>3763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9"/>
        <v>1</v>
      </c>
      <c r="M306" s="26">
        <f t="shared" si="42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>
        <f>11471/G306</f>
        <v>0.36917481977342947</v>
      </c>
      <c r="BE306" s="26"/>
      <c r="BF306" s="26">
        <f>(10713+10538)/G306</f>
        <v>0.68392765190525229</v>
      </c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26"/>
      <c r="BW306" s="67">
        <f>SUMIFS([1]Up!$J:$J,[1]Up!$D:$D,D306)</f>
        <v>0</v>
      </c>
      <c r="BX306" s="82"/>
      <c r="BY306" s="82" t="str">
        <f t="shared" si="40"/>
        <v/>
      </c>
      <c r="BZ306" s="53" t="str">
        <f t="shared" si="41"/>
        <v/>
      </c>
      <c r="CA306" s="53" t="s">
        <v>96</v>
      </c>
      <c r="CB306" s="53"/>
      <c r="CC306" s="53"/>
      <c r="CD306" s="53" t="s">
        <v>1681</v>
      </c>
      <c r="CE306" s="53">
        <v>2</v>
      </c>
      <c r="CF306" s="83"/>
      <c r="CG306" s="53"/>
      <c r="CH306" s="53"/>
    </row>
    <row r="307" spans="3:86" ht="14.25" customHeight="1">
      <c r="C307" s="82" t="s">
        <v>12</v>
      </c>
      <c r="D307" s="82" t="s">
        <v>3764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9"/>
        <v>1</v>
      </c>
      <c r="M307" s="26">
        <f t="shared" si="42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>
        <f>(11471+10538)/G307</f>
        <v>0.70832260556127702</v>
      </c>
      <c r="BG307" s="26"/>
      <c r="BH307" s="26">
        <f>10713/G307</f>
        <v>0.34477986611740474</v>
      </c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26"/>
      <c r="BW307" s="67">
        <f>SUMIFS([1]Up!$J:$J,[1]Up!$D:$D,D307)</f>
        <v>0</v>
      </c>
      <c r="BX307" s="82"/>
      <c r="BY307" s="82" t="str">
        <f t="shared" si="40"/>
        <v/>
      </c>
      <c r="BZ307" s="53" t="str">
        <f t="shared" si="41"/>
        <v/>
      </c>
      <c r="CA307" s="53" t="s">
        <v>96</v>
      </c>
      <c r="CB307" s="53"/>
      <c r="CC307" s="53"/>
      <c r="CD307" s="53" t="s">
        <v>1681</v>
      </c>
      <c r="CE307" s="53">
        <v>2</v>
      </c>
      <c r="CF307" s="83"/>
      <c r="CG307" s="53"/>
      <c r="CH307" s="53"/>
    </row>
    <row r="308" spans="3:86" ht="14.25" customHeight="1">
      <c r="C308" s="82" t="s">
        <v>12</v>
      </c>
      <c r="D308" s="82" t="s">
        <v>1252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9"/>
        <v>12</v>
      </c>
      <c r="M308" s="26">
        <f t="shared" si="42"/>
        <v>0</v>
      </c>
      <c r="N308" s="26"/>
      <c r="O308" s="26"/>
      <c r="P308" s="26"/>
      <c r="Q308" s="26"/>
      <c r="R308" s="26">
        <v>1</v>
      </c>
      <c r="S308" s="26">
        <v>9</v>
      </c>
      <c r="T308" s="26">
        <v>2</v>
      </c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26"/>
      <c r="BW308" s="67">
        <f>SUMIFS([1]Up!$J:$J,[1]Up!$D:$D,D308)</f>
        <v>0</v>
      </c>
      <c r="BX308" s="82"/>
      <c r="BY308" s="82" t="str">
        <f t="shared" si="40"/>
        <v/>
      </c>
      <c r="BZ308" s="53" t="str">
        <f t="shared" si="41"/>
        <v/>
      </c>
      <c r="CA308" s="53" t="s">
        <v>50</v>
      </c>
      <c r="CB308" s="84" t="s">
        <v>1870</v>
      </c>
      <c r="CC308" s="53"/>
      <c r="CD308" s="53" t="s">
        <v>1871</v>
      </c>
      <c r="CE308" s="53">
        <v>12</v>
      </c>
      <c r="CF308" s="83">
        <v>46169</v>
      </c>
      <c r="CG308" s="53"/>
      <c r="CH308" s="53"/>
    </row>
    <row r="309" spans="3:86" ht="14.25" customHeight="1">
      <c r="C309" s="82" t="s">
        <v>12</v>
      </c>
      <c r="D309" s="82" t="s">
        <v>1253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9"/>
        <v>4</v>
      </c>
      <c r="M309" s="26">
        <f t="shared" si="42"/>
        <v>0</v>
      </c>
      <c r="N309" s="26"/>
      <c r="O309" s="26">
        <v>4</v>
      </c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26"/>
      <c r="BW309" s="67">
        <f>SUMIFS([1]Up!$J:$J,[1]Up!$D:$D,D309)</f>
        <v>0</v>
      </c>
      <c r="BX309" s="82"/>
      <c r="BY309" s="82" t="str">
        <f t="shared" si="40"/>
        <v/>
      </c>
      <c r="BZ309" s="53" t="str">
        <f t="shared" si="41"/>
        <v/>
      </c>
      <c r="CA309" s="53" t="s">
        <v>50</v>
      </c>
      <c r="CB309" s="84" t="s">
        <v>2039</v>
      </c>
      <c r="CC309" s="53"/>
      <c r="CD309" s="53" t="s">
        <v>2040</v>
      </c>
      <c r="CE309" s="53">
        <v>4</v>
      </c>
      <c r="CF309" s="83">
        <v>46169</v>
      </c>
      <c r="CG309" s="53"/>
      <c r="CH309" s="53"/>
    </row>
    <row r="310" spans="3:86" ht="14.25" customHeight="1">
      <c r="C310" s="82" t="s">
        <v>12</v>
      </c>
      <c r="D310" s="82" t="s">
        <v>1254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9"/>
        <v>1</v>
      </c>
      <c r="M310" s="26">
        <f t="shared" si="42"/>
        <v>0</v>
      </c>
      <c r="N310" s="26"/>
      <c r="O310" s="26"/>
      <c r="P310" s="26"/>
      <c r="Q310" s="26"/>
      <c r="R310" s="26">
        <v>1</v>
      </c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26"/>
      <c r="BW310" s="67">
        <f>SUMIFS([1]Up!$J:$J,[1]Up!$D:$D,D310)</f>
        <v>0</v>
      </c>
      <c r="BX310" s="82"/>
      <c r="BY310" s="82" t="str">
        <f t="shared" si="40"/>
        <v/>
      </c>
      <c r="BZ310" s="53" t="str">
        <f t="shared" si="41"/>
        <v/>
      </c>
      <c r="CA310" s="53" t="s">
        <v>50</v>
      </c>
      <c r="CB310" s="84" t="s">
        <v>1870</v>
      </c>
      <c r="CC310" s="53"/>
      <c r="CD310" s="53" t="s">
        <v>1871</v>
      </c>
      <c r="CE310" s="53">
        <v>1</v>
      </c>
      <c r="CF310" s="83">
        <v>46169</v>
      </c>
      <c r="CG310" s="53"/>
      <c r="CH310" s="53"/>
    </row>
    <row r="311" spans="3:86" ht="14.25" customHeight="1">
      <c r="C311" s="82" t="s">
        <v>12</v>
      </c>
      <c r="D311" s="82" t="s">
        <v>1255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9"/>
        <v>1</v>
      </c>
      <c r="M311" s="26">
        <f t="shared" si="42"/>
        <v>0</v>
      </c>
      <c r="N311" s="26"/>
      <c r="O311" s="26"/>
      <c r="P311" s="26"/>
      <c r="Q311" s="26"/>
      <c r="R311" s="26"/>
      <c r="S311" s="26"/>
      <c r="T311" s="26">
        <v>1</v>
      </c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26"/>
      <c r="BW311" s="67">
        <f>SUMIFS([1]Up!$J:$J,[1]Up!$D:$D,D311)</f>
        <v>0</v>
      </c>
      <c r="BX311" s="82"/>
      <c r="BY311" s="82" t="str">
        <f t="shared" si="40"/>
        <v/>
      </c>
      <c r="BZ311" s="53" t="str">
        <f t="shared" si="41"/>
        <v/>
      </c>
      <c r="CA311" s="53" t="s">
        <v>50</v>
      </c>
      <c r="CB311" s="84" t="s">
        <v>1870</v>
      </c>
      <c r="CC311" s="53"/>
      <c r="CD311" s="53" t="s">
        <v>1871</v>
      </c>
      <c r="CE311" s="53">
        <v>1</v>
      </c>
      <c r="CF311" s="83">
        <v>46169</v>
      </c>
      <c r="CG311" s="53"/>
      <c r="CH311" s="53"/>
    </row>
    <row r="312" spans="3:86" ht="14.25" customHeight="1">
      <c r="C312" s="82" t="s">
        <v>14</v>
      </c>
      <c r="D312" s="82" t="s">
        <v>3765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9"/>
        <v>2</v>
      </c>
      <c r="M312" s="26">
        <f t="shared" si="42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>
        <v>2</v>
      </c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26"/>
      <c r="BW312" s="67">
        <f>SUMIFS([1]Up!$J:$J,[1]Up!$D:$D,D312)</f>
        <v>0</v>
      </c>
      <c r="BX312" s="82"/>
      <c r="BY312" s="82" t="str">
        <f t="shared" si="40"/>
        <v>PL10</v>
      </c>
      <c r="BZ312" s="53" t="str">
        <f t="shared" si="41"/>
        <v/>
      </c>
      <c r="CA312" s="53" t="s">
        <v>50</v>
      </c>
      <c r="CB312" s="53" t="s">
        <v>3854</v>
      </c>
      <c r="CC312" s="53"/>
      <c r="CD312" s="53" t="s">
        <v>3855</v>
      </c>
      <c r="CE312" s="53">
        <v>2</v>
      </c>
      <c r="CF312" s="83">
        <v>46200</v>
      </c>
      <c r="CG312" s="53"/>
      <c r="CH312" s="53"/>
    </row>
    <row r="313" spans="3:86" ht="14.25" customHeight="1">
      <c r="C313" s="82" t="s">
        <v>14</v>
      </c>
      <c r="D313" s="82" t="s">
        <v>3766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9"/>
        <v>3</v>
      </c>
      <c r="M313" s="26">
        <f t="shared" si="42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>
        <v>3</v>
      </c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26"/>
      <c r="BW313" s="67">
        <f>SUMIFS([1]Up!$J:$J,[1]Up!$D:$D,D313)</f>
        <v>0</v>
      </c>
      <c r="BX313" s="82"/>
      <c r="BY313" s="82" t="str">
        <f t="shared" si="40"/>
        <v>PL10</v>
      </c>
      <c r="BZ313" s="53" t="str">
        <f t="shared" si="41"/>
        <v/>
      </c>
      <c r="CA313" s="53" t="s">
        <v>50</v>
      </c>
      <c r="CB313" s="53" t="s">
        <v>3854</v>
      </c>
      <c r="CC313" s="53"/>
      <c r="CD313" s="53" t="s">
        <v>3855</v>
      </c>
      <c r="CE313" s="53">
        <v>3</v>
      </c>
      <c r="CF313" s="83">
        <v>46200</v>
      </c>
      <c r="CG313" s="53"/>
      <c r="CH313" s="53"/>
    </row>
    <row r="314" spans="3:86" ht="14.25" customHeight="1">
      <c r="C314" s="82" t="s">
        <v>14</v>
      </c>
      <c r="D314" s="82" t="s">
        <v>3767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9"/>
        <v>4</v>
      </c>
      <c r="M314" s="26">
        <f t="shared" si="42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>
        <v>4</v>
      </c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67">
        <f>SUMIFS([1]Up!$J:$J,[1]Up!$D:$D,D314)</f>
        <v>0</v>
      </c>
      <c r="BX314" s="82"/>
      <c r="BY314" s="82" t="str">
        <f t="shared" si="40"/>
        <v>PL6</v>
      </c>
      <c r="BZ314" s="53" t="str">
        <f t="shared" si="41"/>
        <v/>
      </c>
      <c r="CA314" s="53" t="s">
        <v>50</v>
      </c>
      <c r="CB314" s="53" t="s">
        <v>3826</v>
      </c>
      <c r="CC314" s="53"/>
      <c r="CD314" s="53" t="s">
        <v>3827</v>
      </c>
      <c r="CE314" s="53">
        <v>4</v>
      </c>
      <c r="CF314" s="83">
        <v>46200</v>
      </c>
      <c r="CG314" s="53"/>
      <c r="CH314" s="53"/>
    </row>
    <row r="315" spans="3:86" ht="14.25" customHeight="1">
      <c r="C315" s="82" t="s">
        <v>14</v>
      </c>
      <c r="D315" s="82" t="s">
        <v>1256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9"/>
        <v>4</v>
      </c>
      <c r="M315" s="26">
        <f t="shared" si="42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4</v>
      </c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67">
        <f>SUMIFS([1]Up!$J:$J,[1]Up!$D:$D,D315)</f>
        <v>0</v>
      </c>
      <c r="BX315" s="82"/>
      <c r="BY315" s="82" t="str">
        <f t="shared" si="40"/>
        <v>PL38</v>
      </c>
      <c r="BZ315" s="53" t="str">
        <f t="shared" si="41"/>
        <v/>
      </c>
      <c r="CA315" s="53" t="s">
        <v>50</v>
      </c>
      <c r="CB315" s="53" t="s">
        <v>2046</v>
      </c>
      <c r="CC315" s="53"/>
      <c r="CD315" s="53" t="s">
        <v>2047</v>
      </c>
      <c r="CE315" s="53">
        <v>4</v>
      </c>
      <c r="CF315" s="83">
        <v>46169</v>
      </c>
      <c r="CG315" s="53"/>
      <c r="CH315" s="53"/>
    </row>
    <row r="316" spans="3:86" ht="14.25" customHeight="1">
      <c r="C316" s="82" t="s">
        <v>14</v>
      </c>
      <c r="D316" s="82" t="s">
        <v>1257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9"/>
        <v>1</v>
      </c>
      <c r="M316" s="26">
        <f t="shared" si="42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>
        <v>1</v>
      </c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67">
        <f>SUMIFS([1]Up!$J:$J,[1]Up!$D:$D,D316)</f>
        <v>0</v>
      </c>
      <c r="BX316" s="82"/>
      <c r="BY316" s="82" t="str">
        <f t="shared" si="40"/>
        <v>PL12</v>
      </c>
      <c r="BZ316" s="53" t="str">
        <f t="shared" si="41"/>
        <v/>
      </c>
      <c r="CA316" s="53" t="s">
        <v>61</v>
      </c>
      <c r="CB316" s="84" t="s">
        <v>1808</v>
      </c>
      <c r="CC316" s="53"/>
      <c r="CD316" s="53" t="s">
        <v>1809</v>
      </c>
      <c r="CE316" s="53">
        <v>1</v>
      </c>
      <c r="CF316" s="83">
        <v>46169</v>
      </c>
      <c r="CG316" s="53"/>
      <c r="CH316" s="53"/>
    </row>
    <row r="317" spans="3:86" ht="14.25" customHeight="1">
      <c r="C317" s="82" t="s">
        <v>14</v>
      </c>
      <c r="D317" s="82" t="s">
        <v>1258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9"/>
        <v>8</v>
      </c>
      <c r="M317" s="26">
        <f t="shared" si="42"/>
        <v>0</v>
      </c>
      <c r="N317" s="26"/>
      <c r="O317" s="26"/>
      <c r="P317" s="26">
        <v>8</v>
      </c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26"/>
      <c r="BW317" s="67">
        <f>SUMIFS([1]Up!$J:$J,[1]Up!$D:$D,D317)</f>
        <v>0</v>
      </c>
      <c r="BX317" s="82"/>
      <c r="BY317" s="82" t="str">
        <f t="shared" si="40"/>
        <v>PL10</v>
      </c>
      <c r="BZ317" s="53" t="str">
        <f t="shared" si="41"/>
        <v/>
      </c>
      <c r="CA317" s="53" t="s">
        <v>61</v>
      </c>
      <c r="CB317" s="84" t="s">
        <v>1789</v>
      </c>
      <c r="CC317" s="53"/>
      <c r="CD317" s="53" t="s">
        <v>1790</v>
      </c>
      <c r="CE317" s="53">
        <v>8</v>
      </c>
      <c r="CF317" s="83">
        <v>46169</v>
      </c>
      <c r="CG317" s="53"/>
      <c r="CH317" s="53"/>
    </row>
    <row r="318" spans="3:86" ht="14.25" customHeight="1">
      <c r="C318" s="82" t="s">
        <v>15</v>
      </c>
      <c r="D318" s="82" t="s">
        <v>1259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9"/>
        <v>1318</v>
      </c>
      <c r="M318" s="26">
        <f t="shared" si="42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>
        <v>1318</v>
      </c>
      <c r="BW318" s="67">
        <f>SUMIFS([1]Up!$J:$J,[1]Up!$D:$D,D318)</f>
        <v>0</v>
      </c>
      <c r="BX318" s="82"/>
      <c r="BY318" s="82" t="str">
        <f t="shared" si="40"/>
        <v/>
      </c>
      <c r="BZ318" s="53" t="str">
        <f t="shared" si="41"/>
        <v/>
      </c>
      <c r="CA318" s="53" t="s">
        <v>75</v>
      </c>
      <c r="CB318" s="53"/>
      <c r="CC318" s="53"/>
      <c r="CD318" s="53"/>
      <c r="CE318" s="53"/>
      <c r="CF318" s="83"/>
      <c r="CG318" s="53"/>
      <c r="CH318" s="53"/>
    </row>
    <row r="319" spans="3:86" ht="14.25" customHeight="1">
      <c r="C319" s="82" t="s">
        <v>15</v>
      </c>
      <c r="D319" s="82" t="s">
        <v>1260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9"/>
        <v>659</v>
      </c>
      <c r="M319" s="26">
        <f t="shared" si="42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>
        <v>659</v>
      </c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67">
        <f>SUMIFS([1]Up!$J:$J,[1]Up!$D:$D,D319)</f>
        <v>0</v>
      </c>
      <c r="BX319" s="82"/>
      <c r="BY319" s="82" t="str">
        <f t="shared" si="40"/>
        <v/>
      </c>
      <c r="BZ319" s="53" t="str">
        <f t="shared" si="41"/>
        <v/>
      </c>
      <c r="CA319" s="53" t="s">
        <v>75</v>
      </c>
      <c r="CB319" s="53"/>
      <c r="CC319" s="53"/>
      <c r="CD319" s="53"/>
      <c r="CE319" s="53"/>
      <c r="CF319" s="83"/>
      <c r="CG319" s="53"/>
      <c r="CH319" s="53"/>
    </row>
    <row r="320" spans="3:86" ht="14.25" customHeight="1">
      <c r="C320" s="82" t="s">
        <v>15</v>
      </c>
      <c r="D320" s="82" t="s">
        <v>1261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9"/>
        <v>10</v>
      </c>
      <c r="M320" s="26">
        <f t="shared" si="42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>
        <v>10</v>
      </c>
      <c r="BW320" s="67">
        <f>SUMIFS([1]Up!$J:$J,[1]Up!$D:$D,D320)</f>
        <v>0</v>
      </c>
      <c r="BX320" s="82"/>
      <c r="BY320" s="82" t="str">
        <f t="shared" si="40"/>
        <v/>
      </c>
      <c r="BZ320" s="53" t="str">
        <f t="shared" si="41"/>
        <v/>
      </c>
      <c r="CA320" s="53" t="s">
        <v>75</v>
      </c>
      <c r="CB320" s="53"/>
      <c r="CC320" s="53"/>
      <c r="CD320" s="53"/>
      <c r="CE320" s="53"/>
      <c r="CF320" s="83"/>
      <c r="CG320" s="53"/>
      <c r="CH320" s="53"/>
    </row>
    <row r="321" spans="3:86" ht="14.25" customHeight="1">
      <c r="C321" s="82" t="s">
        <v>14</v>
      </c>
      <c r="D321" s="82" t="s">
        <v>1262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9"/>
        <v>16</v>
      </c>
      <c r="M321" s="26">
        <f t="shared" si="42"/>
        <v>0</v>
      </c>
      <c r="N321" s="26"/>
      <c r="O321" s="26"/>
      <c r="P321" s="26"/>
      <c r="Q321" s="26"/>
      <c r="R321" s="26"/>
      <c r="S321" s="26"/>
      <c r="T321" s="26">
        <v>16</v>
      </c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26"/>
      <c r="BW321" s="67">
        <f>SUMIFS([1]Up!$J:$J,[1]Up!$D:$D,D321)</f>
        <v>0</v>
      </c>
      <c r="BX321" s="82"/>
      <c r="BY321" s="82" t="str">
        <f t="shared" si="40"/>
        <v>PL10</v>
      </c>
      <c r="BZ321" s="53" t="str">
        <f t="shared" si="41"/>
        <v/>
      </c>
      <c r="CA321" s="53" t="s">
        <v>50</v>
      </c>
      <c r="CB321" s="84" t="s">
        <v>2053</v>
      </c>
      <c r="CC321" s="53"/>
      <c r="CD321" s="53" t="s">
        <v>2054</v>
      </c>
      <c r="CE321" s="53">
        <v>16</v>
      </c>
      <c r="CF321" s="83">
        <v>46169</v>
      </c>
      <c r="CG321" s="53"/>
      <c r="CH321" s="53"/>
    </row>
    <row r="322" spans="3:86" ht="14.25" customHeight="1">
      <c r="C322" s="82" t="s">
        <v>14</v>
      </c>
      <c r="D322" s="82" t="s">
        <v>1263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9"/>
        <v>33</v>
      </c>
      <c r="M322" s="26">
        <f t="shared" si="42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>
        <v>33</v>
      </c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26"/>
      <c r="BW322" s="67">
        <f>SUMIFS([1]Up!$J:$J,[1]Up!$D:$D,D322)</f>
        <v>0</v>
      </c>
      <c r="BX322" s="82"/>
      <c r="BY322" s="82" t="str">
        <f t="shared" si="40"/>
        <v>PL8</v>
      </c>
      <c r="BZ322" s="53" t="str">
        <f t="shared" si="41"/>
        <v/>
      </c>
      <c r="CA322" s="53" t="s">
        <v>50</v>
      </c>
      <c r="CB322" s="84" t="s">
        <v>1796</v>
      </c>
      <c r="CC322" s="53"/>
      <c r="CD322" s="53" t="s">
        <v>1797</v>
      </c>
      <c r="CE322" s="53">
        <v>33</v>
      </c>
      <c r="CF322" s="83">
        <v>46169</v>
      </c>
      <c r="CG322" s="53"/>
      <c r="CH322" s="53"/>
    </row>
    <row r="323" spans="3:86" ht="14.25" customHeight="1">
      <c r="C323" s="82" t="s">
        <v>14</v>
      </c>
      <c r="D323" s="82" t="s">
        <v>1264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9"/>
        <v>8</v>
      </c>
      <c r="M323" s="26">
        <f t="shared" si="42"/>
        <v>0</v>
      </c>
      <c r="N323" s="26"/>
      <c r="O323" s="26"/>
      <c r="P323" s="26"/>
      <c r="Q323" s="26">
        <v>8</v>
      </c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26"/>
      <c r="BW323" s="67">
        <f>SUMIFS([1]Up!$J:$J,[1]Up!$D:$D,D323)</f>
        <v>0</v>
      </c>
      <c r="BX323" s="82"/>
      <c r="BY323" s="82" t="str">
        <f t="shared" si="40"/>
        <v>PL12</v>
      </c>
      <c r="BZ323" s="53" t="str">
        <f t="shared" si="41"/>
        <v/>
      </c>
      <c r="CA323" s="53" t="s">
        <v>50</v>
      </c>
      <c r="CB323" s="84" t="s">
        <v>1808</v>
      </c>
      <c r="CC323" s="53"/>
      <c r="CD323" s="53" t="s">
        <v>1809</v>
      </c>
      <c r="CE323" s="53">
        <v>8</v>
      </c>
      <c r="CF323" s="83">
        <v>46169</v>
      </c>
      <c r="CG323" s="53"/>
      <c r="CH323" s="53"/>
    </row>
    <row r="324" spans="3:86" ht="14.25" customHeight="1">
      <c r="C324" s="82" t="s">
        <v>14</v>
      </c>
      <c r="D324" s="82" t="s">
        <v>1265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9"/>
        <v>16</v>
      </c>
      <c r="M324" s="26">
        <f t="shared" si="42"/>
        <v>0</v>
      </c>
      <c r="N324" s="26"/>
      <c r="O324" s="26"/>
      <c r="P324" s="26"/>
      <c r="Q324" s="26"/>
      <c r="R324" s="26"/>
      <c r="S324" s="26"/>
      <c r="T324" s="26">
        <v>16</v>
      </c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26"/>
      <c r="BW324" s="67">
        <f>SUMIFS([1]Up!$J:$J,[1]Up!$D:$D,D324)</f>
        <v>0</v>
      </c>
      <c r="BX324" s="82"/>
      <c r="BY324" s="82" t="str">
        <f t="shared" si="40"/>
        <v>PL10</v>
      </c>
      <c r="BZ324" s="53" t="str">
        <f t="shared" si="41"/>
        <v/>
      </c>
      <c r="CA324" s="53" t="s">
        <v>50</v>
      </c>
      <c r="CB324" s="84" t="s">
        <v>2053</v>
      </c>
      <c r="CC324" s="53"/>
      <c r="CD324" s="53" t="s">
        <v>2054</v>
      </c>
      <c r="CE324" s="53">
        <v>16</v>
      </c>
      <c r="CF324" s="83">
        <v>46169</v>
      </c>
      <c r="CG324" s="53"/>
      <c r="CH324" s="53"/>
    </row>
    <row r="325" spans="3:86" ht="14.25" customHeight="1">
      <c r="C325" s="82" t="s">
        <v>14</v>
      </c>
      <c r="D325" s="82" t="s">
        <v>1266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9"/>
        <v>7</v>
      </c>
      <c r="M325" s="26">
        <f t="shared" si="42"/>
        <v>0</v>
      </c>
      <c r="N325" s="26"/>
      <c r="O325" s="26"/>
      <c r="P325" s="26"/>
      <c r="Q325" s="26"/>
      <c r="R325" s="26">
        <v>7</v>
      </c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26"/>
      <c r="BW325" s="67">
        <f>SUMIFS([1]Up!$J:$J,[1]Up!$D:$D,D325)</f>
        <v>0</v>
      </c>
      <c r="BX325" s="82"/>
      <c r="BY325" s="82" t="str">
        <f t="shared" si="40"/>
        <v>PL19</v>
      </c>
      <c r="BZ325" s="53" t="str">
        <f t="shared" si="41"/>
        <v/>
      </c>
      <c r="CA325" s="53" t="s">
        <v>50</v>
      </c>
      <c r="CB325" s="53" t="s">
        <v>2064</v>
      </c>
      <c r="CC325" s="53"/>
      <c r="CD325" s="53" t="s">
        <v>2065</v>
      </c>
      <c r="CE325" s="53">
        <v>7</v>
      </c>
      <c r="CF325" s="83">
        <v>46169</v>
      </c>
      <c r="CG325" s="53"/>
      <c r="CH325" s="53"/>
    </row>
    <row r="326" spans="3:86" ht="14.25" customHeight="1">
      <c r="C326" s="82" t="s">
        <v>14</v>
      </c>
      <c r="D326" s="82" t="s">
        <v>1267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9"/>
        <v>7</v>
      </c>
      <c r="M326" s="26">
        <f t="shared" si="42"/>
        <v>0</v>
      </c>
      <c r="N326" s="26"/>
      <c r="O326" s="26"/>
      <c r="P326" s="26"/>
      <c r="Q326" s="26"/>
      <c r="R326" s="26">
        <v>7</v>
      </c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26"/>
      <c r="BW326" s="67">
        <f>SUMIFS([1]Up!$J:$J,[1]Up!$D:$D,D326)</f>
        <v>0</v>
      </c>
      <c r="BX326" s="82"/>
      <c r="BY326" s="82" t="str">
        <f t="shared" si="40"/>
        <v>PL19</v>
      </c>
      <c r="BZ326" s="53" t="str">
        <f t="shared" si="41"/>
        <v/>
      </c>
      <c r="CA326" s="53" t="s">
        <v>50</v>
      </c>
      <c r="CB326" s="53" t="s">
        <v>2064</v>
      </c>
      <c r="CC326" s="53"/>
      <c r="CD326" s="53" t="s">
        <v>2065</v>
      </c>
      <c r="CE326" s="53">
        <v>7</v>
      </c>
      <c r="CF326" s="83">
        <v>46169</v>
      </c>
      <c r="CG326" s="53"/>
      <c r="CH326" s="53"/>
    </row>
    <row r="327" spans="3:86" ht="14.25" customHeight="1">
      <c r="C327" s="82" t="s">
        <v>14</v>
      </c>
      <c r="D327" s="82" t="s">
        <v>1268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9"/>
        <v>1</v>
      </c>
      <c r="M327" s="26">
        <f t="shared" si="42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>
        <v>5</v>
      </c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26"/>
      <c r="BW327" s="67">
        <f>SUMIFS([1]Up!$J:$J,[1]Up!$D:$D,D327)</f>
        <v>0</v>
      </c>
      <c r="BX327" s="82" t="s">
        <v>4090</v>
      </c>
      <c r="BY327" s="82" t="str">
        <f t="shared" si="40"/>
        <v>PL6</v>
      </c>
      <c r="BZ327" s="53" t="str">
        <f t="shared" si="41"/>
        <v>Thừa 4</v>
      </c>
      <c r="CA327" s="53" t="s">
        <v>50</v>
      </c>
      <c r="CB327" s="53"/>
      <c r="CC327" s="53"/>
      <c r="CD327" s="53" t="s">
        <v>1681</v>
      </c>
      <c r="CE327" s="53">
        <v>1</v>
      </c>
      <c r="CF327" s="83"/>
      <c r="CG327" s="53"/>
      <c r="CH327" s="53"/>
    </row>
    <row r="328" spans="3:86" ht="14.25" customHeight="1">
      <c r="C328" s="82" t="s">
        <v>14</v>
      </c>
      <c r="D328" s="82" t="s">
        <v>1269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9"/>
        <v>8</v>
      </c>
      <c r="M328" s="26">
        <f t="shared" si="42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>
        <v>8</v>
      </c>
      <c r="BP328" s="26"/>
      <c r="BQ328" s="26"/>
      <c r="BR328" s="26"/>
      <c r="BS328" s="26"/>
      <c r="BT328" s="26"/>
      <c r="BU328" s="26"/>
      <c r="BV328" s="26"/>
      <c r="BW328" s="67">
        <f>SUMIFS([1]Up!$J:$J,[1]Up!$D:$D,D328)</f>
        <v>0</v>
      </c>
      <c r="BX328" s="82"/>
      <c r="BY328" s="82" t="str">
        <f t="shared" si="40"/>
        <v>PL16</v>
      </c>
      <c r="BZ328" s="53" t="str">
        <f t="shared" si="41"/>
        <v/>
      </c>
      <c r="CA328" s="53" t="s">
        <v>50</v>
      </c>
      <c r="CB328" s="53" t="s">
        <v>2070</v>
      </c>
      <c r="CC328" s="53"/>
      <c r="CD328" s="53" t="s">
        <v>2071</v>
      </c>
      <c r="CE328" s="53">
        <v>8</v>
      </c>
      <c r="CF328" s="83">
        <v>46169</v>
      </c>
      <c r="CG328" s="53"/>
      <c r="CH328" s="53"/>
    </row>
    <row r="329" spans="3:86" ht="14.25" customHeight="1">
      <c r="C329" s="82" t="s">
        <v>14</v>
      </c>
      <c r="D329" s="82" t="s">
        <v>1270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9"/>
        <v>8</v>
      </c>
      <c r="M329" s="26">
        <f t="shared" si="42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>
        <v>8</v>
      </c>
      <c r="BP329" s="26"/>
      <c r="BQ329" s="26"/>
      <c r="BR329" s="26"/>
      <c r="BS329" s="26"/>
      <c r="BT329" s="26"/>
      <c r="BU329" s="26"/>
      <c r="BV329" s="26"/>
      <c r="BW329" s="67">
        <f>SUMIFS([1]Up!$J:$J,[1]Up!$D:$D,D329)</f>
        <v>0</v>
      </c>
      <c r="BX329" s="82"/>
      <c r="BY329" s="82" t="str">
        <f t="shared" si="40"/>
        <v>PL16</v>
      </c>
      <c r="BZ329" s="53" t="str">
        <f t="shared" si="41"/>
        <v/>
      </c>
      <c r="CA329" s="53" t="s">
        <v>50</v>
      </c>
      <c r="CB329" s="53" t="s">
        <v>2070</v>
      </c>
      <c r="CC329" s="53"/>
      <c r="CD329" s="53" t="s">
        <v>2071</v>
      </c>
      <c r="CE329" s="53">
        <v>8</v>
      </c>
      <c r="CF329" s="83">
        <v>46169</v>
      </c>
      <c r="CG329" s="53"/>
      <c r="CH329" s="53"/>
    </row>
    <row r="330" spans="3:86" ht="14.25" customHeight="1">
      <c r="C330" s="82" t="s">
        <v>14</v>
      </c>
      <c r="D330" s="82" t="s">
        <v>1271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9"/>
        <v>2</v>
      </c>
      <c r="M330" s="26">
        <f t="shared" si="42"/>
        <v>0</v>
      </c>
      <c r="N330" s="26"/>
      <c r="O330" s="26"/>
      <c r="P330" s="26"/>
      <c r="Q330" s="26"/>
      <c r="R330" s="26">
        <v>2</v>
      </c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26"/>
      <c r="BW330" s="67">
        <f>SUMIFS([1]Up!$J:$J,[1]Up!$D:$D,D330)</f>
        <v>0</v>
      </c>
      <c r="BX330" s="82"/>
      <c r="BY330" s="82" t="str">
        <f t="shared" si="40"/>
        <v>PL25</v>
      </c>
      <c r="BZ330" s="53" t="str">
        <f t="shared" si="41"/>
        <v/>
      </c>
      <c r="CA330" s="53" t="s">
        <v>50</v>
      </c>
      <c r="CB330" s="84" t="s">
        <v>1875</v>
      </c>
      <c r="CC330" s="53"/>
      <c r="CD330" s="53" t="s">
        <v>1876</v>
      </c>
      <c r="CE330" s="53">
        <v>2</v>
      </c>
      <c r="CF330" s="83">
        <v>46169</v>
      </c>
      <c r="CG330" s="53"/>
      <c r="CH330" s="53"/>
    </row>
    <row r="331" spans="3:86" ht="14.25" customHeight="1">
      <c r="C331" s="82" t="s">
        <v>14</v>
      </c>
      <c r="D331" s="82" t="s">
        <v>1272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9"/>
        <v>4</v>
      </c>
      <c r="M331" s="26">
        <f t="shared" si="42"/>
        <v>0</v>
      </c>
      <c r="N331" s="26"/>
      <c r="O331" s="26"/>
      <c r="P331" s="26"/>
      <c r="Q331" s="26"/>
      <c r="R331" s="26"/>
      <c r="S331" s="26"/>
      <c r="T331" s="26"/>
      <c r="U331" s="26"/>
      <c r="V331" s="26">
        <v>3</v>
      </c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>
        <v>1</v>
      </c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26"/>
      <c r="BW331" s="67">
        <f>SUMIFS([1]Up!$J:$J,[1]Up!$D:$D,D331)</f>
        <v>0</v>
      </c>
      <c r="BX331" s="82"/>
      <c r="BY331" s="82" t="str">
        <f t="shared" si="40"/>
        <v>PL10</v>
      </c>
      <c r="BZ331" s="53" t="str">
        <f t="shared" si="41"/>
        <v/>
      </c>
      <c r="CA331" s="53" t="s">
        <v>50</v>
      </c>
      <c r="CB331" s="84" t="s">
        <v>2053</v>
      </c>
      <c r="CC331" s="53"/>
      <c r="CD331" s="53" t="s">
        <v>2054</v>
      </c>
      <c r="CE331" s="53">
        <v>4</v>
      </c>
      <c r="CF331" s="83">
        <v>46169</v>
      </c>
      <c r="CG331" s="53"/>
      <c r="CH331" s="53"/>
    </row>
    <row r="332" spans="3:86" ht="14.25" customHeight="1">
      <c r="C332" s="82" t="s">
        <v>12</v>
      </c>
      <c r="D332" s="82" t="s">
        <v>1273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9"/>
        <v>1</v>
      </c>
      <c r="M332" s="26">
        <f t="shared" si="42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>
        <v>1</v>
      </c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26"/>
      <c r="BW332" s="67">
        <f>SUMIFS([1]Up!$J:$J,[1]Up!$D:$D,D332)</f>
        <v>0</v>
      </c>
      <c r="BX332" s="82"/>
      <c r="BY332" s="82" t="str">
        <f t="shared" si="40"/>
        <v/>
      </c>
      <c r="BZ332" s="53" t="str">
        <f t="shared" si="41"/>
        <v/>
      </c>
      <c r="CA332" s="53" t="s">
        <v>50</v>
      </c>
      <c r="CB332" s="84" t="s">
        <v>1953</v>
      </c>
      <c r="CC332" s="53"/>
      <c r="CD332" s="53" t="s">
        <v>1954</v>
      </c>
      <c r="CE332" s="53">
        <v>1</v>
      </c>
      <c r="CF332" s="83">
        <v>46169</v>
      </c>
      <c r="CG332" s="53"/>
      <c r="CH332" s="53"/>
    </row>
    <row r="333" spans="3:86" ht="14.25" customHeight="1">
      <c r="C333" s="82" t="s">
        <v>12</v>
      </c>
      <c r="D333" s="82" t="s">
        <v>1274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9"/>
        <v>1</v>
      </c>
      <c r="M333" s="26">
        <f t="shared" si="42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>
        <v>1</v>
      </c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26"/>
      <c r="BW333" s="67">
        <f>SUMIFS([1]Up!$J:$J,[1]Up!$D:$D,D333)</f>
        <v>0</v>
      </c>
      <c r="BX333" s="82"/>
      <c r="BY333" s="82" t="str">
        <f t="shared" si="40"/>
        <v/>
      </c>
      <c r="BZ333" s="53" t="str">
        <f t="shared" si="41"/>
        <v/>
      </c>
      <c r="CA333" s="53" t="s">
        <v>50</v>
      </c>
      <c r="CB333" s="84" t="s">
        <v>1948</v>
      </c>
      <c r="CC333" s="53"/>
      <c r="CD333" s="53" t="s">
        <v>1949</v>
      </c>
      <c r="CE333" s="53">
        <v>1</v>
      </c>
      <c r="CF333" s="83">
        <v>46169</v>
      </c>
      <c r="CG333" s="53"/>
      <c r="CH333" s="53"/>
    </row>
    <row r="334" spans="3:86" ht="14.25" customHeight="1">
      <c r="C334" s="82" t="s">
        <v>12</v>
      </c>
      <c r="D334" s="82" t="s">
        <v>1275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9"/>
        <v>5</v>
      </c>
      <c r="M334" s="26">
        <f t="shared" si="42"/>
        <v>0</v>
      </c>
      <c r="N334" s="26"/>
      <c r="O334" s="26"/>
      <c r="P334" s="26"/>
      <c r="Q334" s="26"/>
      <c r="R334" s="26">
        <v>5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26"/>
      <c r="BW334" s="67">
        <f>SUMIFS([1]Up!$J:$J,[1]Up!$D:$D,D334)</f>
        <v>0</v>
      </c>
      <c r="BX334" s="82"/>
      <c r="BY334" s="82" t="str">
        <f t="shared" si="40"/>
        <v/>
      </c>
      <c r="BZ334" s="53" t="str">
        <f t="shared" si="41"/>
        <v/>
      </c>
      <c r="CA334" s="53" t="s">
        <v>50</v>
      </c>
      <c r="CB334" s="84" t="s">
        <v>1870</v>
      </c>
      <c r="CC334" s="53"/>
      <c r="CD334" s="53" t="s">
        <v>1871</v>
      </c>
      <c r="CE334" s="53">
        <v>5</v>
      </c>
      <c r="CF334" s="83">
        <v>46169</v>
      </c>
      <c r="CG334" s="53"/>
      <c r="CH334" s="53"/>
    </row>
    <row r="335" spans="3:86" ht="14.25" customHeight="1">
      <c r="C335" s="82" t="s">
        <v>12</v>
      </c>
      <c r="D335" s="82" t="s">
        <v>1276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9"/>
        <v>1</v>
      </c>
      <c r="M335" s="26">
        <f t="shared" si="42"/>
        <v>0</v>
      </c>
      <c r="N335" s="26"/>
      <c r="O335" s="26"/>
      <c r="P335" s="26"/>
      <c r="Q335" s="26"/>
      <c r="R335" s="26"/>
      <c r="S335" s="26"/>
      <c r="T335" s="26"/>
      <c r="U335" s="26">
        <v>1</v>
      </c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26"/>
      <c r="BW335" s="67">
        <f>SUMIFS([1]Up!$J:$J,[1]Up!$D:$D,D335)</f>
        <v>0</v>
      </c>
      <c r="BX335" s="82"/>
      <c r="BY335" s="82" t="str">
        <f t="shared" si="40"/>
        <v/>
      </c>
      <c r="BZ335" s="53" t="str">
        <f t="shared" si="41"/>
        <v/>
      </c>
      <c r="CA335" s="53" t="s">
        <v>50</v>
      </c>
      <c r="CB335" s="84" t="s">
        <v>1870</v>
      </c>
      <c r="CC335" s="53"/>
      <c r="CD335" s="53" t="s">
        <v>1871</v>
      </c>
      <c r="CE335" s="53">
        <v>1</v>
      </c>
      <c r="CF335" s="83">
        <v>46169</v>
      </c>
      <c r="CG335" s="53"/>
      <c r="CH335" s="53"/>
    </row>
    <row r="336" spans="3:86" ht="14.25" customHeight="1">
      <c r="C336" s="82" t="s">
        <v>12</v>
      </c>
      <c r="D336" s="82" t="s">
        <v>1277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9"/>
        <v>8</v>
      </c>
      <c r="M336" s="26">
        <f t="shared" si="42"/>
        <v>0</v>
      </c>
      <c r="N336" s="26"/>
      <c r="O336" s="26"/>
      <c r="P336" s="26"/>
      <c r="Q336" s="26"/>
      <c r="R336" s="26"/>
      <c r="S336" s="26"/>
      <c r="T336" s="26"/>
      <c r="U336" s="26">
        <v>8</v>
      </c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26"/>
      <c r="BW336" s="67">
        <f>SUMIFS([1]Up!$J:$J,[1]Up!$D:$D,D336)</f>
        <v>0</v>
      </c>
      <c r="BX336" s="82"/>
      <c r="BY336" s="82" t="str">
        <f t="shared" si="40"/>
        <v/>
      </c>
      <c r="BZ336" s="53" t="str">
        <f t="shared" si="41"/>
        <v/>
      </c>
      <c r="CA336" s="53" t="s">
        <v>50</v>
      </c>
      <c r="CB336" s="84" t="s">
        <v>1870</v>
      </c>
      <c r="CC336" s="53"/>
      <c r="CD336" s="53" t="s">
        <v>1871</v>
      </c>
      <c r="CE336" s="53">
        <v>8</v>
      </c>
      <c r="CF336" s="83">
        <v>46169</v>
      </c>
      <c r="CG336" s="53"/>
      <c r="CH336" s="53"/>
    </row>
    <row r="337" spans="3:86" ht="14.25" customHeight="1">
      <c r="C337" s="82" t="s">
        <v>12</v>
      </c>
      <c r="D337" s="82" t="s">
        <v>1278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9"/>
        <v>5</v>
      </c>
      <c r="M337" s="26">
        <f t="shared" si="42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26"/>
      <c r="BW337" s="67">
        <f>SUMIFS([1]Up!$J:$J,[1]Up!$D:$D,D337)</f>
        <v>0</v>
      </c>
      <c r="BX337" s="82"/>
      <c r="BY337" s="82" t="str">
        <f t="shared" si="40"/>
        <v/>
      </c>
      <c r="BZ337" s="53" t="str">
        <f t="shared" si="41"/>
        <v/>
      </c>
      <c r="CA337" s="53" t="s">
        <v>50</v>
      </c>
      <c r="CB337" s="84" t="s">
        <v>1870</v>
      </c>
      <c r="CC337" s="53"/>
      <c r="CD337" s="53" t="s">
        <v>1871</v>
      </c>
      <c r="CE337" s="53">
        <v>5</v>
      </c>
      <c r="CF337" s="83">
        <v>46169</v>
      </c>
      <c r="CG337" s="53"/>
      <c r="CH337" s="53"/>
    </row>
    <row r="338" spans="3:86" ht="14.25" customHeight="1">
      <c r="C338" s="82" t="s">
        <v>12</v>
      </c>
      <c r="D338" s="82" t="s">
        <v>1279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9"/>
        <v>2</v>
      </c>
      <c r="M338" s="26">
        <f t="shared" si="42"/>
        <v>0</v>
      </c>
      <c r="N338" s="26"/>
      <c r="O338" s="26"/>
      <c r="P338" s="26"/>
      <c r="Q338" s="26"/>
      <c r="R338" s="26">
        <v>2</v>
      </c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26"/>
      <c r="BU338" s="26"/>
      <c r="BV338" s="26"/>
      <c r="BW338" s="67">
        <f>SUMIFS([1]Up!$J:$J,[1]Up!$D:$D,D338)</f>
        <v>0</v>
      </c>
      <c r="BX338" s="82"/>
      <c r="BY338" s="82" t="str">
        <f t="shared" si="40"/>
        <v/>
      </c>
      <c r="BZ338" s="53" t="str">
        <f t="shared" si="41"/>
        <v/>
      </c>
      <c r="CA338" s="53" t="s">
        <v>50</v>
      </c>
      <c r="CB338" s="84" t="s">
        <v>1870</v>
      </c>
      <c r="CC338" s="53"/>
      <c r="CD338" s="53" t="s">
        <v>1871</v>
      </c>
      <c r="CE338" s="53">
        <v>2</v>
      </c>
      <c r="CF338" s="83">
        <v>46169</v>
      </c>
      <c r="CG338" s="53"/>
      <c r="CH338" s="53"/>
    </row>
    <row r="339" spans="3:86" ht="14.25" customHeight="1">
      <c r="C339" s="82" t="s">
        <v>12</v>
      </c>
      <c r="D339" s="82" t="s">
        <v>1280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9"/>
        <v>1</v>
      </c>
      <c r="M339" s="26">
        <f t="shared" si="42"/>
        <v>0</v>
      </c>
      <c r="N339" s="26"/>
      <c r="O339" s="26"/>
      <c r="P339" s="26"/>
      <c r="Q339" s="26"/>
      <c r="R339" s="26"/>
      <c r="S339" s="26"/>
      <c r="T339" s="26"/>
      <c r="U339" s="26">
        <v>1</v>
      </c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26"/>
      <c r="BW339" s="67">
        <f>SUMIFS([1]Up!$J:$J,[1]Up!$D:$D,D339)</f>
        <v>0</v>
      </c>
      <c r="BX339" s="82"/>
      <c r="BY339" s="82" t="str">
        <f t="shared" si="40"/>
        <v/>
      </c>
      <c r="BZ339" s="53" t="str">
        <f t="shared" si="41"/>
        <v/>
      </c>
      <c r="CA339" s="53" t="s">
        <v>50</v>
      </c>
      <c r="CB339" s="84" t="s">
        <v>1870</v>
      </c>
      <c r="CC339" s="53"/>
      <c r="CD339" s="53" t="s">
        <v>1871</v>
      </c>
      <c r="CE339" s="53">
        <v>1</v>
      </c>
      <c r="CF339" s="83">
        <v>46169</v>
      </c>
      <c r="CG339" s="53"/>
      <c r="CH339" s="53"/>
    </row>
    <row r="340" spans="3:86" ht="14.25" customHeight="1">
      <c r="C340" s="82"/>
      <c r="D340" s="82" t="s">
        <v>1281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9"/>
        <v>0</v>
      </c>
      <c r="M340" s="26">
        <f t="shared" si="42"/>
        <v>0</v>
      </c>
      <c r="N340" s="26"/>
      <c r="O340" s="26"/>
      <c r="P340" s="26"/>
      <c r="Q340" s="26"/>
      <c r="R340" s="26"/>
      <c r="S340" s="26"/>
      <c r="T340" s="26">
        <v>1</v>
      </c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26"/>
      <c r="BU340" s="26"/>
      <c r="BV340" s="26"/>
      <c r="BW340" s="67">
        <f>SUMIFS([1]Up!$J:$J,[1]Up!$D:$D,D340)</f>
        <v>0</v>
      </c>
      <c r="BX340" s="82"/>
      <c r="BY340" s="82" t="str">
        <f t="shared" si="40"/>
        <v/>
      </c>
      <c r="BZ340" s="53" t="str">
        <f t="shared" si="41"/>
        <v>Thừa 1</v>
      </c>
      <c r="CA340" s="53"/>
      <c r="CB340" s="84"/>
      <c r="CC340" s="53"/>
      <c r="CD340" s="53"/>
      <c r="CE340" s="53"/>
      <c r="CF340" s="83"/>
      <c r="CG340" s="53"/>
      <c r="CH340" s="53"/>
    </row>
    <row r="341" spans="3:86" ht="14.25" customHeight="1">
      <c r="C341" s="82" t="s">
        <v>12</v>
      </c>
      <c r="D341" s="82" t="s">
        <v>3768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9"/>
        <v>1</v>
      </c>
      <c r="M341" s="26">
        <f t="shared" si="42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/>
      <c r="BV341" s="26">
        <v>1</v>
      </c>
      <c r="BW341" s="67">
        <f>SUMIFS([1]Up!$J:$J,[1]Up!$D:$D,D341)</f>
        <v>0</v>
      </c>
      <c r="BX341" s="82"/>
      <c r="BY341" s="82" t="str">
        <f t="shared" si="40"/>
        <v/>
      </c>
      <c r="BZ341" s="53" t="str">
        <f t="shared" si="41"/>
        <v/>
      </c>
      <c r="CA341" s="53" t="s">
        <v>50</v>
      </c>
      <c r="CB341" s="84" t="s">
        <v>1870</v>
      </c>
      <c r="CC341" s="53"/>
      <c r="CD341" s="53" t="s">
        <v>1871</v>
      </c>
      <c r="CE341" s="53">
        <v>1</v>
      </c>
      <c r="CF341" s="83">
        <v>46169</v>
      </c>
      <c r="CG341" s="53"/>
      <c r="CH341" s="53"/>
    </row>
    <row r="342" spans="3:86" ht="14.25" customHeight="1">
      <c r="C342" s="82" t="s">
        <v>12</v>
      </c>
      <c r="D342" s="82" t="s">
        <v>1282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9"/>
        <v>2</v>
      </c>
      <c r="M342" s="26">
        <f t="shared" si="42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>
        <v>2</v>
      </c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/>
      <c r="BV342" s="26"/>
      <c r="BW342" s="67">
        <f>SUMIFS([1]Up!$J:$J,[1]Up!$D:$D,D342)</f>
        <v>0</v>
      </c>
      <c r="BX342" s="82"/>
      <c r="BY342" s="82" t="str">
        <f t="shared" si="40"/>
        <v/>
      </c>
      <c r="BZ342" s="53" t="str">
        <f t="shared" si="41"/>
        <v/>
      </c>
      <c r="CA342" s="53" t="s">
        <v>50</v>
      </c>
      <c r="CB342" s="53" t="s">
        <v>2085</v>
      </c>
      <c r="CC342" s="53"/>
      <c r="CD342" s="53" t="s">
        <v>2086</v>
      </c>
      <c r="CE342" s="53">
        <v>2</v>
      </c>
      <c r="CF342" s="83">
        <v>46169</v>
      </c>
      <c r="CG342" s="53"/>
      <c r="CH342" s="53"/>
    </row>
    <row r="343" spans="3:86" ht="14.25" customHeight="1">
      <c r="C343" s="82" t="s">
        <v>12</v>
      </c>
      <c r="D343" s="82" t="s">
        <v>1283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9"/>
        <v>12</v>
      </c>
      <c r="M343" s="26">
        <f t="shared" si="42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>
        <v>12</v>
      </c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/>
      <c r="BV343" s="26"/>
      <c r="BW343" s="67">
        <f>SUMIFS([1]Up!$J:$J,[1]Up!$D:$D,D343)</f>
        <v>0</v>
      </c>
      <c r="BX343" s="82"/>
      <c r="BY343" s="82" t="str">
        <f t="shared" si="40"/>
        <v/>
      </c>
      <c r="BZ343" s="53" t="str">
        <f t="shared" si="41"/>
        <v/>
      </c>
      <c r="CA343" s="53" t="s">
        <v>50</v>
      </c>
      <c r="CB343" s="84" t="s">
        <v>2090</v>
      </c>
      <c r="CC343" s="53"/>
      <c r="CD343" s="53" t="s">
        <v>2091</v>
      </c>
      <c r="CE343" s="53">
        <v>12</v>
      </c>
      <c r="CF343" s="83">
        <v>46169</v>
      </c>
      <c r="CG343" s="53"/>
      <c r="CH343" s="53"/>
    </row>
    <row r="344" spans="3:86" ht="14.25" customHeight="1">
      <c r="C344" s="82" t="s">
        <v>12</v>
      </c>
      <c r="D344" s="82" t="s">
        <v>1284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9"/>
        <v>1</v>
      </c>
      <c r="M344" s="26">
        <f t="shared" si="42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>
        <v>1</v>
      </c>
      <c r="BU344" s="26"/>
      <c r="BV344" s="26"/>
      <c r="BW344" s="67">
        <f>SUMIFS([1]Up!$J:$J,[1]Up!$D:$D,D344)</f>
        <v>0</v>
      </c>
      <c r="BX344" s="82"/>
      <c r="BY344" s="82" t="str">
        <f t="shared" si="40"/>
        <v/>
      </c>
      <c r="BZ344" s="53" t="str">
        <f t="shared" si="41"/>
        <v/>
      </c>
      <c r="CA344" s="53" t="s">
        <v>61</v>
      </c>
      <c r="CB344" s="53" t="s">
        <v>1984</v>
      </c>
      <c r="CC344" s="53"/>
      <c r="CD344" s="53" t="s">
        <v>1985</v>
      </c>
      <c r="CE344" s="53">
        <v>1</v>
      </c>
      <c r="CF344" s="83">
        <v>46169</v>
      </c>
      <c r="CG344" s="53"/>
      <c r="CH344" s="53"/>
    </row>
    <row r="345" spans="3:86" ht="14.25" customHeight="1">
      <c r="C345" s="82" t="s">
        <v>14</v>
      </c>
      <c r="D345" s="82" t="s">
        <v>1285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9"/>
        <v>1</v>
      </c>
      <c r="M345" s="26">
        <f t="shared" si="42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>
        <v>1</v>
      </c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26"/>
      <c r="BW345" s="67">
        <f>SUMIFS([1]Up!$J:$J,[1]Up!$D:$D,D345)</f>
        <v>0</v>
      </c>
      <c r="BX345" s="82"/>
      <c r="BY345" s="82" t="str">
        <f t="shared" si="40"/>
        <v>PL6</v>
      </c>
      <c r="BZ345" s="53" t="str">
        <f t="shared" si="41"/>
        <v/>
      </c>
      <c r="CA345" s="53" t="s">
        <v>50</v>
      </c>
      <c r="CB345" s="53"/>
      <c r="CC345" s="53"/>
      <c r="CD345" s="53" t="s">
        <v>1992</v>
      </c>
      <c r="CE345" s="53">
        <v>1</v>
      </c>
      <c r="CF345" s="83">
        <v>46169</v>
      </c>
      <c r="CG345" s="53"/>
      <c r="CH345" s="53"/>
    </row>
    <row r="346" spans="3:86" ht="14.25" customHeight="1">
      <c r="C346" s="82" t="s">
        <v>14</v>
      </c>
      <c r="D346" s="82" t="s">
        <v>1286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9"/>
        <v>2</v>
      </c>
      <c r="M346" s="26">
        <f t="shared" si="42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>
        <v>2</v>
      </c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26"/>
      <c r="BW346" s="67">
        <f>SUMIFS([1]Up!$J:$J,[1]Up!$D:$D,D346)</f>
        <v>0</v>
      </c>
      <c r="BX346" s="82"/>
      <c r="BY346" s="82" t="str">
        <f t="shared" si="40"/>
        <v>PL6</v>
      </c>
      <c r="BZ346" s="53" t="str">
        <f t="shared" si="41"/>
        <v/>
      </c>
      <c r="CA346" s="53" t="s">
        <v>50</v>
      </c>
      <c r="CB346" s="84" t="s">
        <v>1780</v>
      </c>
      <c r="CC346" s="53"/>
      <c r="CD346" s="53" t="s">
        <v>1781</v>
      </c>
      <c r="CE346" s="53">
        <v>2</v>
      </c>
      <c r="CF346" s="83">
        <v>46169</v>
      </c>
      <c r="CG346" s="53"/>
      <c r="CH346" s="53"/>
    </row>
    <row r="347" spans="3:86" ht="14.25" customHeight="1">
      <c r="C347" s="82" t="s">
        <v>15</v>
      </c>
      <c r="D347" s="82" t="s">
        <v>1287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9"/>
        <v>2</v>
      </c>
      <c r="M347" s="26">
        <f t="shared" si="42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/>
      <c r="BV347" s="26">
        <v>2</v>
      </c>
      <c r="BW347" s="67">
        <f>SUMIFS([1]Up!$J:$J,[1]Up!$D:$D,D347)</f>
        <v>0</v>
      </c>
      <c r="BX347" s="82"/>
      <c r="BY347" s="82" t="str">
        <f t="shared" si="40"/>
        <v/>
      </c>
      <c r="BZ347" s="53" t="str">
        <f t="shared" si="41"/>
        <v/>
      </c>
      <c r="CA347" s="53" t="s">
        <v>75</v>
      </c>
      <c r="CB347" s="53"/>
      <c r="CC347" s="53"/>
      <c r="CD347" s="53"/>
      <c r="CE347" s="53"/>
      <c r="CF347" s="83"/>
      <c r="CG347" s="53"/>
      <c r="CH347" s="53"/>
    </row>
    <row r="348" spans="3:86" ht="14.25" customHeight="1">
      <c r="C348" s="82" t="s">
        <v>15</v>
      </c>
      <c r="D348" s="82" t="s">
        <v>1288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9"/>
        <v>2</v>
      </c>
      <c r="M348" s="26">
        <f t="shared" si="42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/>
      <c r="BV348" s="26">
        <v>2</v>
      </c>
      <c r="BW348" s="67">
        <f>SUMIFS([1]Up!$J:$J,[1]Up!$D:$D,D348)</f>
        <v>0</v>
      </c>
      <c r="BX348" s="82"/>
      <c r="BY348" s="82" t="str">
        <f t="shared" si="40"/>
        <v/>
      </c>
      <c r="BZ348" s="53" t="str">
        <f t="shared" si="41"/>
        <v/>
      </c>
      <c r="CA348" s="53" t="s">
        <v>75</v>
      </c>
      <c r="CB348" s="53"/>
      <c r="CC348" s="53"/>
      <c r="CD348" s="53"/>
      <c r="CE348" s="53"/>
      <c r="CF348" s="83"/>
      <c r="CG348" s="53"/>
      <c r="CH348" s="53"/>
    </row>
    <row r="349" spans="3:86" ht="14.25" customHeight="1">
      <c r="C349" s="82" t="s">
        <v>15</v>
      </c>
      <c r="D349" s="82" t="s">
        <v>1289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9"/>
        <v>310</v>
      </c>
      <c r="M349" s="26">
        <f t="shared" si="42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/>
      <c r="BV349" s="26">
        <v>310</v>
      </c>
      <c r="BW349" s="67">
        <f>SUMIFS([1]Up!$J:$J,[1]Up!$D:$D,D349)</f>
        <v>0</v>
      </c>
      <c r="BX349" s="82"/>
      <c r="BY349" s="82" t="str">
        <f t="shared" si="40"/>
        <v/>
      </c>
      <c r="BZ349" s="53" t="str">
        <f t="shared" si="41"/>
        <v/>
      </c>
      <c r="CA349" s="53" t="s">
        <v>75</v>
      </c>
      <c r="CB349" s="53"/>
      <c r="CC349" s="53"/>
      <c r="CD349" s="53"/>
      <c r="CE349" s="53"/>
      <c r="CF349" s="83"/>
      <c r="CG349" s="53"/>
      <c r="CH349" s="53"/>
    </row>
    <row r="350" spans="3:86" ht="14.25" customHeight="1">
      <c r="C350" s="82" t="s">
        <v>15</v>
      </c>
      <c r="D350" s="82" t="s">
        <v>1290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ref="L350:L413" si="43">MIN(SUM(N350:BV350),I350)</f>
        <v>155</v>
      </c>
      <c r="M350" s="26">
        <f t="shared" si="42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>
        <v>155</v>
      </c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26"/>
      <c r="BW350" s="67">
        <f>SUMIFS([1]Up!$J:$J,[1]Up!$D:$D,D350)</f>
        <v>0</v>
      </c>
      <c r="BX350" s="82"/>
      <c r="BY350" s="82" t="str">
        <f t="shared" ref="BY350:BY413" si="44">IFERROR(IF(C350="Plate",LEFT(E350,FIND("*",E350,1)-1),""),IF(C350="Plate",LEFT(E350,FIND("x",E350,1)-1),""))</f>
        <v/>
      </c>
      <c r="BZ350" s="53" t="str">
        <f t="shared" ref="BZ350:BZ413" si="45">IF(ROUND(SUM(N350:BV350)-I350,0)&gt;0,"Thừa "&amp;SUM(N350:BV350)-I350,"")</f>
        <v/>
      </c>
      <c r="CA350" s="53" t="s">
        <v>75</v>
      </c>
      <c r="CB350" s="53"/>
      <c r="CC350" s="53"/>
      <c r="CD350" s="53"/>
      <c r="CE350" s="53"/>
      <c r="CF350" s="83"/>
      <c r="CG350" s="53"/>
      <c r="CH350" s="53"/>
    </row>
    <row r="351" spans="3:86" ht="14.25" customHeight="1">
      <c r="C351" s="82" t="s">
        <v>15</v>
      </c>
      <c r="D351" s="82" t="s">
        <v>1291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43"/>
        <v>4</v>
      </c>
      <c r="M351" s="26">
        <f t="shared" si="42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/>
      <c r="BV351" s="26">
        <v>4</v>
      </c>
      <c r="BW351" s="67">
        <f>SUMIFS([1]Up!$J:$J,[1]Up!$D:$D,D351)</f>
        <v>0</v>
      </c>
      <c r="BX351" s="82"/>
      <c r="BY351" s="82" t="str">
        <f t="shared" si="44"/>
        <v/>
      </c>
      <c r="BZ351" s="53" t="str">
        <f t="shared" si="45"/>
        <v/>
      </c>
      <c r="CA351" s="53" t="s">
        <v>75</v>
      </c>
      <c r="CB351" s="53"/>
      <c r="CC351" s="53"/>
      <c r="CD351" s="53"/>
      <c r="CE351" s="53"/>
      <c r="CF351" s="83"/>
      <c r="CG351" s="53"/>
      <c r="CH351" s="53"/>
    </row>
    <row r="352" spans="3:86" ht="14.25" customHeight="1">
      <c r="C352" s="82" t="s">
        <v>15</v>
      </c>
      <c r="D352" s="82" t="s">
        <v>1292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si="43"/>
        <v>2</v>
      </c>
      <c r="M352" s="26">
        <f t="shared" si="42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>
        <v>2</v>
      </c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26"/>
      <c r="BW352" s="67">
        <f>SUMIFS([1]Up!$J:$J,[1]Up!$D:$D,D352)</f>
        <v>0</v>
      </c>
      <c r="BX352" s="82"/>
      <c r="BY352" s="82" t="str">
        <f t="shared" si="44"/>
        <v/>
      </c>
      <c r="BZ352" s="53" t="str">
        <f t="shared" si="45"/>
        <v/>
      </c>
      <c r="CA352" s="53" t="s">
        <v>75</v>
      </c>
      <c r="CB352" s="53"/>
      <c r="CC352" s="53"/>
      <c r="CD352" s="53"/>
      <c r="CE352" s="53"/>
      <c r="CF352" s="83"/>
      <c r="CG352" s="53"/>
      <c r="CH352" s="53"/>
    </row>
    <row r="353" spans="3:86" ht="14.25" customHeight="1">
      <c r="C353" s="82" t="s">
        <v>15</v>
      </c>
      <c r="D353" s="82" t="s">
        <v>1293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3"/>
        <v>4</v>
      </c>
      <c r="M353" s="26">
        <f t="shared" si="42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/>
      <c r="BV353" s="26">
        <v>4</v>
      </c>
      <c r="BW353" s="67">
        <f>SUMIFS([1]Up!$J:$J,[1]Up!$D:$D,D353)</f>
        <v>0</v>
      </c>
      <c r="BX353" s="82"/>
      <c r="BY353" s="82" t="str">
        <f t="shared" si="44"/>
        <v/>
      </c>
      <c r="BZ353" s="53" t="str">
        <f t="shared" si="45"/>
        <v/>
      </c>
      <c r="CA353" s="53" t="s">
        <v>75</v>
      </c>
      <c r="CB353" s="53"/>
      <c r="CC353" s="53"/>
      <c r="CD353" s="53"/>
      <c r="CE353" s="53"/>
      <c r="CF353" s="83"/>
      <c r="CG353" s="53"/>
      <c r="CH353" s="53"/>
    </row>
    <row r="354" spans="3:86" ht="14.25" customHeight="1">
      <c r="C354" s="82" t="s">
        <v>15</v>
      </c>
      <c r="D354" s="82" t="s">
        <v>1294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3"/>
        <v>1</v>
      </c>
      <c r="M354" s="26">
        <f t="shared" si="42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/>
      <c r="BV354" s="26">
        <v>1</v>
      </c>
      <c r="BW354" s="67">
        <f>SUMIFS([1]Up!$J:$J,[1]Up!$D:$D,D354)</f>
        <v>0</v>
      </c>
      <c r="BX354" s="82"/>
      <c r="BY354" s="82" t="str">
        <f t="shared" si="44"/>
        <v/>
      </c>
      <c r="BZ354" s="53" t="str">
        <f t="shared" si="45"/>
        <v/>
      </c>
      <c r="CA354" s="53" t="s">
        <v>75</v>
      </c>
      <c r="CB354" s="53"/>
      <c r="CC354" s="53"/>
      <c r="CD354" s="53"/>
      <c r="CE354" s="53"/>
      <c r="CF354" s="83"/>
      <c r="CG354" s="53"/>
      <c r="CH354" s="53"/>
    </row>
    <row r="355" spans="3:86" ht="14.25" customHeight="1">
      <c r="C355" s="82" t="s">
        <v>15</v>
      </c>
      <c r="D355" s="82" t="s">
        <v>1295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3"/>
        <v>1</v>
      </c>
      <c r="M355" s="26">
        <f t="shared" si="42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/>
      <c r="BV355" s="26">
        <v>1</v>
      </c>
      <c r="BW355" s="67">
        <f>SUMIFS([1]Up!$J:$J,[1]Up!$D:$D,D355)</f>
        <v>0</v>
      </c>
      <c r="BX355" s="82"/>
      <c r="BY355" s="82" t="str">
        <f t="shared" si="44"/>
        <v/>
      </c>
      <c r="BZ355" s="53" t="str">
        <f t="shared" si="45"/>
        <v/>
      </c>
      <c r="CA355" s="53" t="s">
        <v>75</v>
      </c>
      <c r="CB355" s="53"/>
      <c r="CC355" s="53"/>
      <c r="CD355" s="53"/>
      <c r="CE355" s="53"/>
      <c r="CF355" s="83"/>
      <c r="CG355" s="53"/>
      <c r="CH355" s="53"/>
    </row>
    <row r="356" spans="3:86" ht="14.25" customHeight="1">
      <c r="C356" s="82" t="s">
        <v>15</v>
      </c>
      <c r="D356" s="82" t="s">
        <v>1296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3"/>
        <v>2</v>
      </c>
      <c r="M356" s="26">
        <f t="shared" si="42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/>
      <c r="BV356" s="26">
        <v>2</v>
      </c>
      <c r="BW356" s="67">
        <f>SUMIFS([1]Up!$J:$J,[1]Up!$D:$D,D356)</f>
        <v>0</v>
      </c>
      <c r="BX356" s="82"/>
      <c r="BY356" s="82" t="str">
        <f t="shared" si="44"/>
        <v/>
      </c>
      <c r="BZ356" s="53" t="str">
        <f t="shared" si="45"/>
        <v/>
      </c>
      <c r="CA356" s="53" t="s">
        <v>75</v>
      </c>
      <c r="CB356" s="53"/>
      <c r="CC356" s="53"/>
      <c r="CD356" s="53"/>
      <c r="CE356" s="53"/>
      <c r="CF356" s="83"/>
      <c r="CG356" s="53"/>
      <c r="CH356" s="53"/>
    </row>
    <row r="357" spans="3:86" ht="14.25" customHeight="1">
      <c r="C357" s="82" t="s">
        <v>14</v>
      </c>
      <c r="D357" s="82" t="s">
        <v>1297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3"/>
        <v>8</v>
      </c>
      <c r="M357" s="26">
        <f t="shared" si="42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>
        <v>8</v>
      </c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26"/>
      <c r="BW357" s="67">
        <f>SUMIFS([1]Up!$J:$J,[1]Up!$D:$D,D357)</f>
        <v>0</v>
      </c>
      <c r="BX357" s="82"/>
      <c r="BY357" s="82" t="str">
        <f t="shared" si="44"/>
        <v>PL10</v>
      </c>
      <c r="BZ357" s="53" t="str">
        <f t="shared" si="45"/>
        <v/>
      </c>
      <c r="CA357" s="53" t="s">
        <v>50</v>
      </c>
      <c r="CB357" s="84" t="s">
        <v>1789</v>
      </c>
      <c r="CC357" s="53"/>
      <c r="CD357" s="53" t="s">
        <v>1790</v>
      </c>
      <c r="CE357" s="53">
        <v>8</v>
      </c>
      <c r="CF357" s="83">
        <v>46169</v>
      </c>
      <c r="CG357" s="53"/>
      <c r="CH357" s="53"/>
    </row>
    <row r="358" spans="3:86" ht="14.25" customHeight="1">
      <c r="C358" s="82" t="s">
        <v>14</v>
      </c>
      <c r="D358" s="82" t="s">
        <v>1298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3"/>
        <v>1</v>
      </c>
      <c r="M358" s="26">
        <f t="shared" si="42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26"/>
      <c r="BW358" s="67">
        <f>SUMIFS([1]Up!$J:$J,[1]Up!$D:$D,D358)</f>
        <v>0</v>
      </c>
      <c r="BX358" s="82"/>
      <c r="BY358" s="82" t="str">
        <f t="shared" si="44"/>
        <v>PL6</v>
      </c>
      <c r="BZ358" s="53" t="str">
        <f t="shared" si="45"/>
        <v/>
      </c>
      <c r="CA358" s="53" t="s">
        <v>50</v>
      </c>
      <c r="CB358" s="84" t="s">
        <v>1780</v>
      </c>
      <c r="CC358" s="53"/>
      <c r="CD358" s="53" t="s">
        <v>1781</v>
      </c>
      <c r="CE358" s="53">
        <v>1</v>
      </c>
      <c r="CF358" s="83">
        <v>46169</v>
      </c>
      <c r="CG358" s="53"/>
      <c r="CH358" s="53"/>
    </row>
    <row r="359" spans="3:86" ht="14.25" customHeight="1">
      <c r="C359" s="82" t="s">
        <v>14</v>
      </c>
      <c r="D359" s="82" t="s">
        <v>1299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3"/>
        <v>12</v>
      </c>
      <c r="M359" s="26">
        <f t="shared" si="42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>
        <v>12</v>
      </c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26"/>
      <c r="BW359" s="67">
        <f>SUMIFS([1]Up!$J:$J,[1]Up!$D:$D,D359)</f>
        <v>0</v>
      </c>
      <c r="BX359" s="82"/>
      <c r="BY359" s="82" t="str">
        <f t="shared" si="44"/>
        <v>PL6</v>
      </c>
      <c r="BZ359" s="53" t="str">
        <f t="shared" si="45"/>
        <v/>
      </c>
      <c r="CA359" s="53" t="s">
        <v>50</v>
      </c>
      <c r="CB359" s="84" t="s">
        <v>1780</v>
      </c>
      <c r="CC359" s="53"/>
      <c r="CD359" s="53" t="s">
        <v>1781</v>
      </c>
      <c r="CE359" s="53">
        <v>12</v>
      </c>
      <c r="CF359" s="83">
        <v>46169</v>
      </c>
      <c r="CG359" s="53"/>
      <c r="CH359" s="53"/>
    </row>
    <row r="360" spans="3:86" ht="14.25" customHeight="1">
      <c r="C360" s="82" t="s">
        <v>14</v>
      </c>
      <c r="D360" s="82" t="s">
        <v>1300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3"/>
        <v>12</v>
      </c>
      <c r="M360" s="26">
        <f t="shared" ref="M360:M426" si="46">MAX(0,I360-L360)</f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>
        <v>12</v>
      </c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26"/>
      <c r="BW360" s="67">
        <f>SUMIFS([1]Up!$J:$J,[1]Up!$D:$D,D360)</f>
        <v>0</v>
      </c>
      <c r="BX360" s="82"/>
      <c r="BY360" s="82" t="str">
        <f t="shared" si="44"/>
        <v>PL6</v>
      </c>
      <c r="BZ360" s="53" t="str">
        <f t="shared" si="45"/>
        <v/>
      </c>
      <c r="CA360" s="53" t="s">
        <v>50</v>
      </c>
      <c r="CB360" s="84" t="s">
        <v>1780</v>
      </c>
      <c r="CC360" s="53"/>
      <c r="CD360" s="53" t="s">
        <v>1781</v>
      </c>
      <c r="CE360" s="53">
        <v>12</v>
      </c>
      <c r="CF360" s="83">
        <v>46169</v>
      </c>
      <c r="CG360" s="53"/>
      <c r="CH360" s="53"/>
    </row>
    <row r="361" spans="3:86" ht="14.25" customHeight="1">
      <c r="C361" s="82" t="s">
        <v>12</v>
      </c>
      <c r="D361" s="82" t="s">
        <v>1301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3"/>
        <v>1</v>
      </c>
      <c r="M361" s="26">
        <f t="shared" si="46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>
        <v>1</v>
      </c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26"/>
      <c r="BW361" s="67">
        <f>SUMIFS([1]Up!$J:$J,[1]Up!$D:$D,D361)</f>
        <v>0</v>
      </c>
      <c r="BX361" s="82"/>
      <c r="BY361" s="82" t="str">
        <f t="shared" si="44"/>
        <v/>
      </c>
      <c r="BZ361" s="53" t="str">
        <f t="shared" si="45"/>
        <v/>
      </c>
      <c r="CA361" s="53" t="s">
        <v>50</v>
      </c>
      <c r="CB361" s="84" t="s">
        <v>1953</v>
      </c>
      <c r="CC361" s="53"/>
      <c r="CD361" s="53" t="s">
        <v>1954</v>
      </c>
      <c r="CE361" s="53">
        <v>1</v>
      </c>
      <c r="CF361" s="83">
        <v>46169</v>
      </c>
      <c r="CG361" s="53"/>
      <c r="CH361" s="53"/>
    </row>
    <row r="362" spans="3:86" ht="14.25" customHeight="1">
      <c r="C362" s="82" t="s">
        <v>12</v>
      </c>
      <c r="D362" s="82" t="s">
        <v>1302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3"/>
        <v>1</v>
      </c>
      <c r="M362" s="26">
        <f t="shared" si="46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>
        <f>(12000+1124)/G362</f>
        <v>1.0022911257064304</v>
      </c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26"/>
      <c r="BW362" s="67">
        <f>SUMIFS([1]Up!$J:$J,[1]Up!$D:$D,D362)</f>
        <v>0</v>
      </c>
      <c r="BX362" s="82"/>
      <c r="BY362" s="82" t="str">
        <f t="shared" si="44"/>
        <v/>
      </c>
      <c r="BZ362" s="53" t="str">
        <f t="shared" si="45"/>
        <v/>
      </c>
      <c r="CA362" s="53" t="s">
        <v>50</v>
      </c>
      <c r="CB362" s="53"/>
      <c r="CC362" s="53"/>
      <c r="CD362" s="53" t="s">
        <v>1681</v>
      </c>
      <c r="CE362" s="53">
        <v>1</v>
      </c>
      <c r="CF362" s="83"/>
      <c r="CG362" s="53"/>
      <c r="CH362" s="53"/>
    </row>
    <row r="363" spans="3:86" ht="14.25" customHeight="1">
      <c r="C363" s="82"/>
      <c r="D363" s="82" t="s">
        <v>1303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3"/>
        <v>0</v>
      </c>
      <c r="M363" s="26">
        <f t="shared" si="46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>
        <v>1</v>
      </c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26"/>
      <c r="BW363" s="67">
        <f>SUMIFS([1]Up!$J:$J,[1]Up!$D:$D,D363)</f>
        <v>0</v>
      </c>
      <c r="BX363" s="82"/>
      <c r="BY363" s="82" t="str">
        <f t="shared" si="44"/>
        <v/>
      </c>
      <c r="BZ363" s="53" t="str">
        <f t="shared" si="45"/>
        <v>Thừa 1</v>
      </c>
      <c r="CA363" s="53"/>
      <c r="CB363" s="84"/>
      <c r="CC363" s="53"/>
      <c r="CD363" s="53"/>
      <c r="CE363" s="53"/>
      <c r="CF363" s="83"/>
      <c r="CG363" s="53"/>
      <c r="CH363" s="53"/>
    </row>
    <row r="364" spans="3:86" ht="14.25" customHeight="1">
      <c r="C364" s="82" t="s">
        <v>12</v>
      </c>
      <c r="D364" s="82" t="s">
        <v>3769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3"/>
        <v>1</v>
      </c>
      <c r="M364" s="26">
        <f t="shared" si="46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/>
      <c r="BV364" s="26">
        <v>1</v>
      </c>
      <c r="BW364" s="67">
        <f>SUMIFS([1]Up!$J:$J,[1]Up!$D:$D,D364)</f>
        <v>0</v>
      </c>
      <c r="BX364" s="82"/>
      <c r="BY364" s="82" t="str">
        <f t="shared" si="44"/>
        <v/>
      </c>
      <c r="BZ364" s="53" t="str">
        <f t="shared" si="45"/>
        <v/>
      </c>
      <c r="CA364" s="53" t="s">
        <v>50</v>
      </c>
      <c r="CB364" s="84" t="s">
        <v>1921</v>
      </c>
      <c r="CC364" s="53"/>
      <c r="CD364" s="53" t="s">
        <v>1922</v>
      </c>
      <c r="CE364" s="53">
        <v>1</v>
      </c>
      <c r="CF364" s="83">
        <v>46169</v>
      </c>
      <c r="CG364" s="53"/>
      <c r="CH364" s="53"/>
    </row>
    <row r="365" spans="3:86" ht="14.25" customHeight="1">
      <c r="C365" s="82" t="s">
        <v>12</v>
      </c>
      <c r="D365" s="82" t="s">
        <v>1304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3"/>
        <v>1</v>
      </c>
      <c r="M365" s="26">
        <f t="shared" si="46"/>
        <v>0</v>
      </c>
      <c r="N365" s="26"/>
      <c r="O365" s="26"/>
      <c r="P365" s="26"/>
      <c r="Q365" s="26"/>
      <c r="R365" s="26">
        <f>(1124*2)/G365</f>
        <v>0.17168168626851993</v>
      </c>
      <c r="S365" s="26"/>
      <c r="T365" s="26"/>
      <c r="U365" s="26">
        <f t="shared" ref="U365:U366" si="47">12000/G365</f>
        <v>0.91645028257217043</v>
      </c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26"/>
      <c r="BW365" s="67">
        <f>SUMIFS([1]Up!$J:$J,[1]Up!$D:$D,D365)</f>
        <v>0</v>
      </c>
      <c r="BX365" s="82"/>
      <c r="BY365" s="82" t="str">
        <f t="shared" si="44"/>
        <v/>
      </c>
      <c r="BZ365" s="53" t="str">
        <f t="shared" si="45"/>
        <v/>
      </c>
      <c r="CA365" s="53" t="s">
        <v>50</v>
      </c>
      <c r="CB365" s="53"/>
      <c r="CC365" s="53"/>
      <c r="CD365" s="53" t="s">
        <v>1681</v>
      </c>
      <c r="CE365" s="53">
        <v>1</v>
      </c>
      <c r="CF365" s="83"/>
      <c r="CG365" s="53"/>
      <c r="CH365" s="53"/>
    </row>
    <row r="366" spans="3:86" ht="14.25" customHeight="1">
      <c r="C366" s="82" t="s">
        <v>12</v>
      </c>
      <c r="D366" s="82" t="s">
        <v>1305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3"/>
        <v>1</v>
      </c>
      <c r="M366" s="26">
        <f t="shared" si="46"/>
        <v>0</v>
      </c>
      <c r="N366" s="26"/>
      <c r="O366" s="26"/>
      <c r="P366" s="26"/>
      <c r="Q366" s="26"/>
      <c r="R366" s="26">
        <f>1124*2/G366</f>
        <v>0.17168168626851993</v>
      </c>
      <c r="S366" s="26"/>
      <c r="T366" s="26"/>
      <c r="U366" s="26">
        <f t="shared" si="47"/>
        <v>0.91645028257217043</v>
      </c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26"/>
      <c r="BW366" s="67">
        <f>SUMIFS([1]Up!$J:$J,[1]Up!$D:$D,D366)</f>
        <v>0</v>
      </c>
      <c r="BX366" s="82"/>
      <c r="BY366" s="82" t="str">
        <f t="shared" si="44"/>
        <v/>
      </c>
      <c r="BZ366" s="53" t="str">
        <f t="shared" si="45"/>
        <v/>
      </c>
      <c r="CA366" s="53" t="s">
        <v>50</v>
      </c>
      <c r="CB366" s="53"/>
      <c r="CC366" s="53"/>
      <c r="CD366" s="53" t="s">
        <v>1681</v>
      </c>
      <c r="CE366" s="53">
        <v>1</v>
      </c>
      <c r="CF366" s="83"/>
      <c r="CG366" s="53"/>
      <c r="CH366" s="53"/>
    </row>
    <row r="367" spans="3:86" ht="14.25" customHeight="1">
      <c r="C367" s="82" t="s">
        <v>12</v>
      </c>
      <c r="D367" s="82" t="s">
        <v>1306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3"/>
        <v>8</v>
      </c>
      <c r="M367" s="26">
        <f t="shared" si="46"/>
        <v>0</v>
      </c>
      <c r="N367" s="26"/>
      <c r="O367" s="26"/>
      <c r="P367" s="26"/>
      <c r="Q367" s="26"/>
      <c r="R367" s="26">
        <v>8</v>
      </c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26"/>
      <c r="BW367" s="67">
        <f>SUMIFS([1]Up!$J:$J,[1]Up!$D:$D,D367)</f>
        <v>0</v>
      </c>
      <c r="BX367" s="82"/>
      <c r="BY367" s="82" t="str">
        <f t="shared" si="44"/>
        <v/>
      </c>
      <c r="BZ367" s="53" t="str">
        <f t="shared" si="45"/>
        <v/>
      </c>
      <c r="CA367" s="53" t="s">
        <v>50</v>
      </c>
      <c r="CB367" s="84" t="s">
        <v>1870</v>
      </c>
      <c r="CC367" s="53"/>
      <c r="CD367" s="53" t="s">
        <v>1871</v>
      </c>
      <c r="CE367" s="53">
        <v>8</v>
      </c>
      <c r="CF367" s="83">
        <v>46169</v>
      </c>
      <c r="CG367" s="53"/>
      <c r="CH367" s="53"/>
    </row>
    <row r="368" spans="3:86" ht="14.25" customHeight="1">
      <c r="C368" s="82" t="s">
        <v>12</v>
      </c>
      <c r="D368" s="82" t="s">
        <v>1307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3"/>
        <v>8</v>
      </c>
      <c r="M368" s="26">
        <f t="shared" si="46"/>
        <v>0</v>
      </c>
      <c r="N368" s="26"/>
      <c r="O368" s="26"/>
      <c r="P368" s="26"/>
      <c r="Q368" s="26"/>
      <c r="R368" s="26"/>
      <c r="S368" s="26"/>
      <c r="T368" s="26"/>
      <c r="U368" s="26">
        <v>8</v>
      </c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26"/>
      <c r="BW368" s="67">
        <f>SUMIFS([1]Up!$J:$J,[1]Up!$D:$D,D368)</f>
        <v>0</v>
      </c>
      <c r="BX368" s="82"/>
      <c r="BY368" s="82" t="str">
        <f t="shared" si="44"/>
        <v/>
      </c>
      <c r="BZ368" s="53" t="str">
        <f t="shared" si="45"/>
        <v/>
      </c>
      <c r="CA368" s="53" t="s">
        <v>50</v>
      </c>
      <c r="CB368" s="84" t="s">
        <v>1870</v>
      </c>
      <c r="CC368" s="53"/>
      <c r="CD368" s="53" t="s">
        <v>1871</v>
      </c>
      <c r="CE368" s="53">
        <v>8</v>
      </c>
      <c r="CF368" s="83">
        <v>46169</v>
      </c>
      <c r="CG368" s="53"/>
      <c r="CH368" s="53"/>
    </row>
    <row r="369" spans="3:86" ht="14.25" customHeight="1">
      <c r="C369" s="82" t="s">
        <v>12</v>
      </c>
      <c r="D369" s="82" t="s">
        <v>1308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3"/>
        <v>8</v>
      </c>
      <c r="M369" s="26">
        <f t="shared" si="46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26"/>
      <c r="BU369" s="26"/>
      <c r="BV369" s="26"/>
      <c r="BW369" s="67">
        <f>SUMIFS([1]Up!$J:$J,[1]Up!$D:$D,D369)</f>
        <v>0</v>
      </c>
      <c r="BX369" s="82"/>
      <c r="BY369" s="82" t="str">
        <f t="shared" si="44"/>
        <v/>
      </c>
      <c r="BZ369" s="53" t="str">
        <f t="shared" si="45"/>
        <v/>
      </c>
      <c r="CA369" s="53" t="s">
        <v>50</v>
      </c>
      <c r="CB369" s="84" t="s">
        <v>1870</v>
      </c>
      <c r="CC369" s="53"/>
      <c r="CD369" s="53" t="s">
        <v>1871</v>
      </c>
      <c r="CE369" s="53">
        <v>8</v>
      </c>
      <c r="CF369" s="83">
        <v>46169</v>
      </c>
      <c r="CG369" s="53"/>
      <c r="CH369" s="53"/>
    </row>
    <row r="370" spans="3:86" ht="14.25" customHeight="1">
      <c r="C370" s="82" t="s">
        <v>12</v>
      </c>
      <c r="D370" s="82" t="s">
        <v>1309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3"/>
        <v>9</v>
      </c>
      <c r="M370" s="26">
        <f t="shared" si="46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>
        <v>9</v>
      </c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26"/>
      <c r="BW370" s="67">
        <f>SUMIFS([1]Up!$J:$J,[1]Up!$D:$D,D370)</f>
        <v>0</v>
      </c>
      <c r="BX370" s="82"/>
      <c r="BY370" s="82" t="str">
        <f t="shared" si="44"/>
        <v/>
      </c>
      <c r="BZ370" s="53" t="str">
        <f t="shared" si="45"/>
        <v/>
      </c>
      <c r="CA370" s="53" t="s">
        <v>50</v>
      </c>
      <c r="CB370" s="84" t="s">
        <v>2090</v>
      </c>
      <c r="CC370" s="53"/>
      <c r="CD370" s="53" t="s">
        <v>2091</v>
      </c>
      <c r="CE370" s="53">
        <v>9</v>
      </c>
      <c r="CF370" s="83">
        <v>46169</v>
      </c>
      <c r="CG370" s="53"/>
      <c r="CH370" s="53"/>
    </row>
    <row r="371" spans="3:86" ht="14.25" customHeight="1">
      <c r="C371" s="82" t="s">
        <v>12</v>
      </c>
      <c r="D371" s="82" t="s">
        <v>1310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3"/>
        <v>1</v>
      </c>
      <c r="M371" s="26">
        <f t="shared" si="46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>
        <v>1</v>
      </c>
      <c r="BU371" s="26"/>
      <c r="BV371" s="26"/>
      <c r="BW371" s="67">
        <f>SUMIFS([1]Up!$J:$J,[1]Up!$D:$D,D371)</f>
        <v>0</v>
      </c>
      <c r="BX371" s="82"/>
      <c r="BY371" s="82" t="str">
        <f t="shared" si="44"/>
        <v/>
      </c>
      <c r="BZ371" s="53" t="str">
        <f t="shared" si="45"/>
        <v/>
      </c>
      <c r="CA371" s="53" t="s">
        <v>61</v>
      </c>
      <c r="CB371" s="53" t="s">
        <v>1984</v>
      </c>
      <c r="CC371" s="53"/>
      <c r="CD371" s="53" t="s">
        <v>1985</v>
      </c>
      <c r="CE371" s="53">
        <v>1</v>
      </c>
      <c r="CF371" s="83">
        <v>46169</v>
      </c>
      <c r="CG371" s="53"/>
      <c r="CH371" s="53"/>
    </row>
    <row r="372" spans="3:86" ht="14.25" customHeight="1">
      <c r="C372" s="82" t="s">
        <v>14</v>
      </c>
      <c r="D372" s="82" t="s">
        <v>1311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3"/>
        <v>1</v>
      </c>
      <c r="M372" s="26">
        <f t="shared" si="46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>
        <v>1</v>
      </c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26"/>
      <c r="BW372" s="67">
        <f>SUMIFS([1]Up!$J:$J,[1]Up!$D:$D,D372)</f>
        <v>0</v>
      </c>
      <c r="BX372" s="82"/>
      <c r="BY372" s="82" t="str">
        <f t="shared" si="44"/>
        <v>PL6</v>
      </c>
      <c r="BZ372" s="53" t="str">
        <f t="shared" si="45"/>
        <v/>
      </c>
      <c r="CA372" s="53" t="s">
        <v>50</v>
      </c>
      <c r="CB372" s="53"/>
      <c r="CC372" s="53"/>
      <c r="CD372" s="53" t="s">
        <v>1992</v>
      </c>
      <c r="CE372" s="53">
        <v>1</v>
      </c>
      <c r="CF372" s="83">
        <v>46169</v>
      </c>
      <c r="CG372" s="53"/>
      <c r="CH372" s="53"/>
    </row>
    <row r="373" spans="3:86" ht="14.25" customHeight="1">
      <c r="C373" s="82" t="s">
        <v>15</v>
      </c>
      <c r="D373" s="82" t="s">
        <v>1312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3"/>
        <v>352</v>
      </c>
      <c r="M373" s="26">
        <f t="shared" si="46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/>
      <c r="BV373" s="26">
        <v>352</v>
      </c>
      <c r="BW373" s="67">
        <f>SUMIFS([1]Up!$J:$J,[1]Up!$D:$D,D373)</f>
        <v>0</v>
      </c>
      <c r="BX373" s="82"/>
      <c r="BY373" s="82" t="str">
        <f t="shared" si="44"/>
        <v/>
      </c>
      <c r="BZ373" s="53" t="str">
        <f t="shared" si="45"/>
        <v/>
      </c>
      <c r="CA373" s="53" t="s">
        <v>75</v>
      </c>
      <c r="CB373" s="53"/>
      <c r="CC373" s="53"/>
      <c r="CD373" s="53"/>
      <c r="CE373" s="53"/>
      <c r="CF373" s="83"/>
      <c r="CG373" s="53"/>
      <c r="CH373" s="53"/>
    </row>
    <row r="374" spans="3:86" ht="14.25" customHeight="1">
      <c r="C374" s="82" t="s">
        <v>15</v>
      </c>
      <c r="D374" s="82" t="s">
        <v>1313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3"/>
        <v>176</v>
      </c>
      <c r="M374" s="26">
        <f t="shared" si="46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>
        <v>176</v>
      </c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26"/>
      <c r="BW374" s="67">
        <f>SUMIFS([1]Up!$J:$J,[1]Up!$D:$D,D374)</f>
        <v>0</v>
      </c>
      <c r="BX374" s="82"/>
      <c r="BY374" s="82" t="str">
        <f t="shared" si="44"/>
        <v/>
      </c>
      <c r="BZ374" s="53" t="str">
        <f t="shared" si="45"/>
        <v/>
      </c>
      <c r="CA374" s="53" t="s">
        <v>75</v>
      </c>
      <c r="CB374" s="53"/>
      <c r="CC374" s="53"/>
      <c r="CD374" s="53"/>
      <c r="CE374" s="53"/>
      <c r="CF374" s="83"/>
      <c r="CG374" s="53"/>
      <c r="CH374" s="53"/>
    </row>
    <row r="375" spans="3:86" ht="14.25" customHeight="1">
      <c r="C375" s="82" t="s">
        <v>15</v>
      </c>
      <c r="D375" s="82" t="s">
        <v>1314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3"/>
        <v>4</v>
      </c>
      <c r="M375" s="26">
        <f t="shared" si="46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/>
      <c r="BV375" s="26">
        <v>4</v>
      </c>
      <c r="BW375" s="67">
        <f>SUMIFS([1]Up!$J:$J,[1]Up!$D:$D,D375)</f>
        <v>0</v>
      </c>
      <c r="BX375" s="82"/>
      <c r="BY375" s="82" t="str">
        <f t="shared" si="44"/>
        <v/>
      </c>
      <c r="BZ375" s="53" t="str">
        <f t="shared" si="45"/>
        <v/>
      </c>
      <c r="CA375" s="53" t="s">
        <v>75</v>
      </c>
      <c r="CB375" s="53"/>
      <c r="CC375" s="53"/>
      <c r="CD375" s="53"/>
      <c r="CE375" s="53"/>
      <c r="CF375" s="83"/>
      <c r="CG375" s="53"/>
      <c r="CH375" s="53"/>
    </row>
    <row r="376" spans="3:86" ht="14.25" customHeight="1">
      <c r="C376" s="82" t="s">
        <v>15</v>
      </c>
      <c r="D376" s="82" t="s">
        <v>1315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3"/>
        <v>1</v>
      </c>
      <c r="M376" s="26">
        <f t="shared" si="46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T376" s="26"/>
      <c r="BU376" s="26"/>
      <c r="BV376" s="26">
        <v>1</v>
      </c>
      <c r="BW376" s="67">
        <f>SUMIFS([1]Up!$J:$J,[1]Up!$D:$D,D376)</f>
        <v>0</v>
      </c>
      <c r="BX376" s="82"/>
      <c r="BY376" s="82" t="str">
        <f t="shared" si="44"/>
        <v/>
      </c>
      <c r="BZ376" s="53" t="str">
        <f t="shared" si="45"/>
        <v/>
      </c>
      <c r="CA376" s="53" t="s">
        <v>75</v>
      </c>
      <c r="CB376" s="53"/>
      <c r="CC376" s="53"/>
      <c r="CD376" s="53"/>
      <c r="CE376" s="53"/>
      <c r="CF376" s="83"/>
      <c r="CG376" s="53"/>
      <c r="CH376" s="53"/>
    </row>
    <row r="377" spans="3:86" ht="14.25" customHeight="1">
      <c r="C377" s="82" t="s">
        <v>15</v>
      </c>
      <c r="D377" s="82" t="s">
        <v>1316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3"/>
        <v>1</v>
      </c>
      <c r="M377" s="26">
        <f t="shared" si="46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26"/>
      <c r="BU377" s="26"/>
      <c r="BV377" s="26">
        <v>1</v>
      </c>
      <c r="BW377" s="67">
        <f>SUMIFS([1]Up!$J:$J,[1]Up!$D:$D,D377)</f>
        <v>0</v>
      </c>
      <c r="BX377" s="82"/>
      <c r="BY377" s="82" t="str">
        <f t="shared" si="44"/>
        <v/>
      </c>
      <c r="BZ377" s="53" t="str">
        <f t="shared" si="45"/>
        <v/>
      </c>
      <c r="CA377" s="53" t="s">
        <v>75</v>
      </c>
      <c r="CB377" s="53"/>
      <c r="CC377" s="53"/>
      <c r="CD377" s="53"/>
      <c r="CE377" s="53"/>
      <c r="CF377" s="83"/>
      <c r="CG377" s="53"/>
      <c r="CH377" s="53"/>
    </row>
    <row r="378" spans="3:86" ht="14.25" customHeight="1">
      <c r="C378" s="82" t="s">
        <v>14</v>
      </c>
      <c r="D378" s="82" t="s">
        <v>1317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3"/>
        <v>1</v>
      </c>
      <c r="M378" s="26">
        <f t="shared" si="46"/>
        <v>0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>
        <v>1</v>
      </c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26"/>
      <c r="BW378" s="67">
        <f>SUMIFS([1]Up!$J:$J,[1]Up!$D:$D,D378)</f>
        <v>0</v>
      </c>
      <c r="BX378" s="82"/>
      <c r="BY378" s="82" t="str">
        <f t="shared" si="44"/>
        <v>PL6</v>
      </c>
      <c r="BZ378" s="53" t="str">
        <f t="shared" si="45"/>
        <v/>
      </c>
      <c r="CA378" s="53" t="s">
        <v>50</v>
      </c>
      <c r="CB378" s="84" t="s">
        <v>1780</v>
      </c>
      <c r="CC378" s="53"/>
      <c r="CD378" s="53" t="s">
        <v>1781</v>
      </c>
      <c r="CE378" s="53">
        <v>1</v>
      </c>
      <c r="CF378" s="83">
        <v>46169</v>
      </c>
      <c r="CG378" s="53"/>
      <c r="CH378" s="53"/>
    </row>
    <row r="379" spans="3:86" ht="14.25" customHeight="1">
      <c r="C379" s="82" t="s">
        <v>14</v>
      </c>
      <c r="D379" s="82" t="s">
        <v>1318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3"/>
        <v>8</v>
      </c>
      <c r="M379" s="26">
        <f t="shared" si="46"/>
        <v>0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>
        <v>8</v>
      </c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26"/>
      <c r="BW379" s="67">
        <f>SUMIFS([1]Up!$J:$J,[1]Up!$D:$D,D379)</f>
        <v>0</v>
      </c>
      <c r="BX379" s="82"/>
      <c r="BY379" s="82" t="str">
        <f t="shared" si="44"/>
        <v>PL10</v>
      </c>
      <c r="BZ379" s="53" t="str">
        <f t="shared" si="45"/>
        <v/>
      </c>
      <c r="CA379" s="53" t="s">
        <v>50</v>
      </c>
      <c r="CB379" s="84" t="s">
        <v>1789</v>
      </c>
      <c r="CC379" s="53"/>
      <c r="CD379" s="53" t="s">
        <v>1790</v>
      </c>
      <c r="CE379" s="53">
        <v>8</v>
      </c>
      <c r="CF379" s="83">
        <v>46169</v>
      </c>
      <c r="CG379" s="53"/>
      <c r="CH379" s="53"/>
    </row>
    <row r="380" spans="3:86" ht="14.25" customHeight="1">
      <c r="C380" s="82" t="s">
        <v>14</v>
      </c>
      <c r="D380" s="82" t="s">
        <v>1319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3"/>
        <v>9</v>
      </c>
      <c r="M380" s="26">
        <f t="shared" si="46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9</v>
      </c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26"/>
      <c r="BU380" s="26"/>
      <c r="BV380" s="26"/>
      <c r="BW380" s="67">
        <f>SUMIFS([1]Up!$J:$J,[1]Up!$D:$D,D380)</f>
        <v>0</v>
      </c>
      <c r="BX380" s="82"/>
      <c r="BY380" s="82" t="str">
        <f t="shared" si="44"/>
        <v>PL6</v>
      </c>
      <c r="BZ380" s="53" t="str">
        <f t="shared" si="45"/>
        <v/>
      </c>
      <c r="CA380" s="53" t="s">
        <v>50</v>
      </c>
      <c r="CB380" s="84" t="s">
        <v>1780</v>
      </c>
      <c r="CC380" s="53"/>
      <c r="CD380" s="53" t="s">
        <v>1781</v>
      </c>
      <c r="CE380" s="53">
        <v>9</v>
      </c>
      <c r="CF380" s="83">
        <v>46169</v>
      </c>
      <c r="CG380" s="53"/>
      <c r="CH380" s="53"/>
    </row>
    <row r="381" spans="3:86" ht="14.25" customHeight="1">
      <c r="C381" s="82" t="s">
        <v>14</v>
      </c>
      <c r="D381" s="82" t="s">
        <v>1320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3"/>
        <v>9</v>
      </c>
      <c r="M381" s="26">
        <f t="shared" si="46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9</v>
      </c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26"/>
      <c r="BW381" s="67">
        <f>SUMIFS([1]Up!$J:$J,[1]Up!$D:$D,D381)</f>
        <v>0</v>
      </c>
      <c r="BX381" s="82"/>
      <c r="BY381" s="82" t="str">
        <f t="shared" si="44"/>
        <v>PL6</v>
      </c>
      <c r="BZ381" s="53" t="str">
        <f t="shared" si="45"/>
        <v/>
      </c>
      <c r="CA381" s="53" t="s">
        <v>50</v>
      </c>
      <c r="CB381" s="84" t="s">
        <v>1780</v>
      </c>
      <c r="CC381" s="53"/>
      <c r="CD381" s="53" t="s">
        <v>1781</v>
      </c>
      <c r="CE381" s="53">
        <v>9</v>
      </c>
      <c r="CF381" s="83">
        <v>46169</v>
      </c>
      <c r="CG381" s="53"/>
      <c r="CH381" s="53"/>
    </row>
    <row r="382" spans="3:86" ht="14.25" customHeight="1">
      <c r="C382" s="82" t="s">
        <v>14</v>
      </c>
      <c r="D382" s="82" t="s">
        <v>1321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3"/>
        <v>4</v>
      </c>
      <c r="M382" s="26">
        <f t="shared" si="46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>
        <v>4</v>
      </c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26"/>
      <c r="BW382" s="67">
        <f>SUMIFS([1]Up!$J:$J,[1]Up!$D:$D,D382)</f>
        <v>0</v>
      </c>
      <c r="BX382" s="82"/>
      <c r="BY382" s="82" t="str">
        <f t="shared" si="44"/>
        <v>PL1.5</v>
      </c>
      <c r="BZ382" s="53" t="str">
        <f t="shared" si="45"/>
        <v/>
      </c>
      <c r="CA382" s="53" t="s">
        <v>50</v>
      </c>
      <c r="CB382" s="84" t="s">
        <v>3832</v>
      </c>
      <c r="CC382" s="53"/>
      <c r="CD382" s="84" t="s">
        <v>3833</v>
      </c>
      <c r="CE382" s="53">
        <v>4</v>
      </c>
      <c r="CF382" s="83">
        <v>46191</v>
      </c>
      <c r="CG382" s="53"/>
      <c r="CH382" s="53"/>
    </row>
    <row r="383" spans="3:86" ht="14.25" customHeight="1">
      <c r="C383" s="82" t="s">
        <v>14</v>
      </c>
      <c r="D383" s="82" t="s">
        <v>1322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3"/>
        <v>2</v>
      </c>
      <c r="M383" s="26">
        <f t="shared" si="46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>
        <v>2</v>
      </c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26"/>
      <c r="BW383" s="67">
        <f>SUMIFS([1]Up!$J:$J,[1]Up!$D:$D,D383)</f>
        <v>0</v>
      </c>
      <c r="BX383" s="82"/>
      <c r="BY383" s="82" t="str">
        <f t="shared" si="44"/>
        <v>PL2.6</v>
      </c>
      <c r="BZ383" s="53" t="str">
        <f t="shared" si="45"/>
        <v/>
      </c>
      <c r="CA383" s="53" t="s">
        <v>50</v>
      </c>
      <c r="CB383" s="84" t="s">
        <v>3877</v>
      </c>
      <c r="CC383" s="53"/>
      <c r="CD383" s="53" t="s">
        <v>3878</v>
      </c>
      <c r="CE383" s="53">
        <v>2</v>
      </c>
      <c r="CF383" s="83">
        <v>46191</v>
      </c>
      <c r="CG383" s="53"/>
      <c r="CH383" s="53"/>
    </row>
    <row r="384" spans="3:86" ht="14.25" customHeight="1">
      <c r="C384" s="82" t="s">
        <v>14</v>
      </c>
      <c r="D384" s="82" t="s">
        <v>1323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3"/>
        <v>6</v>
      </c>
      <c r="M384" s="26">
        <f t="shared" si="46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>
        <v>6</v>
      </c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26"/>
      <c r="BW384" s="67">
        <f>SUMIFS([1]Up!$J:$J,[1]Up!$D:$D,D384)</f>
        <v>0</v>
      </c>
      <c r="BX384" s="82"/>
      <c r="BY384" s="82" t="str">
        <f t="shared" si="44"/>
        <v>PL6</v>
      </c>
      <c r="BZ384" s="53" t="str">
        <f t="shared" si="45"/>
        <v/>
      </c>
      <c r="CA384" s="53" t="s">
        <v>50</v>
      </c>
      <c r="CB384" s="84" t="s">
        <v>1780</v>
      </c>
      <c r="CC384" s="53"/>
      <c r="CD384" s="53" t="s">
        <v>1781</v>
      </c>
      <c r="CE384" s="53">
        <v>6</v>
      </c>
      <c r="CF384" s="83">
        <v>46169</v>
      </c>
      <c r="CG384" s="53"/>
      <c r="CH384" s="53"/>
    </row>
    <row r="385" spans="3:86" ht="14.25" customHeight="1">
      <c r="C385" s="82"/>
      <c r="D385" s="82" t="s">
        <v>3406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3"/>
        <v>0</v>
      </c>
      <c r="M385" s="26">
        <f t="shared" ref="M385:M386" si="48">MAX(0,I385-L385)</f>
        <v>0</v>
      </c>
      <c r="N385" s="26"/>
      <c r="O385" s="26"/>
      <c r="P385" s="26">
        <v>66</v>
      </c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>
        <v>66</v>
      </c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26"/>
      <c r="BW385" s="67">
        <f>SUMIFS([1]Up!$J:$J,[1]Up!$D:$D,D385)</f>
        <v>0</v>
      </c>
      <c r="BX385" s="82"/>
      <c r="BY385" s="82" t="str">
        <f t="shared" si="44"/>
        <v/>
      </c>
      <c r="BZ385" s="53" t="str">
        <f t="shared" si="45"/>
        <v>Thừa 132</v>
      </c>
      <c r="CA385" s="53"/>
      <c r="CB385" s="84"/>
      <c r="CC385" s="53"/>
      <c r="CD385" s="53"/>
      <c r="CE385" s="53"/>
      <c r="CF385" s="83"/>
      <c r="CG385" s="53"/>
      <c r="CH385" s="53"/>
    </row>
    <row r="386" spans="3:86" ht="14.25" customHeight="1">
      <c r="C386" s="82" t="s">
        <v>14</v>
      </c>
      <c r="D386" s="82" t="s">
        <v>1324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3"/>
        <v>66</v>
      </c>
      <c r="M386" s="26">
        <f t="shared" si="48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/>
      <c r="BV386" s="26">
        <v>66</v>
      </c>
      <c r="BW386" s="67">
        <f>SUMIFS([1]Up!$J:$J,[1]Up!$D:$D,D386)</f>
        <v>0</v>
      </c>
      <c r="BX386" s="82"/>
      <c r="BY386" s="82" t="str">
        <f t="shared" si="44"/>
        <v>PL8</v>
      </c>
      <c r="BZ386" s="53" t="str">
        <f t="shared" si="45"/>
        <v/>
      </c>
      <c r="CA386" s="53" t="s">
        <v>50</v>
      </c>
      <c r="CB386" s="84" t="s">
        <v>3821</v>
      </c>
      <c r="CC386" s="53"/>
      <c r="CD386" s="53" t="s">
        <v>3822</v>
      </c>
      <c r="CE386" s="53">
        <v>66</v>
      </c>
      <c r="CF386" s="83">
        <v>46191</v>
      </c>
      <c r="CG386" s="53"/>
      <c r="CH386" s="53"/>
    </row>
    <row r="387" spans="3:86" ht="14.25" customHeight="1">
      <c r="C387" s="82" t="s">
        <v>14</v>
      </c>
      <c r="D387" s="82" t="s">
        <v>1325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3"/>
        <v>7</v>
      </c>
      <c r="M387" s="26">
        <f t="shared" si="46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>
        <v>7</v>
      </c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26"/>
      <c r="BW387" s="67">
        <f>SUMIFS([1]Up!$J:$J,[1]Up!$D:$D,D387)</f>
        <v>0</v>
      </c>
      <c r="BX387" s="82"/>
      <c r="BY387" s="82" t="str">
        <f t="shared" si="44"/>
        <v>PL8</v>
      </c>
      <c r="BZ387" s="53" t="str">
        <f t="shared" si="45"/>
        <v/>
      </c>
      <c r="CA387" s="53" t="s">
        <v>50</v>
      </c>
      <c r="CB387" s="84" t="s">
        <v>1796</v>
      </c>
      <c r="CC387" s="53"/>
      <c r="CD387" s="53" t="s">
        <v>1797</v>
      </c>
      <c r="CE387" s="53">
        <v>7</v>
      </c>
      <c r="CF387" s="83">
        <v>46169</v>
      </c>
      <c r="CG387" s="53"/>
      <c r="CH387" s="53"/>
    </row>
    <row r="388" spans="3:86" ht="14.25" customHeight="1">
      <c r="C388" s="82" t="s">
        <v>14</v>
      </c>
      <c r="D388" s="82" t="s">
        <v>1326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3"/>
        <v>16</v>
      </c>
      <c r="M388" s="26">
        <f t="shared" si="46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>
        <v>16</v>
      </c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26"/>
      <c r="BW388" s="67">
        <f>SUMIFS([1]Up!$J:$J,[1]Up!$D:$D,D388)</f>
        <v>0</v>
      </c>
      <c r="BX388" s="82"/>
      <c r="BY388" s="82" t="str">
        <f t="shared" si="44"/>
        <v>PL8</v>
      </c>
      <c r="BZ388" s="53" t="str">
        <f t="shared" si="45"/>
        <v/>
      </c>
      <c r="CA388" s="53" t="s">
        <v>50</v>
      </c>
      <c r="CB388" s="84" t="s">
        <v>1796</v>
      </c>
      <c r="CC388" s="53"/>
      <c r="CD388" s="53" t="s">
        <v>1797</v>
      </c>
      <c r="CE388" s="53">
        <v>16</v>
      </c>
      <c r="CF388" s="83">
        <v>46169</v>
      </c>
      <c r="CG388" s="53"/>
      <c r="CH388" s="53"/>
    </row>
    <row r="389" spans="3:86" ht="14.25" customHeight="1">
      <c r="C389" s="82" t="s">
        <v>14</v>
      </c>
      <c r="D389" s="82" t="s">
        <v>1327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3"/>
        <v>14</v>
      </c>
      <c r="M389" s="26">
        <f t="shared" si="46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>
        <v>14</v>
      </c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26"/>
      <c r="BW389" s="67">
        <f>SUMIFS([1]Up!$J:$J,[1]Up!$D:$D,D389)</f>
        <v>0</v>
      </c>
      <c r="BX389" s="82"/>
      <c r="BY389" s="82" t="str">
        <f t="shared" si="44"/>
        <v>PL2.6</v>
      </c>
      <c r="BZ389" s="53" t="str">
        <f t="shared" si="45"/>
        <v/>
      </c>
      <c r="CA389" s="53" t="s">
        <v>50</v>
      </c>
      <c r="CB389" s="84" t="s">
        <v>3877</v>
      </c>
      <c r="CC389" s="53"/>
      <c r="CD389" s="53" t="s">
        <v>3878</v>
      </c>
      <c r="CE389" s="53">
        <v>14</v>
      </c>
      <c r="CF389" s="83">
        <v>46191</v>
      </c>
      <c r="CG389" s="53"/>
      <c r="CH389" s="53"/>
    </row>
    <row r="390" spans="3:86" ht="14.25" customHeight="1">
      <c r="C390" s="82" t="s">
        <v>14</v>
      </c>
      <c r="D390" s="82" t="s">
        <v>1328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3"/>
        <v>14</v>
      </c>
      <c r="M390" s="26">
        <f t="shared" si="46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>
        <v>14</v>
      </c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26"/>
      <c r="BW390" s="67">
        <f>SUMIFS([1]Up!$J:$J,[1]Up!$D:$D,D390)</f>
        <v>0</v>
      </c>
      <c r="BX390" s="82"/>
      <c r="BY390" s="82" t="str">
        <f t="shared" si="44"/>
        <v>PL2.6</v>
      </c>
      <c r="BZ390" s="53" t="str">
        <f t="shared" si="45"/>
        <v/>
      </c>
      <c r="CA390" s="53" t="s">
        <v>50</v>
      </c>
      <c r="CB390" s="84" t="s">
        <v>3877</v>
      </c>
      <c r="CC390" s="53"/>
      <c r="CD390" s="53" t="s">
        <v>3878</v>
      </c>
      <c r="CE390" s="53">
        <v>14</v>
      </c>
      <c r="CF390" s="83">
        <v>46191</v>
      </c>
      <c r="CG390" s="53"/>
      <c r="CH390" s="53"/>
    </row>
    <row r="391" spans="3:86" ht="14.25" customHeight="1">
      <c r="C391" s="82"/>
      <c r="D391" s="82" t="s">
        <v>1329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3"/>
        <v>0</v>
      </c>
      <c r="M391" s="26">
        <f t="shared" si="46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>
        <v>2</v>
      </c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>
        <v>2</v>
      </c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26"/>
      <c r="BW391" s="67">
        <f>SUMIFS([1]Up!$J:$J,[1]Up!$D:$D,D391)</f>
        <v>0</v>
      </c>
      <c r="BX391" s="82" t="s">
        <v>3809</v>
      </c>
      <c r="BY391" s="82" t="str">
        <f t="shared" si="44"/>
        <v/>
      </c>
      <c r="BZ391" s="53" t="str">
        <f t="shared" si="45"/>
        <v>Thừa 4</v>
      </c>
      <c r="CA391" s="53"/>
      <c r="CB391" s="84"/>
      <c r="CC391" s="53"/>
      <c r="CD391" s="53"/>
      <c r="CE391" s="53"/>
      <c r="CF391" s="83"/>
      <c r="CG391" s="53"/>
      <c r="CH391" s="53"/>
    </row>
    <row r="392" spans="3:86" ht="14.25" customHeight="1">
      <c r="C392" s="82" t="s">
        <v>14</v>
      </c>
      <c r="D392" s="82" t="s">
        <v>3770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3"/>
        <v>2</v>
      </c>
      <c r="M392" s="26">
        <f t="shared" si="46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>
        <v>2</v>
      </c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26"/>
      <c r="BW392" s="67">
        <f>SUMIFS([1]Up!$J:$J,[1]Up!$D:$D,D392)</f>
        <v>0</v>
      </c>
      <c r="BX392" s="82"/>
      <c r="BY392" s="82" t="str">
        <f t="shared" si="44"/>
        <v>PL6</v>
      </c>
      <c r="BZ392" s="53" t="str">
        <f t="shared" si="45"/>
        <v/>
      </c>
      <c r="CA392" s="53" t="s">
        <v>50</v>
      </c>
      <c r="CB392" s="84" t="s">
        <v>3826</v>
      </c>
      <c r="CC392" s="53"/>
      <c r="CD392" s="53" t="s">
        <v>3827</v>
      </c>
      <c r="CE392" s="53">
        <v>2</v>
      </c>
      <c r="CF392" s="83">
        <v>46200</v>
      </c>
      <c r="CG392" s="53"/>
      <c r="CH392" s="53"/>
    </row>
    <row r="393" spans="3:86" ht="14.25" customHeight="1">
      <c r="C393" s="82" t="s">
        <v>14</v>
      </c>
      <c r="D393" s="82" t="s">
        <v>1330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3"/>
        <v>2</v>
      </c>
      <c r="M393" s="26">
        <f t="shared" si="46"/>
        <v>0</v>
      </c>
      <c r="N393" s="26"/>
      <c r="O393" s="26"/>
      <c r="P393" s="26">
        <v>1</v>
      </c>
      <c r="Q393" s="26">
        <v>1</v>
      </c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26"/>
      <c r="BW393" s="67">
        <f>SUMIFS([1]Up!$J:$J,[1]Up!$D:$D,D393)</f>
        <v>0</v>
      </c>
      <c r="BX393" s="82"/>
      <c r="BY393" s="82" t="str">
        <f t="shared" si="44"/>
        <v>PL12</v>
      </c>
      <c r="BZ393" s="53" t="str">
        <f t="shared" si="45"/>
        <v/>
      </c>
      <c r="CA393" s="53" t="s">
        <v>50</v>
      </c>
      <c r="CB393" s="84" t="s">
        <v>1808</v>
      </c>
      <c r="CC393" s="53"/>
      <c r="CD393" s="53" t="s">
        <v>1809</v>
      </c>
      <c r="CE393" s="53">
        <v>2</v>
      </c>
      <c r="CF393" s="83">
        <v>46169</v>
      </c>
      <c r="CG393" s="53"/>
      <c r="CH393" s="53"/>
    </row>
    <row r="394" spans="3:86" ht="14.25" customHeight="1">
      <c r="C394" s="82" t="s">
        <v>14</v>
      </c>
      <c r="D394" s="82" t="s">
        <v>1331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3"/>
        <v>8</v>
      </c>
      <c r="M394" s="26">
        <f t="shared" si="46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>
        <v>8</v>
      </c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26"/>
      <c r="BU394" s="26"/>
      <c r="BV394" s="26"/>
      <c r="BW394" s="67">
        <f>SUMIFS([1]Up!$J:$J,[1]Up!$D:$D,D394)</f>
        <v>0</v>
      </c>
      <c r="BX394" s="82"/>
      <c r="BY394" s="82" t="str">
        <f t="shared" si="44"/>
        <v>PL2.6</v>
      </c>
      <c r="BZ394" s="53" t="str">
        <f t="shared" si="45"/>
        <v/>
      </c>
      <c r="CA394" s="53" t="s">
        <v>50</v>
      </c>
      <c r="CB394" s="84" t="s">
        <v>3877</v>
      </c>
      <c r="CC394" s="53"/>
      <c r="CD394" s="53" t="s">
        <v>3878</v>
      </c>
      <c r="CE394" s="53">
        <v>8</v>
      </c>
      <c r="CF394" s="83">
        <v>46191</v>
      </c>
      <c r="CG394" s="53"/>
      <c r="CH394" s="53"/>
    </row>
    <row r="395" spans="3:86" ht="14.25" customHeight="1">
      <c r="C395" s="82" t="s">
        <v>12</v>
      </c>
      <c r="D395" s="82" t="s">
        <v>1332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3"/>
        <v>1</v>
      </c>
      <c r="M395" s="26">
        <f t="shared" si="46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>
        <v>1</v>
      </c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26"/>
      <c r="BU395" s="26"/>
      <c r="BV395" s="26"/>
      <c r="BW395" s="67">
        <f>SUMIFS([1]Up!$J:$J,[1]Up!$D:$D,D395)</f>
        <v>0</v>
      </c>
      <c r="BX395" s="82"/>
      <c r="BY395" s="82" t="str">
        <f t="shared" si="44"/>
        <v/>
      </c>
      <c r="BZ395" s="53" t="str">
        <f t="shared" si="45"/>
        <v/>
      </c>
      <c r="CA395" s="53" t="s">
        <v>50</v>
      </c>
      <c r="CB395" s="84" t="s">
        <v>1953</v>
      </c>
      <c r="CC395" s="53"/>
      <c r="CD395" s="53" t="s">
        <v>1954</v>
      </c>
      <c r="CE395" s="53">
        <v>1</v>
      </c>
      <c r="CF395" s="83">
        <v>46169</v>
      </c>
      <c r="CG395" s="53"/>
      <c r="CH395" s="53"/>
    </row>
    <row r="396" spans="3:86" ht="14.25" customHeight="1">
      <c r="C396" s="82" t="s">
        <v>12</v>
      </c>
      <c r="D396" s="82" t="s">
        <v>1333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3"/>
        <v>1</v>
      </c>
      <c r="M396" s="26">
        <f t="shared" si="46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>
        <v>1</v>
      </c>
      <c r="BU396" s="26"/>
      <c r="BV396" s="26"/>
      <c r="BW396" s="67">
        <f>SUMIFS([1]Up!$J:$J,[1]Up!$D:$D,D396)</f>
        <v>0</v>
      </c>
      <c r="BX396" s="82"/>
      <c r="BY396" s="82" t="str">
        <f t="shared" si="44"/>
        <v/>
      </c>
      <c r="BZ396" s="53" t="str">
        <f t="shared" si="45"/>
        <v/>
      </c>
      <c r="CA396" s="53" t="s">
        <v>50</v>
      </c>
      <c r="CB396" s="84" t="s">
        <v>1958</v>
      </c>
      <c r="CC396" s="53"/>
      <c r="CD396" s="53" t="s">
        <v>1959</v>
      </c>
      <c r="CE396" s="53">
        <v>1</v>
      </c>
      <c r="CF396" s="83">
        <v>46169</v>
      </c>
      <c r="CG396" s="53"/>
      <c r="CH396" s="53"/>
    </row>
    <row r="397" spans="3:86" ht="14.25" customHeight="1">
      <c r="C397" s="82" t="s">
        <v>12</v>
      </c>
      <c r="D397" s="82" t="s">
        <v>1334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3"/>
        <v>1</v>
      </c>
      <c r="M397" s="26">
        <f t="shared" si="46"/>
        <v>0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>
        <v>1</v>
      </c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26"/>
      <c r="BW397" s="67">
        <f>SUMIFS([1]Up!$J:$J,[1]Up!$D:$D,D397)</f>
        <v>0</v>
      </c>
      <c r="BX397" s="82"/>
      <c r="BY397" s="82" t="str">
        <f t="shared" si="44"/>
        <v/>
      </c>
      <c r="BZ397" s="53" t="str">
        <f t="shared" si="45"/>
        <v/>
      </c>
      <c r="CA397" s="53" t="s">
        <v>50</v>
      </c>
      <c r="CB397" s="84" t="s">
        <v>1948</v>
      </c>
      <c r="CC397" s="53"/>
      <c r="CD397" s="53" t="s">
        <v>1949</v>
      </c>
      <c r="CE397" s="53">
        <v>1</v>
      </c>
      <c r="CF397" s="83">
        <v>46169</v>
      </c>
      <c r="CG397" s="53"/>
      <c r="CH397" s="53"/>
    </row>
    <row r="398" spans="3:86" ht="14.25" customHeight="1">
      <c r="C398" s="82" t="s">
        <v>12</v>
      </c>
      <c r="D398" s="82" t="s">
        <v>1335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3"/>
        <v>1</v>
      </c>
      <c r="M398" s="26">
        <f t="shared" si="46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>
        <v>1</v>
      </c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26"/>
      <c r="BW398" s="67">
        <f>SUMIFS([1]Up!$J:$J,[1]Up!$D:$D,D398)</f>
        <v>0</v>
      </c>
      <c r="BX398" s="82"/>
      <c r="BY398" s="82" t="str">
        <f t="shared" si="44"/>
        <v/>
      </c>
      <c r="BZ398" s="53" t="str">
        <f t="shared" si="45"/>
        <v/>
      </c>
      <c r="CA398" s="53" t="s">
        <v>50</v>
      </c>
      <c r="CB398" s="53"/>
      <c r="CC398" s="53"/>
      <c r="CD398" s="53"/>
      <c r="CE398" s="53"/>
      <c r="CF398" s="83"/>
      <c r="CG398" s="53"/>
      <c r="CH398" s="53"/>
    </row>
    <row r="399" spans="3:86" ht="14.25" customHeight="1">
      <c r="C399" s="82" t="s">
        <v>12</v>
      </c>
      <c r="D399" s="82" t="s">
        <v>1336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3"/>
        <v>3</v>
      </c>
      <c r="M399" s="26">
        <f t="shared" si="46"/>
        <v>0</v>
      </c>
      <c r="N399" s="26"/>
      <c r="O399" s="26"/>
      <c r="P399" s="26"/>
      <c r="Q399" s="26"/>
      <c r="R399" s="26"/>
      <c r="S399" s="26"/>
      <c r="T399" s="26">
        <v>3</v>
      </c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26"/>
      <c r="BW399" s="67">
        <f>SUMIFS([1]Up!$J:$J,[1]Up!$D:$D,D399)</f>
        <v>0</v>
      </c>
      <c r="BX399" s="82"/>
      <c r="BY399" s="82" t="str">
        <f t="shared" si="44"/>
        <v/>
      </c>
      <c r="BZ399" s="53" t="str">
        <f t="shared" si="45"/>
        <v/>
      </c>
      <c r="CA399" s="53" t="s">
        <v>50</v>
      </c>
      <c r="CB399" s="84" t="s">
        <v>1870</v>
      </c>
      <c r="CC399" s="53"/>
      <c r="CD399" s="53" t="s">
        <v>1871</v>
      </c>
      <c r="CE399" s="53">
        <v>3</v>
      </c>
      <c r="CF399" s="83">
        <v>46169</v>
      </c>
      <c r="CG399" s="53"/>
      <c r="CH399" s="53"/>
    </row>
    <row r="400" spans="3:86" ht="14.25" customHeight="1">
      <c r="C400" s="82" t="s">
        <v>12</v>
      </c>
      <c r="D400" s="82" t="s">
        <v>1337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3"/>
        <v>1</v>
      </c>
      <c r="M400" s="26">
        <f t="shared" si="46"/>
        <v>0</v>
      </c>
      <c r="N400" s="26"/>
      <c r="O400" s="26"/>
      <c r="P400" s="26"/>
      <c r="Q400" s="26"/>
      <c r="R400" s="26"/>
      <c r="S400" s="26"/>
      <c r="T400" s="26"/>
      <c r="U400" s="26">
        <v>1</v>
      </c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26"/>
      <c r="BW400" s="67">
        <f>SUMIFS([1]Up!$J:$J,[1]Up!$D:$D,D400)</f>
        <v>0</v>
      </c>
      <c r="BX400" s="82"/>
      <c r="BY400" s="82" t="str">
        <f t="shared" si="44"/>
        <v/>
      </c>
      <c r="BZ400" s="53" t="str">
        <f t="shared" si="45"/>
        <v/>
      </c>
      <c r="CA400" s="53" t="s">
        <v>50</v>
      </c>
      <c r="CB400" s="84" t="s">
        <v>1870</v>
      </c>
      <c r="CC400" s="53"/>
      <c r="CD400" s="53" t="s">
        <v>1871</v>
      </c>
      <c r="CE400" s="53">
        <v>1</v>
      </c>
      <c r="CF400" s="83">
        <v>46169</v>
      </c>
      <c r="CG400" s="53"/>
      <c r="CH400" s="53"/>
    </row>
    <row r="401" spans="3:86" ht="14.25" customHeight="1">
      <c r="C401" s="82" t="s">
        <v>12</v>
      </c>
      <c r="D401" s="82" t="s">
        <v>1338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3"/>
        <v>1</v>
      </c>
      <c r="M401" s="26">
        <f t="shared" si="46"/>
        <v>0</v>
      </c>
      <c r="N401" s="26"/>
      <c r="O401" s="26"/>
      <c r="P401" s="26"/>
      <c r="Q401" s="26"/>
      <c r="R401" s="26"/>
      <c r="S401" s="26"/>
      <c r="T401" s="26"/>
      <c r="U401" s="26">
        <v>1</v>
      </c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26"/>
      <c r="BW401" s="67">
        <f>SUMIFS([1]Up!$J:$J,[1]Up!$D:$D,D401)</f>
        <v>0</v>
      </c>
      <c r="BX401" s="82"/>
      <c r="BY401" s="82" t="str">
        <f t="shared" si="44"/>
        <v/>
      </c>
      <c r="BZ401" s="53" t="str">
        <f t="shared" si="45"/>
        <v/>
      </c>
      <c r="CA401" s="53" t="s">
        <v>50</v>
      </c>
      <c r="CB401" s="84" t="s">
        <v>1870</v>
      </c>
      <c r="CC401" s="53"/>
      <c r="CD401" s="53" t="s">
        <v>1871</v>
      </c>
      <c r="CE401" s="53">
        <v>1</v>
      </c>
      <c r="CF401" s="83">
        <v>46169</v>
      </c>
      <c r="CG401" s="53"/>
      <c r="CH401" s="53"/>
    </row>
    <row r="402" spans="3:86" ht="14.25" customHeight="1">
      <c r="C402" s="82" t="s">
        <v>12</v>
      </c>
      <c r="D402" s="82" t="s">
        <v>1339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3"/>
        <v>8</v>
      </c>
      <c r="M402" s="26">
        <f t="shared" si="46"/>
        <v>0</v>
      </c>
      <c r="N402" s="26"/>
      <c r="O402" s="26"/>
      <c r="P402" s="26"/>
      <c r="Q402" s="26"/>
      <c r="R402" s="26"/>
      <c r="S402" s="26"/>
      <c r="T402" s="26"/>
      <c r="U402" s="26">
        <v>8</v>
      </c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26"/>
      <c r="BW402" s="67">
        <f>SUMIFS([1]Up!$J:$J,[1]Up!$D:$D,D402)</f>
        <v>0</v>
      </c>
      <c r="BX402" s="82"/>
      <c r="BY402" s="82" t="str">
        <f t="shared" si="44"/>
        <v/>
      </c>
      <c r="BZ402" s="53" t="str">
        <f t="shared" si="45"/>
        <v/>
      </c>
      <c r="CA402" s="53" t="s">
        <v>50</v>
      </c>
      <c r="CB402" s="84" t="s">
        <v>1870</v>
      </c>
      <c r="CC402" s="53"/>
      <c r="CD402" s="53" t="s">
        <v>1871</v>
      </c>
      <c r="CE402" s="53">
        <v>8</v>
      </c>
      <c r="CF402" s="83">
        <v>46169</v>
      </c>
      <c r="CG402" s="53"/>
      <c r="CH402" s="53"/>
    </row>
    <row r="403" spans="3:86" ht="14.25" customHeight="1">
      <c r="C403" s="82" t="s">
        <v>12</v>
      </c>
      <c r="D403" s="82" t="s">
        <v>1340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3"/>
        <v>7</v>
      </c>
      <c r="M403" s="26">
        <f t="shared" si="46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26"/>
      <c r="BW403" s="67">
        <f>SUMIFS([1]Up!$J:$J,[1]Up!$D:$D,D403)</f>
        <v>0</v>
      </c>
      <c r="BX403" s="82"/>
      <c r="BY403" s="82" t="str">
        <f t="shared" si="44"/>
        <v/>
      </c>
      <c r="BZ403" s="53" t="str">
        <f t="shared" si="45"/>
        <v/>
      </c>
      <c r="CA403" s="53" t="s">
        <v>50</v>
      </c>
      <c r="CB403" s="84" t="s">
        <v>1870</v>
      </c>
      <c r="CC403" s="53"/>
      <c r="CD403" s="53" t="s">
        <v>1871</v>
      </c>
      <c r="CE403" s="53">
        <v>7</v>
      </c>
      <c r="CF403" s="83">
        <v>46169</v>
      </c>
      <c r="CG403" s="53"/>
      <c r="CH403" s="53"/>
    </row>
    <row r="404" spans="3:86" ht="14.25" customHeight="1">
      <c r="C404" s="82" t="s">
        <v>12</v>
      </c>
      <c r="D404" s="82" t="s">
        <v>1341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3"/>
        <v>8</v>
      </c>
      <c r="M404" s="26">
        <f t="shared" si="46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26"/>
      <c r="BW404" s="67">
        <f>SUMIFS([1]Up!$J:$J,[1]Up!$D:$D,D404)</f>
        <v>0</v>
      </c>
      <c r="BX404" s="82"/>
      <c r="BY404" s="82" t="str">
        <f t="shared" si="44"/>
        <v/>
      </c>
      <c r="BZ404" s="53" t="str">
        <f t="shared" si="45"/>
        <v/>
      </c>
      <c r="CA404" s="53" t="s">
        <v>50</v>
      </c>
      <c r="CB404" s="84" t="s">
        <v>1870</v>
      </c>
      <c r="CC404" s="53"/>
      <c r="CD404" s="53" t="s">
        <v>1871</v>
      </c>
      <c r="CE404" s="53">
        <v>8</v>
      </c>
      <c r="CF404" s="83">
        <v>46169</v>
      </c>
      <c r="CG404" s="53"/>
      <c r="CH404" s="53"/>
    </row>
    <row r="405" spans="3:86" ht="14.25" customHeight="1">
      <c r="C405" s="82" t="s">
        <v>12</v>
      </c>
      <c r="D405" s="82" t="s">
        <v>1342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3"/>
        <v>1</v>
      </c>
      <c r="M405" s="26">
        <f t="shared" si="46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26"/>
      <c r="BW405" s="67">
        <f>SUMIFS([1]Up!$J:$J,[1]Up!$D:$D,D405)</f>
        <v>0</v>
      </c>
      <c r="BX405" s="82"/>
      <c r="BY405" s="82" t="str">
        <f t="shared" si="44"/>
        <v/>
      </c>
      <c r="BZ405" s="53" t="str">
        <f t="shared" si="45"/>
        <v/>
      </c>
      <c r="CA405" s="53" t="s">
        <v>50</v>
      </c>
      <c r="CB405" s="84" t="s">
        <v>1870</v>
      </c>
      <c r="CC405" s="53"/>
      <c r="CD405" s="53" t="s">
        <v>1871</v>
      </c>
      <c r="CE405" s="53">
        <v>1</v>
      </c>
      <c r="CF405" s="83">
        <v>46169</v>
      </c>
      <c r="CG405" s="53"/>
      <c r="CH405" s="53"/>
    </row>
    <row r="406" spans="3:86" ht="14.25" customHeight="1">
      <c r="C406" s="82" t="s">
        <v>12</v>
      </c>
      <c r="D406" s="82" t="s">
        <v>1343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3"/>
        <v>1</v>
      </c>
      <c r="M406" s="26">
        <f t="shared" si="46"/>
        <v>0</v>
      </c>
      <c r="N406" s="26"/>
      <c r="O406" s="26"/>
      <c r="P406" s="26"/>
      <c r="Q406" s="26"/>
      <c r="R406" s="26"/>
      <c r="S406" s="26"/>
      <c r="T406" s="26">
        <v>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26"/>
      <c r="BW406" s="67">
        <f>SUMIFS([1]Up!$J:$J,[1]Up!$D:$D,D406)</f>
        <v>0</v>
      </c>
      <c r="BX406" s="82"/>
      <c r="BY406" s="82" t="str">
        <f t="shared" si="44"/>
        <v/>
      </c>
      <c r="BZ406" s="53" t="str">
        <f t="shared" si="45"/>
        <v/>
      </c>
      <c r="CA406" s="53" t="s">
        <v>50</v>
      </c>
      <c r="CB406" s="84" t="s">
        <v>1870</v>
      </c>
      <c r="CC406" s="53"/>
      <c r="CD406" s="53" t="s">
        <v>1871</v>
      </c>
      <c r="CE406" s="53">
        <v>1</v>
      </c>
      <c r="CF406" s="83">
        <v>46169</v>
      </c>
      <c r="CG406" s="53"/>
      <c r="CH406" s="53"/>
    </row>
    <row r="407" spans="3:86" ht="14.25" customHeight="1">
      <c r="C407" s="82" t="s">
        <v>12</v>
      </c>
      <c r="D407" s="82" t="s">
        <v>1344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3"/>
        <v>1</v>
      </c>
      <c r="M407" s="26">
        <f t="shared" si="46"/>
        <v>0</v>
      </c>
      <c r="N407" s="26"/>
      <c r="O407" s="26"/>
      <c r="P407" s="26"/>
      <c r="Q407" s="26"/>
      <c r="R407" s="26">
        <v>1</v>
      </c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26"/>
      <c r="BW407" s="67">
        <f>SUMIFS([1]Up!$J:$J,[1]Up!$D:$D,D407)</f>
        <v>0</v>
      </c>
      <c r="BX407" s="82"/>
      <c r="BY407" s="82" t="str">
        <f t="shared" si="44"/>
        <v/>
      </c>
      <c r="BZ407" s="53" t="str">
        <f t="shared" si="45"/>
        <v/>
      </c>
      <c r="CA407" s="53" t="s">
        <v>50</v>
      </c>
      <c r="CB407" s="84" t="s">
        <v>1870</v>
      </c>
      <c r="CC407" s="53"/>
      <c r="CD407" s="53" t="s">
        <v>1871</v>
      </c>
      <c r="CE407" s="53">
        <v>1</v>
      </c>
      <c r="CF407" s="83">
        <v>46169</v>
      </c>
      <c r="CG407" s="53"/>
      <c r="CH407" s="53"/>
    </row>
    <row r="408" spans="3:86" ht="14.25" customHeight="1">
      <c r="C408" s="82" t="s">
        <v>12</v>
      </c>
      <c r="D408" s="82" t="s">
        <v>1345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3"/>
        <v>45</v>
      </c>
      <c r="M408" s="26">
        <f t="shared" si="46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>
        <v>45</v>
      </c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26"/>
      <c r="BU408" s="26"/>
      <c r="BV408" s="26"/>
      <c r="BW408" s="67">
        <f>SUMIFS([1]Up!$J:$J,[1]Up!$D:$D,D408)</f>
        <v>0</v>
      </c>
      <c r="BX408" s="82"/>
      <c r="BY408" s="82" t="str">
        <f t="shared" si="44"/>
        <v/>
      </c>
      <c r="BZ408" s="53" t="str">
        <f t="shared" si="45"/>
        <v/>
      </c>
      <c r="CA408" s="53" t="s">
        <v>50</v>
      </c>
      <c r="CB408" s="84" t="s">
        <v>1974</v>
      </c>
      <c r="CC408" s="53"/>
      <c r="CD408" s="53" t="s">
        <v>1975</v>
      </c>
      <c r="CE408" s="53">
        <v>45</v>
      </c>
      <c r="CF408" s="83">
        <v>46169</v>
      </c>
      <c r="CG408" s="53"/>
      <c r="CH408" s="53"/>
    </row>
    <row r="409" spans="3:86" ht="14.25" customHeight="1">
      <c r="C409" s="82" t="s">
        <v>12</v>
      </c>
      <c r="D409" s="82" t="s">
        <v>1346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3"/>
        <v>1</v>
      </c>
      <c r="M409" s="26">
        <f t="shared" si="46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>
        <v>1</v>
      </c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26"/>
      <c r="BW409" s="67">
        <f>SUMIFS([1]Up!$J:$J,[1]Up!$D:$D,D409)</f>
        <v>0</v>
      </c>
      <c r="BX409" s="82"/>
      <c r="BY409" s="82" t="str">
        <f t="shared" si="44"/>
        <v/>
      </c>
      <c r="BZ409" s="53" t="str">
        <f t="shared" si="45"/>
        <v/>
      </c>
      <c r="CA409" s="53" t="s">
        <v>50</v>
      </c>
      <c r="CB409" s="53" t="s">
        <v>1979</v>
      </c>
      <c r="CC409" s="53"/>
      <c r="CD409" s="53" t="s">
        <v>1980</v>
      </c>
      <c r="CE409" s="53">
        <v>1</v>
      </c>
      <c r="CF409" s="83">
        <v>46169</v>
      </c>
      <c r="CG409" s="53"/>
      <c r="CH409" s="53"/>
    </row>
    <row r="410" spans="3:86" ht="14.25" customHeight="1">
      <c r="C410" s="82" t="s">
        <v>12</v>
      </c>
      <c r="D410" s="82" t="s">
        <v>1347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3"/>
        <v>1</v>
      </c>
      <c r="M410" s="26">
        <f t="shared" si="46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>
        <v>1</v>
      </c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>
        <v>1</v>
      </c>
      <c r="BU410" s="26"/>
      <c r="BV410" s="26"/>
      <c r="BW410" s="67">
        <f>SUMIFS([1]Up!$J:$J,[1]Up!$D:$D,D410)</f>
        <v>0</v>
      </c>
      <c r="BX410" s="82"/>
      <c r="BY410" s="82" t="str">
        <f t="shared" si="44"/>
        <v/>
      </c>
      <c r="BZ410" s="53" t="str">
        <f t="shared" si="45"/>
        <v>Thừa 1</v>
      </c>
      <c r="CA410" s="53" t="s">
        <v>61</v>
      </c>
      <c r="CB410" s="53" t="s">
        <v>1984</v>
      </c>
      <c r="CC410" s="53"/>
      <c r="CD410" s="53" t="s">
        <v>1985</v>
      </c>
      <c r="CE410" s="53">
        <v>1</v>
      </c>
      <c r="CF410" s="83">
        <v>46169</v>
      </c>
      <c r="CG410" s="53"/>
      <c r="CH410" s="53"/>
    </row>
    <row r="411" spans="3:86" ht="14.25" customHeight="1">
      <c r="C411" s="82" t="s">
        <v>14</v>
      </c>
      <c r="D411" s="82" t="s">
        <v>1348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3"/>
        <v>7</v>
      </c>
      <c r="M411" s="26">
        <f t="shared" si="46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>
        <v>7</v>
      </c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26"/>
      <c r="BW411" s="67">
        <f>SUMIFS([1]Up!$J:$J,[1]Up!$D:$D,D411)</f>
        <v>0</v>
      </c>
      <c r="BX411" s="82"/>
      <c r="BY411" s="82" t="str">
        <f t="shared" si="44"/>
        <v>PL6</v>
      </c>
      <c r="BZ411" s="53" t="str">
        <f t="shared" si="45"/>
        <v/>
      </c>
      <c r="CA411" s="53" t="s">
        <v>50</v>
      </c>
      <c r="CB411" s="84" t="s">
        <v>1780</v>
      </c>
      <c r="CC411" s="53"/>
      <c r="CD411" s="53" t="s">
        <v>1781</v>
      </c>
      <c r="CE411" s="53">
        <v>7</v>
      </c>
      <c r="CF411" s="83">
        <v>46169</v>
      </c>
      <c r="CG411" s="53"/>
      <c r="CH411" s="53"/>
    </row>
    <row r="412" spans="3:86" ht="14.25" customHeight="1">
      <c r="C412" s="82" t="s">
        <v>14</v>
      </c>
      <c r="D412" s="82" t="s">
        <v>1349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3"/>
        <v>1</v>
      </c>
      <c r="M412" s="26">
        <f t="shared" si="46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>
        <v>1</v>
      </c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26"/>
      <c r="BW412" s="67">
        <f>SUMIFS([1]Up!$J:$J,[1]Up!$D:$D,D412)</f>
        <v>0</v>
      </c>
      <c r="BX412" s="82"/>
      <c r="BY412" s="82" t="str">
        <f t="shared" si="44"/>
        <v>PL6</v>
      </c>
      <c r="BZ412" s="53" t="str">
        <f t="shared" si="45"/>
        <v/>
      </c>
      <c r="CA412" s="53" t="s">
        <v>50</v>
      </c>
      <c r="CB412" s="53"/>
      <c r="CC412" s="53"/>
      <c r="CD412" s="53" t="s">
        <v>1992</v>
      </c>
      <c r="CE412" s="53">
        <v>1</v>
      </c>
      <c r="CF412" s="83">
        <v>46169</v>
      </c>
      <c r="CG412" s="53"/>
      <c r="CH412" s="53"/>
    </row>
    <row r="413" spans="3:86" ht="14.25" customHeight="1">
      <c r="C413" s="82" t="s">
        <v>14</v>
      </c>
      <c r="D413" s="82" t="s">
        <v>1350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3"/>
        <v>8</v>
      </c>
      <c r="M413" s="26">
        <f t="shared" si="46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>
        <v>8</v>
      </c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26"/>
      <c r="BW413" s="67">
        <f>SUMIFS([1]Up!$J:$J,[1]Up!$D:$D,D413)</f>
        <v>0</v>
      </c>
      <c r="BX413" s="82"/>
      <c r="BY413" s="82" t="str">
        <f t="shared" si="44"/>
        <v>PL6</v>
      </c>
      <c r="BZ413" s="53" t="str">
        <f t="shared" si="45"/>
        <v/>
      </c>
      <c r="CA413" s="53" t="s">
        <v>50</v>
      </c>
      <c r="CB413" s="84" t="s">
        <v>1780</v>
      </c>
      <c r="CC413" s="53"/>
      <c r="CD413" s="53" t="s">
        <v>1781</v>
      </c>
      <c r="CE413" s="53">
        <v>8</v>
      </c>
      <c r="CF413" s="83">
        <v>46169</v>
      </c>
      <c r="CG413" s="53"/>
      <c r="CH413" s="53"/>
    </row>
    <row r="414" spans="3:86" ht="14.25" customHeight="1">
      <c r="C414" s="82" t="s">
        <v>14</v>
      </c>
      <c r="D414" s="82" t="s">
        <v>1351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ref="L414:L477" si="49">MIN(SUM(N414:BV414),I414)</f>
        <v>30</v>
      </c>
      <c r="M414" s="26">
        <f t="shared" si="46"/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>
        <v>30</v>
      </c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26"/>
      <c r="BW414" s="67">
        <f>SUMIFS([1]Up!$J:$J,[1]Up!$D:$D,D414)</f>
        <v>0</v>
      </c>
      <c r="BX414" s="82"/>
      <c r="BY414" s="82" t="str">
        <f t="shared" ref="BY414:BY477" si="50">IFERROR(IF(C414="Plate",LEFT(E414,FIND("*",E414,1)-1),""),IF(C414="Plate",LEFT(E414,FIND("x",E414,1)-1),""))</f>
        <v>PL6</v>
      </c>
      <c r="BZ414" s="53" t="str">
        <f t="shared" ref="BZ414:BZ477" si="51">IF(ROUND(SUM(N414:BV414)-I414,0)&gt;0,"Thừa "&amp;SUM(N414:BV414)-I414,"")</f>
        <v/>
      </c>
      <c r="CA414" s="53" t="s">
        <v>50</v>
      </c>
      <c r="CB414" s="84" t="s">
        <v>1780</v>
      </c>
      <c r="CC414" s="53"/>
      <c r="CD414" s="53" t="s">
        <v>1781</v>
      </c>
      <c r="CE414" s="53">
        <v>30</v>
      </c>
      <c r="CF414" s="83">
        <v>46169</v>
      </c>
      <c r="CG414" s="53"/>
      <c r="CH414" s="53"/>
    </row>
    <row r="415" spans="3:86" ht="14.25" customHeight="1">
      <c r="C415" s="82" t="s">
        <v>15</v>
      </c>
      <c r="D415" s="82" t="s">
        <v>1352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9"/>
        <v>45</v>
      </c>
      <c r="M415" s="26">
        <f t="shared" si="46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/>
      <c r="BV415" s="26">
        <v>45</v>
      </c>
      <c r="BW415" s="67">
        <f>SUMIFS([1]Up!$J:$J,[1]Up!$D:$D,D415)</f>
        <v>0</v>
      </c>
      <c r="BX415" s="82"/>
      <c r="BY415" s="82" t="str">
        <f t="shared" si="50"/>
        <v/>
      </c>
      <c r="BZ415" s="53" t="str">
        <f t="shared" si="51"/>
        <v/>
      </c>
      <c r="CA415" s="53" t="s">
        <v>75</v>
      </c>
      <c r="CB415" s="53"/>
      <c r="CC415" s="53"/>
      <c r="CD415" s="53"/>
      <c r="CE415" s="53"/>
      <c r="CF415" s="83"/>
      <c r="CG415" s="53"/>
      <c r="CH415" s="53"/>
    </row>
    <row r="416" spans="3:86" ht="14.25" customHeight="1">
      <c r="C416" s="82" t="s">
        <v>15</v>
      </c>
      <c r="D416" s="82" t="s">
        <v>1353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si="49"/>
        <v>1</v>
      </c>
      <c r="M416" s="26">
        <f t="shared" si="46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/>
      <c r="BV416" s="26">
        <v>1</v>
      </c>
      <c r="BW416" s="67">
        <f>SUMIFS([1]Up!$J:$J,[1]Up!$D:$D,D416)</f>
        <v>0</v>
      </c>
      <c r="BX416" s="82"/>
      <c r="BY416" s="82" t="str">
        <f t="shared" si="50"/>
        <v/>
      </c>
      <c r="BZ416" s="53" t="str">
        <f t="shared" si="51"/>
        <v/>
      </c>
      <c r="CA416" s="53" t="s">
        <v>75</v>
      </c>
      <c r="CB416" s="53"/>
      <c r="CC416" s="53"/>
      <c r="CD416" s="53"/>
      <c r="CE416" s="53"/>
      <c r="CF416" s="83"/>
      <c r="CG416" s="53"/>
      <c r="CH416" s="53"/>
    </row>
    <row r="417" spans="3:86" ht="14.25" customHeight="1">
      <c r="C417" s="82" t="s">
        <v>15</v>
      </c>
      <c r="D417" s="82" t="s">
        <v>1354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9"/>
        <v>1</v>
      </c>
      <c r="M417" s="26">
        <f t="shared" si="46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/>
      <c r="BV417" s="26">
        <v>1</v>
      </c>
      <c r="BW417" s="67">
        <f>SUMIFS([1]Up!$J:$J,[1]Up!$D:$D,D417)</f>
        <v>0</v>
      </c>
      <c r="BX417" s="82"/>
      <c r="BY417" s="82" t="str">
        <f t="shared" si="50"/>
        <v/>
      </c>
      <c r="BZ417" s="53" t="str">
        <f t="shared" si="51"/>
        <v/>
      </c>
      <c r="CA417" s="53" t="s">
        <v>75</v>
      </c>
      <c r="CB417" s="53"/>
      <c r="CC417" s="53"/>
      <c r="CD417" s="53"/>
      <c r="CE417" s="53"/>
      <c r="CF417" s="83"/>
      <c r="CG417" s="53"/>
      <c r="CH417" s="53"/>
    </row>
    <row r="418" spans="3:86" ht="14.25" customHeight="1">
      <c r="C418" s="82" t="s">
        <v>15</v>
      </c>
      <c r="D418" s="82" t="s">
        <v>1355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9"/>
        <v>556</v>
      </c>
      <c r="M418" s="26">
        <f t="shared" si="46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/>
      <c r="BV418" s="26">
        <v>556</v>
      </c>
      <c r="BW418" s="67">
        <f>SUMIFS([1]Up!$J:$J,[1]Up!$D:$D,D418)</f>
        <v>0</v>
      </c>
      <c r="BX418" s="82"/>
      <c r="BY418" s="82" t="str">
        <f t="shared" si="50"/>
        <v/>
      </c>
      <c r="BZ418" s="53" t="str">
        <f t="shared" si="51"/>
        <v/>
      </c>
      <c r="CA418" s="53" t="s">
        <v>75</v>
      </c>
      <c r="CB418" s="53"/>
      <c r="CC418" s="53"/>
      <c r="CD418" s="53"/>
      <c r="CE418" s="53"/>
      <c r="CF418" s="83"/>
      <c r="CG418" s="53"/>
      <c r="CH418" s="53"/>
    </row>
    <row r="419" spans="3:86" ht="14.25" customHeight="1">
      <c r="C419" s="82" t="s">
        <v>15</v>
      </c>
      <c r="D419" s="82" t="s">
        <v>1356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9"/>
        <v>278</v>
      </c>
      <c r="M419" s="26">
        <f t="shared" si="46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>
        <v>278</v>
      </c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26"/>
      <c r="BW419" s="67">
        <f>SUMIFS([1]Up!$J:$J,[1]Up!$D:$D,D419)</f>
        <v>0</v>
      </c>
      <c r="BX419" s="82"/>
      <c r="BY419" s="82" t="str">
        <f t="shared" si="50"/>
        <v/>
      </c>
      <c r="BZ419" s="53" t="str">
        <f t="shared" si="51"/>
        <v/>
      </c>
      <c r="CA419" s="53" t="s">
        <v>75</v>
      </c>
      <c r="CB419" s="53"/>
      <c r="CC419" s="53"/>
      <c r="CD419" s="53"/>
      <c r="CE419" s="53"/>
      <c r="CF419" s="83"/>
      <c r="CG419" s="53"/>
      <c r="CH419" s="53"/>
    </row>
    <row r="420" spans="3:86" ht="14.25" customHeight="1">
      <c r="C420" s="82" t="s">
        <v>15</v>
      </c>
      <c r="D420" s="82" t="s">
        <v>1357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9"/>
        <v>1</v>
      </c>
      <c r="M420" s="26">
        <f t="shared" si="46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/>
      <c r="BV420" s="26">
        <v>1</v>
      </c>
      <c r="BW420" s="67">
        <f>SUMIFS([1]Up!$J:$J,[1]Up!$D:$D,D420)</f>
        <v>0</v>
      </c>
      <c r="BX420" s="82"/>
      <c r="BY420" s="82" t="str">
        <f t="shared" si="50"/>
        <v/>
      </c>
      <c r="BZ420" s="53" t="str">
        <f t="shared" si="51"/>
        <v/>
      </c>
      <c r="CA420" s="53" t="s">
        <v>75</v>
      </c>
      <c r="CB420" s="53"/>
      <c r="CC420" s="53"/>
      <c r="CD420" s="53"/>
      <c r="CE420" s="53"/>
      <c r="CF420" s="83"/>
      <c r="CG420" s="53"/>
      <c r="CH420" s="53"/>
    </row>
    <row r="421" spans="3:86" ht="14.25" customHeight="1">
      <c r="C421" s="82" t="s">
        <v>15</v>
      </c>
      <c r="D421" s="82" t="s">
        <v>1358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9"/>
        <v>4</v>
      </c>
      <c r="M421" s="26">
        <f t="shared" si="46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/>
      <c r="BV421" s="26">
        <v>4</v>
      </c>
      <c r="BW421" s="67">
        <f>SUMIFS([1]Up!$J:$J,[1]Up!$D:$D,D421)</f>
        <v>0</v>
      </c>
      <c r="BX421" s="82"/>
      <c r="BY421" s="82" t="str">
        <f t="shared" si="50"/>
        <v/>
      </c>
      <c r="BZ421" s="53" t="str">
        <f t="shared" si="51"/>
        <v/>
      </c>
      <c r="CA421" s="53" t="s">
        <v>75</v>
      </c>
      <c r="CB421" s="53"/>
      <c r="CC421" s="53"/>
      <c r="CD421" s="53"/>
      <c r="CE421" s="53"/>
      <c r="CF421" s="83"/>
      <c r="CG421" s="53"/>
      <c r="CH421" s="53"/>
    </row>
    <row r="422" spans="3:86" ht="14.25" customHeight="1">
      <c r="C422" s="82" t="s">
        <v>15</v>
      </c>
      <c r="D422" s="82" t="s">
        <v>1359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9"/>
        <v>1</v>
      </c>
      <c r="M422" s="26">
        <f t="shared" si="46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</v>
      </c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26"/>
      <c r="BW422" s="67">
        <f>SUMIFS([1]Up!$J:$J,[1]Up!$D:$D,D422)</f>
        <v>0</v>
      </c>
      <c r="BX422" s="82"/>
      <c r="BY422" s="82" t="str">
        <f t="shared" si="50"/>
        <v/>
      </c>
      <c r="BZ422" s="53" t="str">
        <f t="shared" si="51"/>
        <v/>
      </c>
      <c r="CA422" s="53" t="s">
        <v>75</v>
      </c>
      <c r="CB422" s="53"/>
      <c r="CC422" s="53"/>
      <c r="CD422" s="53"/>
      <c r="CE422" s="53"/>
      <c r="CF422" s="83"/>
      <c r="CG422" s="53"/>
      <c r="CH422" s="53"/>
    </row>
    <row r="423" spans="3:86" ht="14.25" customHeight="1">
      <c r="C423" s="82" t="s">
        <v>15</v>
      </c>
      <c r="D423" s="82" t="s">
        <v>1360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9"/>
        <v>2</v>
      </c>
      <c r="M423" s="26">
        <f t="shared" si="46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/>
      <c r="BV423" s="26">
        <v>2</v>
      </c>
      <c r="BW423" s="67">
        <f>SUMIFS([1]Up!$J:$J,[1]Up!$D:$D,D423)</f>
        <v>0</v>
      </c>
      <c r="BX423" s="82"/>
      <c r="BY423" s="82" t="str">
        <f t="shared" si="50"/>
        <v/>
      </c>
      <c r="BZ423" s="53" t="str">
        <f t="shared" si="51"/>
        <v/>
      </c>
      <c r="CA423" s="53" t="s">
        <v>75</v>
      </c>
      <c r="CB423" s="53"/>
      <c r="CC423" s="53"/>
      <c r="CD423" s="53"/>
      <c r="CE423" s="53"/>
      <c r="CF423" s="83"/>
      <c r="CG423" s="53"/>
      <c r="CH423" s="53"/>
    </row>
    <row r="424" spans="3:86" ht="14.25" customHeight="1">
      <c r="C424" s="82" t="s">
        <v>15</v>
      </c>
      <c r="D424" s="82" t="s">
        <v>1361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9"/>
        <v>1</v>
      </c>
      <c r="M424" s="26">
        <f t="shared" si="46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/>
      <c r="BV424" s="26">
        <v>1</v>
      </c>
      <c r="BW424" s="67">
        <f>SUMIFS([1]Up!$J:$J,[1]Up!$D:$D,D424)</f>
        <v>0</v>
      </c>
      <c r="BX424" s="82"/>
      <c r="BY424" s="82" t="str">
        <f t="shared" si="50"/>
        <v/>
      </c>
      <c r="BZ424" s="53" t="str">
        <f t="shared" si="51"/>
        <v/>
      </c>
      <c r="CA424" s="53" t="s">
        <v>75</v>
      </c>
      <c r="CB424" s="53"/>
      <c r="CC424" s="53"/>
      <c r="CD424" s="53"/>
      <c r="CE424" s="53"/>
      <c r="CF424" s="83"/>
      <c r="CG424" s="53"/>
      <c r="CH424" s="53"/>
    </row>
    <row r="425" spans="3:86" ht="14.25" customHeight="1">
      <c r="C425" s="82" t="s">
        <v>15</v>
      </c>
      <c r="D425" s="82" t="s">
        <v>1362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9"/>
        <v>1</v>
      </c>
      <c r="M425" s="26">
        <f t="shared" si="46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26"/>
      <c r="BU425" s="26"/>
      <c r="BV425" s="26">
        <v>1</v>
      </c>
      <c r="BW425" s="67">
        <f>SUMIFS([1]Up!$J:$J,[1]Up!$D:$D,D425)</f>
        <v>0</v>
      </c>
      <c r="BX425" s="82"/>
      <c r="BY425" s="82" t="str">
        <f t="shared" si="50"/>
        <v/>
      </c>
      <c r="BZ425" s="53" t="str">
        <f t="shared" si="51"/>
        <v/>
      </c>
      <c r="CA425" s="53" t="s">
        <v>75</v>
      </c>
      <c r="CB425" s="53"/>
      <c r="CC425" s="53"/>
      <c r="CD425" s="53"/>
      <c r="CE425" s="53"/>
      <c r="CF425" s="83"/>
      <c r="CG425" s="53"/>
      <c r="CH425" s="53"/>
    </row>
    <row r="426" spans="3:86" ht="14.25" customHeight="1">
      <c r="C426" s="82" t="s">
        <v>14</v>
      </c>
      <c r="D426" s="82" t="s">
        <v>1363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9"/>
        <v>8</v>
      </c>
      <c r="M426" s="26">
        <f t="shared" si="46"/>
        <v>0</v>
      </c>
      <c r="N426" s="26"/>
      <c r="O426" s="26"/>
      <c r="P426" s="26">
        <v>7</v>
      </c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>
        <v>1</v>
      </c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26"/>
      <c r="BW426" s="67">
        <f>SUMIFS([1]Up!$J:$J,[1]Up!$D:$D,D426)</f>
        <v>0</v>
      </c>
      <c r="BX426" s="82"/>
      <c r="BY426" s="82" t="str">
        <f t="shared" si="50"/>
        <v>PL10</v>
      </c>
      <c r="BZ426" s="53" t="str">
        <f t="shared" si="51"/>
        <v/>
      </c>
      <c r="CA426" s="53" t="s">
        <v>50</v>
      </c>
      <c r="CB426" s="84" t="s">
        <v>1789</v>
      </c>
      <c r="CC426" s="53"/>
      <c r="CD426" s="53" t="s">
        <v>1790</v>
      </c>
      <c r="CE426" s="53">
        <v>8</v>
      </c>
      <c r="CF426" s="83">
        <v>46169</v>
      </c>
      <c r="CG426" s="53"/>
      <c r="CH426" s="53"/>
    </row>
    <row r="427" spans="3:86" ht="14.25" customHeight="1">
      <c r="C427" s="82" t="s">
        <v>14</v>
      </c>
      <c r="D427" s="82" t="s">
        <v>1364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9"/>
        <v>4</v>
      </c>
      <c r="M427" s="26">
        <f t="shared" ref="M427:M497" si="52">MAX(0,I427-L427)</f>
        <v>0</v>
      </c>
      <c r="N427" s="26"/>
      <c r="O427" s="26"/>
      <c r="P427" s="26"/>
      <c r="Q427" s="26"/>
      <c r="R427" s="26">
        <v>4</v>
      </c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26"/>
      <c r="BW427" s="67">
        <f>SUMIFS([1]Up!$J:$J,[1]Up!$D:$D,D427)</f>
        <v>0</v>
      </c>
      <c r="BX427" s="82"/>
      <c r="BY427" s="82" t="str">
        <f t="shared" si="50"/>
        <v>PL25</v>
      </c>
      <c r="BZ427" s="53" t="str">
        <f t="shared" si="51"/>
        <v/>
      </c>
      <c r="CA427" s="53" t="s">
        <v>50</v>
      </c>
      <c r="CB427" s="53" t="s">
        <v>1850</v>
      </c>
      <c r="CC427" s="53"/>
      <c r="CD427" s="53" t="s">
        <v>1851</v>
      </c>
      <c r="CE427" s="53">
        <v>4</v>
      </c>
      <c r="CF427" s="83">
        <v>46169</v>
      </c>
      <c r="CG427" s="53"/>
      <c r="CH427" s="53"/>
    </row>
    <row r="428" spans="3:86" ht="14.25" customHeight="1">
      <c r="C428" s="82" t="s">
        <v>14</v>
      </c>
      <c r="D428" s="82" t="s">
        <v>1365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9"/>
        <v>16</v>
      </c>
      <c r="M428" s="26">
        <f t="shared" si="52"/>
        <v>0</v>
      </c>
      <c r="N428" s="26"/>
      <c r="O428" s="26"/>
      <c r="P428" s="26"/>
      <c r="Q428" s="26">
        <v>16</v>
      </c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26"/>
      <c r="BW428" s="67">
        <f>SUMIFS([1]Up!$J:$J,[1]Up!$D:$D,D428)</f>
        <v>0</v>
      </c>
      <c r="BX428" s="82"/>
      <c r="BY428" s="82" t="str">
        <f t="shared" si="50"/>
        <v>PL12</v>
      </c>
      <c r="BZ428" s="53" t="str">
        <f t="shared" si="51"/>
        <v/>
      </c>
      <c r="CA428" s="53" t="s">
        <v>50</v>
      </c>
      <c r="CB428" s="53" t="s">
        <v>1890</v>
      </c>
      <c r="CC428" s="53"/>
      <c r="CD428" s="53" t="s">
        <v>1891</v>
      </c>
      <c r="CE428" s="53">
        <v>16</v>
      </c>
      <c r="CF428" s="83">
        <v>46169</v>
      </c>
      <c r="CG428" s="53"/>
      <c r="CH428" s="53"/>
    </row>
    <row r="429" spans="3:86" ht="14.25" customHeight="1">
      <c r="C429" s="82" t="s">
        <v>14</v>
      </c>
      <c r="D429" s="82" t="s">
        <v>1366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9"/>
        <v>1</v>
      </c>
      <c r="M429" s="26">
        <f t="shared" si="52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>
        <v>3</v>
      </c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26"/>
      <c r="BW429" s="67">
        <f>SUMIFS([1]Up!$J:$J,[1]Up!$D:$D,D429)</f>
        <v>0</v>
      </c>
      <c r="BX429" s="82" t="s">
        <v>4089</v>
      </c>
      <c r="BY429" s="82" t="str">
        <f t="shared" si="50"/>
        <v>PL6</v>
      </c>
      <c r="BZ429" s="53" t="str">
        <f t="shared" si="51"/>
        <v>Thừa 2</v>
      </c>
      <c r="CA429" s="53" t="s">
        <v>50</v>
      </c>
      <c r="CB429" s="53"/>
      <c r="CC429" s="53"/>
      <c r="CD429" s="53" t="s">
        <v>1681</v>
      </c>
      <c r="CE429" s="53">
        <v>1</v>
      </c>
      <c r="CF429" s="83"/>
      <c r="CG429" s="53"/>
      <c r="CH429" s="53"/>
    </row>
    <row r="430" spans="3:86" ht="14.25" customHeight="1">
      <c r="C430" s="82" t="s">
        <v>12</v>
      </c>
      <c r="D430" s="82" t="s">
        <v>1367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9"/>
        <v>1</v>
      </c>
      <c r="M430" s="26">
        <f t="shared" si="52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>
        <v>2</v>
      </c>
      <c r="BU430" s="26"/>
      <c r="BV430" s="26"/>
      <c r="BW430" s="67">
        <f>SUMIFS([1]Up!$J:$J,[1]Up!$D:$D,D430)</f>
        <v>0</v>
      </c>
      <c r="BX430" s="82" t="s">
        <v>82</v>
      </c>
      <c r="BY430" s="82" t="str">
        <f t="shared" si="50"/>
        <v/>
      </c>
      <c r="BZ430" s="53" t="str">
        <f t="shared" si="51"/>
        <v>Thừa 1</v>
      </c>
      <c r="CA430" s="53" t="s">
        <v>50</v>
      </c>
      <c r="CB430" s="53"/>
      <c r="CC430" s="53"/>
      <c r="CD430" s="53" t="s">
        <v>1681</v>
      </c>
      <c r="CE430" s="53">
        <v>1</v>
      </c>
      <c r="CF430" s="83"/>
      <c r="CG430" s="53"/>
      <c r="CH430" s="53"/>
    </row>
    <row r="431" spans="3:86" ht="14.25" customHeight="1">
      <c r="C431" s="82" t="s">
        <v>12</v>
      </c>
      <c r="D431" s="82" t="s">
        <v>1368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9"/>
        <v>1</v>
      </c>
      <c r="M431" s="26">
        <f t="shared" si="52"/>
        <v>0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1</v>
      </c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26"/>
      <c r="BW431" s="67">
        <f>SUMIFS([1]Up!$J:$J,[1]Up!$D:$D,D431)</f>
        <v>0</v>
      </c>
      <c r="BX431" s="82"/>
      <c r="BY431" s="82" t="str">
        <f t="shared" si="50"/>
        <v/>
      </c>
      <c r="BZ431" s="53" t="str">
        <f t="shared" si="51"/>
        <v/>
      </c>
      <c r="CA431" s="53" t="s">
        <v>50</v>
      </c>
      <c r="CB431" s="84" t="s">
        <v>1953</v>
      </c>
      <c r="CC431" s="53"/>
      <c r="CD431" s="53" t="s">
        <v>1954</v>
      </c>
      <c r="CE431" s="53">
        <v>1</v>
      </c>
      <c r="CF431" s="83">
        <v>46169</v>
      </c>
      <c r="CG431" s="53"/>
      <c r="CH431" s="53"/>
    </row>
    <row r="432" spans="3:86" ht="14.25" customHeight="1">
      <c r="C432" s="82" t="s">
        <v>12</v>
      </c>
      <c r="D432" s="82" t="s">
        <v>1369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9"/>
        <v>1</v>
      </c>
      <c r="M432" s="26">
        <f t="shared" si="52"/>
        <v>0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>
        <f>(12000+1124)/G432</f>
        <v>1.0022911257064304</v>
      </c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26"/>
      <c r="BW432" s="67">
        <f>SUMIFS([1]Up!$J:$J,[1]Up!$D:$D,D432)</f>
        <v>0</v>
      </c>
      <c r="BX432" s="82"/>
      <c r="BY432" s="82" t="str">
        <f t="shared" si="50"/>
        <v/>
      </c>
      <c r="BZ432" s="53" t="str">
        <f t="shared" si="51"/>
        <v/>
      </c>
      <c r="CA432" s="53" t="s">
        <v>50</v>
      </c>
      <c r="CB432" s="53"/>
      <c r="CC432" s="53"/>
      <c r="CD432" s="53" t="s">
        <v>1681</v>
      </c>
      <c r="CE432" s="53">
        <v>1</v>
      </c>
      <c r="CF432" s="83"/>
      <c r="CG432" s="53"/>
      <c r="CH432" s="53"/>
    </row>
    <row r="433" spans="3:86" ht="14.25" customHeight="1">
      <c r="C433" s="82" t="s">
        <v>12</v>
      </c>
      <c r="D433" s="82" t="s">
        <v>1370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9"/>
        <v>0</v>
      </c>
      <c r="M433" s="26">
        <f t="shared" si="52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26"/>
      <c r="BW433" s="67">
        <f>SUMIFS([1]Up!$J:$J,[1]Up!$D:$D,D433)</f>
        <v>0</v>
      </c>
      <c r="BX433" s="82"/>
      <c r="BY433" s="82" t="str">
        <f t="shared" si="50"/>
        <v/>
      </c>
      <c r="BZ433" s="53" t="str">
        <f t="shared" si="51"/>
        <v/>
      </c>
      <c r="CA433" s="53" t="s">
        <v>50</v>
      </c>
      <c r="CB433" s="53"/>
      <c r="CC433" s="53"/>
      <c r="CD433" s="53"/>
      <c r="CE433" s="53"/>
      <c r="CF433" s="83"/>
      <c r="CG433" s="53"/>
      <c r="CH433" s="53"/>
    </row>
    <row r="434" spans="3:86" ht="14.25" customHeight="1">
      <c r="C434" s="82" t="s">
        <v>12</v>
      </c>
      <c r="D434" s="82" t="s">
        <v>1371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9"/>
        <v>4</v>
      </c>
      <c r="M434" s="26">
        <f t="shared" si="52"/>
        <v>0</v>
      </c>
      <c r="N434" s="26"/>
      <c r="O434" s="26"/>
      <c r="P434" s="26"/>
      <c r="Q434" s="26"/>
      <c r="R434" s="26">
        <v>1</v>
      </c>
      <c r="S434" s="26"/>
      <c r="T434" s="26">
        <v>3</v>
      </c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26"/>
      <c r="BW434" s="67">
        <f>SUMIFS([1]Up!$J:$J,[1]Up!$D:$D,D434)</f>
        <v>0</v>
      </c>
      <c r="BX434" s="82"/>
      <c r="BY434" s="82" t="str">
        <f t="shared" si="50"/>
        <v/>
      </c>
      <c r="BZ434" s="53" t="str">
        <f t="shared" si="51"/>
        <v/>
      </c>
      <c r="CA434" s="53" t="s">
        <v>50</v>
      </c>
      <c r="CB434" s="84" t="s">
        <v>1870</v>
      </c>
      <c r="CC434" s="53"/>
      <c r="CD434" s="53" t="s">
        <v>1871</v>
      </c>
      <c r="CE434" s="53">
        <v>4</v>
      </c>
      <c r="CF434" s="83">
        <v>46169</v>
      </c>
      <c r="CG434" s="53"/>
      <c r="CH434" s="53"/>
    </row>
    <row r="435" spans="3:86" ht="14.25" customHeight="1">
      <c r="C435" s="82" t="s">
        <v>12</v>
      </c>
      <c r="D435" s="82" t="s">
        <v>1372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9"/>
        <v>1</v>
      </c>
      <c r="M435" s="26">
        <f t="shared" si="52"/>
        <v>0</v>
      </c>
      <c r="N435" s="26"/>
      <c r="O435" s="26"/>
      <c r="P435" s="26"/>
      <c r="Q435" s="26"/>
      <c r="R435" s="26">
        <f>1124*2/G435</f>
        <v>0.17168168626851993</v>
      </c>
      <c r="S435" s="26"/>
      <c r="T435" s="26"/>
      <c r="U435" s="26">
        <f t="shared" ref="U435:U436" si="53">12000/G435</f>
        <v>0.91645028257217043</v>
      </c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26"/>
      <c r="BW435" s="67">
        <f>SUMIFS([1]Up!$J:$J,[1]Up!$D:$D,D435)</f>
        <v>0</v>
      </c>
      <c r="BX435" s="82"/>
      <c r="BY435" s="82" t="str">
        <f t="shared" si="50"/>
        <v/>
      </c>
      <c r="BZ435" s="53" t="str">
        <f t="shared" si="51"/>
        <v/>
      </c>
      <c r="CA435" s="53" t="s">
        <v>50</v>
      </c>
      <c r="CB435" s="53"/>
      <c r="CC435" s="53"/>
      <c r="CD435" s="53" t="s">
        <v>1681</v>
      </c>
      <c r="CE435" s="53">
        <v>1</v>
      </c>
      <c r="CF435" s="83"/>
      <c r="CG435" s="53"/>
      <c r="CH435" s="53"/>
    </row>
    <row r="436" spans="3:86" ht="14.25" customHeight="1">
      <c r="C436" s="82" t="s">
        <v>12</v>
      </c>
      <c r="D436" s="82" t="s">
        <v>1373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9"/>
        <v>1</v>
      </c>
      <c r="M436" s="26">
        <f t="shared" si="52"/>
        <v>0</v>
      </c>
      <c r="N436" s="26"/>
      <c r="O436" s="26"/>
      <c r="P436" s="26"/>
      <c r="Q436" s="26"/>
      <c r="R436" s="26">
        <f>1124*2/G436</f>
        <v>0.17168168626851993</v>
      </c>
      <c r="S436" s="26"/>
      <c r="T436" s="26"/>
      <c r="U436" s="26">
        <f t="shared" si="53"/>
        <v>0.91645028257217043</v>
      </c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26"/>
      <c r="BW436" s="67">
        <f>SUMIFS([1]Up!$J:$J,[1]Up!$D:$D,D436)</f>
        <v>0</v>
      </c>
      <c r="BX436" s="82"/>
      <c r="BY436" s="82" t="str">
        <f t="shared" si="50"/>
        <v/>
      </c>
      <c r="BZ436" s="53" t="str">
        <f t="shared" si="51"/>
        <v/>
      </c>
      <c r="CA436" s="53" t="s">
        <v>50</v>
      </c>
      <c r="CB436" s="53"/>
      <c r="CC436" s="53"/>
      <c r="CD436" s="53" t="s">
        <v>1681</v>
      </c>
      <c r="CE436" s="53">
        <v>1</v>
      </c>
      <c r="CF436" s="83"/>
      <c r="CG436" s="53"/>
      <c r="CH436" s="53"/>
    </row>
    <row r="437" spans="3:86" ht="14.25" customHeight="1">
      <c r="C437" s="82" t="s">
        <v>12</v>
      </c>
      <c r="D437" s="82" t="s">
        <v>1374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9"/>
        <v>1</v>
      </c>
      <c r="M437" s="26">
        <f t="shared" si="52"/>
        <v>0</v>
      </c>
      <c r="N437" s="26"/>
      <c r="O437" s="26"/>
      <c r="P437" s="26"/>
      <c r="Q437" s="26"/>
      <c r="R437" s="26">
        <v>1</v>
      </c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26"/>
      <c r="BW437" s="67">
        <f>SUMIFS([1]Up!$J:$J,[1]Up!$D:$D,D437)</f>
        <v>0</v>
      </c>
      <c r="BX437" s="82"/>
      <c r="BY437" s="82" t="str">
        <f t="shared" si="50"/>
        <v/>
      </c>
      <c r="BZ437" s="53" t="str">
        <f t="shared" si="51"/>
        <v/>
      </c>
      <c r="CA437" s="53" t="s">
        <v>50</v>
      </c>
      <c r="CB437" s="84" t="s">
        <v>1870</v>
      </c>
      <c r="CC437" s="53"/>
      <c r="CD437" s="53" t="s">
        <v>1871</v>
      </c>
      <c r="CE437" s="53">
        <v>1</v>
      </c>
      <c r="CF437" s="83">
        <v>46169</v>
      </c>
      <c r="CG437" s="53"/>
      <c r="CH437" s="53"/>
    </row>
    <row r="438" spans="3:86" ht="14.25" customHeight="1">
      <c r="C438" s="82" t="s">
        <v>12</v>
      </c>
      <c r="D438" s="82" t="s">
        <v>1375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9"/>
        <v>8</v>
      </c>
      <c r="M438" s="26">
        <f t="shared" si="52"/>
        <v>0</v>
      </c>
      <c r="N438" s="26"/>
      <c r="O438" s="26"/>
      <c r="P438" s="26"/>
      <c r="Q438" s="26"/>
      <c r="R438" s="26"/>
      <c r="S438" s="26"/>
      <c r="T438" s="26"/>
      <c r="U438" s="26">
        <v>8</v>
      </c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26"/>
      <c r="BW438" s="67">
        <f>SUMIFS([1]Up!$J:$J,[1]Up!$D:$D,D438)</f>
        <v>0</v>
      </c>
      <c r="BX438" s="82"/>
      <c r="BY438" s="82" t="str">
        <f t="shared" si="50"/>
        <v/>
      </c>
      <c r="BZ438" s="53" t="str">
        <f t="shared" si="51"/>
        <v/>
      </c>
      <c r="CA438" s="53" t="s">
        <v>50</v>
      </c>
      <c r="CB438" s="84" t="s">
        <v>1870</v>
      </c>
      <c r="CC438" s="53"/>
      <c r="CD438" s="53" t="s">
        <v>1871</v>
      </c>
      <c r="CE438" s="53">
        <v>8</v>
      </c>
      <c r="CF438" s="83">
        <v>46169</v>
      </c>
      <c r="CG438" s="53"/>
      <c r="CH438" s="53"/>
    </row>
    <row r="439" spans="3:86" ht="14.25" customHeight="1">
      <c r="C439" s="82" t="s">
        <v>12</v>
      </c>
      <c r="D439" s="82" t="s">
        <v>1376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9"/>
        <v>8</v>
      </c>
      <c r="M439" s="26">
        <f t="shared" si="52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26"/>
      <c r="BW439" s="67">
        <f>SUMIFS([1]Up!$J:$J,[1]Up!$D:$D,D439)</f>
        <v>0</v>
      </c>
      <c r="BX439" s="82"/>
      <c r="BY439" s="82" t="str">
        <f t="shared" si="50"/>
        <v/>
      </c>
      <c r="BZ439" s="53" t="str">
        <f t="shared" si="51"/>
        <v/>
      </c>
      <c r="CA439" s="53" t="s">
        <v>50</v>
      </c>
      <c r="CB439" s="84" t="s">
        <v>1870</v>
      </c>
      <c r="CC439" s="53"/>
      <c r="CD439" s="53" t="s">
        <v>1871</v>
      </c>
      <c r="CE439" s="53">
        <v>8</v>
      </c>
      <c r="CF439" s="83">
        <v>46169</v>
      </c>
      <c r="CG439" s="53"/>
      <c r="CH439" s="53"/>
    </row>
    <row r="440" spans="3:86" ht="14.25" customHeight="1">
      <c r="C440" s="82" t="s">
        <v>12</v>
      </c>
      <c r="D440" s="82" t="s">
        <v>1377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9"/>
        <v>8</v>
      </c>
      <c r="M440" s="26">
        <f t="shared" si="52"/>
        <v>0</v>
      </c>
      <c r="N440" s="26"/>
      <c r="O440" s="26"/>
      <c r="P440" s="26"/>
      <c r="Q440" s="26"/>
      <c r="R440" s="26"/>
      <c r="S440" s="26"/>
      <c r="T440" s="26">
        <v>2</v>
      </c>
      <c r="U440" s="26">
        <v>6</v>
      </c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26"/>
      <c r="BW440" s="67">
        <f>SUMIFS([1]Up!$J:$J,[1]Up!$D:$D,D440)</f>
        <v>0</v>
      </c>
      <c r="BX440" s="82"/>
      <c r="BY440" s="82" t="str">
        <f t="shared" si="50"/>
        <v/>
      </c>
      <c r="BZ440" s="53" t="str">
        <f t="shared" si="51"/>
        <v/>
      </c>
      <c r="CA440" s="53" t="s">
        <v>50</v>
      </c>
      <c r="CB440" s="84" t="s">
        <v>1870</v>
      </c>
      <c r="CC440" s="53"/>
      <c r="CD440" s="53" t="s">
        <v>1871</v>
      </c>
      <c r="CE440" s="53">
        <v>8</v>
      </c>
      <c r="CF440" s="83">
        <v>46169</v>
      </c>
      <c r="CG440" s="53"/>
      <c r="CH440" s="53"/>
    </row>
    <row r="441" spans="3:86" ht="14.25" customHeight="1">
      <c r="C441" s="82" t="s">
        <v>12</v>
      </c>
      <c r="D441" s="82" t="s">
        <v>1378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9"/>
        <v>51</v>
      </c>
      <c r="M441" s="26">
        <f t="shared" si="52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>
        <v>51</v>
      </c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26"/>
      <c r="BW441" s="67">
        <f>SUMIFS([1]Up!$J:$J,[1]Up!$D:$D,D441)</f>
        <v>0</v>
      </c>
      <c r="BX441" s="82"/>
      <c r="BY441" s="82" t="str">
        <f t="shared" si="50"/>
        <v/>
      </c>
      <c r="BZ441" s="53" t="str">
        <f t="shared" si="51"/>
        <v/>
      </c>
      <c r="CA441" s="53" t="s">
        <v>50</v>
      </c>
      <c r="CB441" s="84" t="s">
        <v>1974</v>
      </c>
      <c r="CC441" s="53"/>
      <c r="CD441" s="53" t="s">
        <v>1975</v>
      </c>
      <c r="CE441" s="53">
        <v>51</v>
      </c>
      <c r="CF441" s="83">
        <v>46169</v>
      </c>
      <c r="CG441" s="53"/>
      <c r="CH441" s="53"/>
    </row>
    <row r="442" spans="3:86" ht="14.25" customHeight="1">
      <c r="C442" s="82" t="s">
        <v>12</v>
      </c>
      <c r="D442" s="82" t="s">
        <v>1379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9"/>
        <v>2</v>
      </c>
      <c r="M442" s="26">
        <f t="shared" si="52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>
        <v>2</v>
      </c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26"/>
      <c r="BU442" s="26"/>
      <c r="BV442" s="26"/>
      <c r="BW442" s="67">
        <f>SUMIFS([1]Up!$J:$J,[1]Up!$D:$D,D442)</f>
        <v>0</v>
      </c>
      <c r="BX442" s="82"/>
      <c r="BY442" s="82" t="str">
        <f t="shared" si="50"/>
        <v/>
      </c>
      <c r="BZ442" s="53" t="str">
        <f t="shared" si="51"/>
        <v/>
      </c>
      <c r="CA442" s="53" t="s">
        <v>50</v>
      </c>
      <c r="CB442" s="53" t="s">
        <v>1979</v>
      </c>
      <c r="CC442" s="53"/>
      <c r="CD442" s="53" t="s">
        <v>1980</v>
      </c>
      <c r="CE442" s="53">
        <v>2</v>
      </c>
      <c r="CF442" s="83">
        <v>46169</v>
      </c>
      <c r="CG442" s="53"/>
      <c r="CH442" s="53"/>
    </row>
    <row r="443" spans="3:86" ht="14.25" customHeight="1">
      <c r="C443" s="82" t="s">
        <v>12</v>
      </c>
      <c r="D443" s="82" t="s">
        <v>1380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9"/>
        <v>2</v>
      </c>
      <c r="M443" s="26">
        <f t="shared" si="52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>
        <v>2</v>
      </c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26"/>
      <c r="BW443" s="67">
        <f>SUMIFS([1]Up!$J:$J,[1]Up!$D:$D,D443)</f>
        <v>0</v>
      </c>
      <c r="BX443" s="82"/>
      <c r="BY443" s="82" t="str">
        <f t="shared" si="50"/>
        <v/>
      </c>
      <c r="BZ443" s="53" t="str">
        <f t="shared" si="51"/>
        <v/>
      </c>
      <c r="CA443" s="53" t="s">
        <v>50</v>
      </c>
      <c r="CB443" s="53" t="s">
        <v>2125</v>
      </c>
      <c r="CC443" s="53"/>
      <c r="CD443" s="53" t="s">
        <v>2126</v>
      </c>
      <c r="CE443" s="53">
        <v>2</v>
      </c>
      <c r="CF443" s="83">
        <v>46169</v>
      </c>
      <c r="CG443" s="53"/>
      <c r="CH443" s="53"/>
    </row>
    <row r="444" spans="3:86" ht="14.25" customHeight="1">
      <c r="C444" s="82" t="s">
        <v>12</v>
      </c>
      <c r="D444" s="82" t="s">
        <v>1381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9"/>
        <v>2</v>
      </c>
      <c r="M444" s="26">
        <f t="shared" si="52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>
        <v>2</v>
      </c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>
        <v>2</v>
      </c>
      <c r="BU444" s="26"/>
      <c r="BV444" s="26"/>
      <c r="BW444" s="67">
        <f>SUMIFS([1]Up!$J:$J,[1]Up!$D:$D,D444)</f>
        <v>0</v>
      </c>
      <c r="BX444" s="82"/>
      <c r="BY444" s="82" t="str">
        <f t="shared" si="50"/>
        <v/>
      </c>
      <c r="BZ444" s="53" t="str">
        <f t="shared" si="51"/>
        <v>Thừa 2</v>
      </c>
      <c r="CA444" s="53" t="s">
        <v>61</v>
      </c>
      <c r="CB444" s="53" t="s">
        <v>1984</v>
      </c>
      <c r="CC444" s="53"/>
      <c r="CD444" s="53" t="s">
        <v>1985</v>
      </c>
      <c r="CE444" s="53">
        <v>2</v>
      </c>
      <c r="CF444" s="83">
        <v>46169</v>
      </c>
      <c r="CG444" s="53"/>
      <c r="CH444" s="53"/>
    </row>
    <row r="445" spans="3:86" ht="14.25" customHeight="1">
      <c r="C445" s="82" t="s">
        <v>14</v>
      </c>
      <c r="D445" s="82" t="s">
        <v>1382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9"/>
        <v>3</v>
      </c>
      <c r="M445" s="26">
        <f t="shared" si="52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>
        <v>3</v>
      </c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26"/>
      <c r="BW445" s="67">
        <f>SUMIFS([1]Up!$J:$J,[1]Up!$D:$D,D445)</f>
        <v>0</v>
      </c>
      <c r="BX445" s="82"/>
      <c r="BY445" s="82" t="str">
        <f t="shared" si="50"/>
        <v>PL6</v>
      </c>
      <c r="BZ445" s="53" t="str">
        <f t="shared" si="51"/>
        <v/>
      </c>
      <c r="CA445" s="53" t="s">
        <v>50</v>
      </c>
      <c r="CB445" s="84" t="s">
        <v>1780</v>
      </c>
      <c r="CC445" s="53"/>
      <c r="CD445" s="53" t="s">
        <v>1781</v>
      </c>
      <c r="CE445" s="53">
        <v>3</v>
      </c>
      <c r="CF445" s="83">
        <v>46169</v>
      </c>
      <c r="CG445" s="53"/>
      <c r="CH445" s="53"/>
    </row>
    <row r="446" spans="3:86" ht="14.25" customHeight="1">
      <c r="C446" s="82" t="s">
        <v>14</v>
      </c>
      <c r="D446" s="82" t="s">
        <v>1383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9"/>
        <v>6</v>
      </c>
      <c r="M446" s="26">
        <f t="shared" si="52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>
        <v>6</v>
      </c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26"/>
      <c r="BW446" s="67">
        <f>SUMIFS([1]Up!$J:$J,[1]Up!$D:$D,D446)</f>
        <v>0</v>
      </c>
      <c r="BX446" s="82"/>
      <c r="BY446" s="82" t="str">
        <f t="shared" si="50"/>
        <v>PL6</v>
      </c>
      <c r="BZ446" s="53" t="str">
        <f t="shared" si="51"/>
        <v/>
      </c>
      <c r="CA446" s="53" t="s">
        <v>50</v>
      </c>
      <c r="CB446" s="84" t="s">
        <v>1780</v>
      </c>
      <c r="CC446" s="53"/>
      <c r="CD446" s="53" t="s">
        <v>1781</v>
      </c>
      <c r="CE446" s="53">
        <v>6</v>
      </c>
      <c r="CF446" s="83">
        <v>46169</v>
      </c>
      <c r="CG446" s="53"/>
      <c r="CH446" s="53"/>
    </row>
    <row r="447" spans="3:86" ht="14.25" customHeight="1">
      <c r="C447" s="82" t="s">
        <v>14</v>
      </c>
      <c r="D447" s="82" t="s">
        <v>1384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9"/>
        <v>5</v>
      </c>
      <c r="M447" s="26">
        <f t="shared" si="52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>
        <v>5</v>
      </c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26"/>
      <c r="BW447" s="67">
        <f>SUMIFS([1]Up!$J:$J,[1]Up!$D:$D,D447)</f>
        <v>0</v>
      </c>
      <c r="BX447" s="82"/>
      <c r="BY447" s="82" t="str">
        <f t="shared" si="50"/>
        <v>PL6</v>
      </c>
      <c r="BZ447" s="53" t="str">
        <f t="shared" si="51"/>
        <v/>
      </c>
      <c r="CA447" s="53" t="s">
        <v>50</v>
      </c>
      <c r="CB447" s="84" t="s">
        <v>1780</v>
      </c>
      <c r="CC447" s="53"/>
      <c r="CD447" s="53" t="s">
        <v>1781</v>
      </c>
      <c r="CE447" s="53">
        <v>5</v>
      </c>
      <c r="CF447" s="83">
        <v>46169</v>
      </c>
      <c r="CG447" s="53"/>
      <c r="CH447" s="53"/>
    </row>
    <row r="448" spans="3:86" ht="14.25" customHeight="1">
      <c r="C448" s="82" t="s">
        <v>14</v>
      </c>
      <c r="D448" s="82" t="s">
        <v>1385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9"/>
        <v>2</v>
      </c>
      <c r="M448" s="26">
        <f t="shared" si="52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>
        <v>2</v>
      </c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26"/>
      <c r="BW448" s="67">
        <f>SUMIFS([1]Up!$J:$J,[1]Up!$D:$D,D448)</f>
        <v>0</v>
      </c>
      <c r="BX448" s="82"/>
      <c r="BY448" s="82" t="str">
        <f t="shared" si="50"/>
        <v>PL6</v>
      </c>
      <c r="BZ448" s="53" t="str">
        <f t="shared" si="51"/>
        <v/>
      </c>
      <c r="CA448" s="53" t="s">
        <v>50</v>
      </c>
      <c r="CB448" s="53"/>
      <c r="CC448" s="53"/>
      <c r="CD448" s="53" t="s">
        <v>1992</v>
      </c>
      <c r="CE448" s="53">
        <v>2</v>
      </c>
      <c r="CF448" s="83">
        <v>46169</v>
      </c>
      <c r="CG448" s="53"/>
      <c r="CH448" s="53"/>
    </row>
    <row r="449" spans="3:86" ht="14.25" customHeight="1">
      <c r="C449" s="82"/>
      <c r="D449" s="82" t="s">
        <v>3743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9"/>
        <v>2</v>
      </c>
      <c r="M449" s="26">
        <f t="shared" si="52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>
        <v>2</v>
      </c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26"/>
      <c r="BW449" s="67">
        <f>SUMIFS([1]Up!$J:$J,[1]Up!$D:$D,D449)</f>
        <v>0</v>
      </c>
      <c r="BX449" s="82"/>
      <c r="BY449" s="82" t="str">
        <f t="shared" si="50"/>
        <v/>
      </c>
      <c r="BZ449" s="53" t="str">
        <f t="shared" si="51"/>
        <v/>
      </c>
      <c r="CA449" s="53" t="s">
        <v>50</v>
      </c>
      <c r="CB449" s="53" t="s">
        <v>3799</v>
      </c>
      <c r="CC449" s="53"/>
      <c r="CD449" s="53" t="s">
        <v>3801</v>
      </c>
      <c r="CE449" s="53">
        <v>2</v>
      </c>
      <c r="CF449" s="83">
        <v>46169</v>
      </c>
      <c r="CG449" s="53"/>
      <c r="CH449" s="53"/>
    </row>
    <row r="450" spans="3:86" ht="14.25" customHeight="1">
      <c r="C450" s="82" t="s">
        <v>14</v>
      </c>
      <c r="D450" s="82" t="s">
        <v>1386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9"/>
        <v>2</v>
      </c>
      <c r="M450" s="26">
        <f t="shared" si="52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>
        <v>2</v>
      </c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26"/>
      <c r="BW450" s="67">
        <f>SUMIFS([1]Up!$J:$J,[1]Up!$D:$D,D450)</f>
        <v>0</v>
      </c>
      <c r="BX450" s="82"/>
      <c r="BY450" s="82" t="str">
        <f t="shared" si="50"/>
        <v>PL6</v>
      </c>
      <c r="BZ450" s="53" t="str">
        <f t="shared" si="51"/>
        <v/>
      </c>
      <c r="CA450" s="53" t="s">
        <v>50</v>
      </c>
      <c r="CB450" s="84" t="s">
        <v>1780</v>
      </c>
      <c r="CC450" s="53"/>
      <c r="CD450" s="53" t="s">
        <v>1781</v>
      </c>
      <c r="CE450" s="53">
        <v>2</v>
      </c>
      <c r="CF450" s="83">
        <v>46169</v>
      </c>
      <c r="CG450" s="53"/>
      <c r="CH450" s="53"/>
    </row>
    <row r="451" spans="3:86" ht="14.25" customHeight="1">
      <c r="C451" s="82" t="s">
        <v>14</v>
      </c>
      <c r="D451" s="82" t="s">
        <v>1387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9"/>
        <v>35</v>
      </c>
      <c r="M451" s="26">
        <f t="shared" si="52"/>
        <v>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>
        <v>35</v>
      </c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26"/>
      <c r="BW451" s="67">
        <f>SUMIFS([1]Up!$J:$J,[1]Up!$D:$D,D451)</f>
        <v>0</v>
      </c>
      <c r="BX451" s="82"/>
      <c r="BY451" s="82" t="str">
        <f t="shared" si="50"/>
        <v>PL6</v>
      </c>
      <c r="BZ451" s="53" t="str">
        <f t="shared" si="51"/>
        <v/>
      </c>
      <c r="CA451" s="53" t="s">
        <v>50</v>
      </c>
      <c r="CB451" s="84" t="s">
        <v>1780</v>
      </c>
      <c r="CC451" s="53"/>
      <c r="CD451" s="53" t="s">
        <v>1781</v>
      </c>
      <c r="CE451" s="53">
        <v>35</v>
      </c>
      <c r="CF451" s="83">
        <v>46169</v>
      </c>
      <c r="CG451" s="53"/>
      <c r="CH451" s="53"/>
    </row>
    <row r="452" spans="3:86" ht="14.25" customHeight="1">
      <c r="C452" s="82" t="s">
        <v>15</v>
      </c>
      <c r="D452" s="82" t="s">
        <v>1388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9"/>
        <v>51</v>
      </c>
      <c r="M452" s="26">
        <f t="shared" si="52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/>
      <c r="BV452" s="26">
        <v>51</v>
      </c>
      <c r="BW452" s="67">
        <f>SUMIFS([1]Up!$J:$J,[1]Up!$D:$D,D452)</f>
        <v>0</v>
      </c>
      <c r="BX452" s="82"/>
      <c r="BY452" s="82" t="str">
        <f t="shared" si="50"/>
        <v/>
      </c>
      <c r="BZ452" s="53" t="str">
        <f t="shared" si="51"/>
        <v/>
      </c>
      <c r="CA452" s="53" t="s">
        <v>75</v>
      </c>
      <c r="CB452" s="53"/>
      <c r="CC452" s="53"/>
      <c r="CD452" s="53"/>
      <c r="CE452" s="53"/>
      <c r="CF452" s="83"/>
      <c r="CG452" s="53"/>
      <c r="CH452" s="53"/>
    </row>
    <row r="453" spans="3:86" ht="14.25" customHeight="1">
      <c r="C453" s="82" t="s">
        <v>15</v>
      </c>
      <c r="D453" s="82" t="s">
        <v>1389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9"/>
        <v>2</v>
      </c>
      <c r="M453" s="26">
        <f t="shared" si="52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/>
      <c r="BV453" s="26">
        <v>2</v>
      </c>
      <c r="BW453" s="67">
        <f>SUMIFS([1]Up!$J:$J,[1]Up!$D:$D,D453)</f>
        <v>0</v>
      </c>
      <c r="BX453" s="82"/>
      <c r="BY453" s="82" t="str">
        <f t="shared" si="50"/>
        <v/>
      </c>
      <c r="BZ453" s="53" t="str">
        <f t="shared" si="51"/>
        <v/>
      </c>
      <c r="CA453" s="53" t="s">
        <v>75</v>
      </c>
      <c r="CB453" s="53"/>
      <c r="CC453" s="53"/>
      <c r="CD453" s="53"/>
      <c r="CE453" s="53"/>
      <c r="CF453" s="83"/>
      <c r="CG453" s="53"/>
      <c r="CH453" s="53"/>
    </row>
    <row r="454" spans="3:86" ht="14.25" customHeight="1">
      <c r="C454" s="82" t="s">
        <v>15</v>
      </c>
      <c r="D454" s="82" t="s">
        <v>1390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9"/>
        <v>2</v>
      </c>
      <c r="M454" s="26">
        <f t="shared" si="52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/>
      <c r="BV454" s="26">
        <v>2</v>
      </c>
      <c r="BW454" s="67">
        <f>SUMIFS([1]Up!$J:$J,[1]Up!$D:$D,D454)</f>
        <v>0</v>
      </c>
      <c r="BX454" s="82"/>
      <c r="BY454" s="82" t="str">
        <f t="shared" si="50"/>
        <v/>
      </c>
      <c r="BZ454" s="53" t="str">
        <f t="shared" si="51"/>
        <v/>
      </c>
      <c r="CA454" s="53" t="s">
        <v>75</v>
      </c>
      <c r="CB454" s="53"/>
      <c r="CC454" s="53"/>
      <c r="CD454" s="53"/>
      <c r="CE454" s="53"/>
      <c r="CF454" s="83"/>
      <c r="CG454" s="53"/>
      <c r="CH454" s="53"/>
    </row>
    <row r="455" spans="3:86" ht="14.25" customHeight="1">
      <c r="C455" s="82" t="s">
        <v>15</v>
      </c>
      <c r="D455" s="82" t="s">
        <v>1391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9"/>
        <v>638</v>
      </c>
      <c r="M455" s="26">
        <f t="shared" si="52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/>
      <c r="BV455" s="26">
        <v>638</v>
      </c>
      <c r="BW455" s="67">
        <f>SUMIFS([1]Up!$J:$J,[1]Up!$D:$D,D455)</f>
        <v>0</v>
      </c>
      <c r="BX455" s="82"/>
      <c r="BY455" s="82" t="str">
        <f t="shared" si="50"/>
        <v/>
      </c>
      <c r="BZ455" s="53" t="str">
        <f t="shared" si="51"/>
        <v/>
      </c>
      <c r="CA455" s="53" t="s">
        <v>75</v>
      </c>
      <c r="CB455" s="53"/>
      <c r="CC455" s="53"/>
      <c r="CD455" s="53"/>
      <c r="CE455" s="53"/>
      <c r="CF455" s="83"/>
      <c r="CG455" s="53"/>
      <c r="CH455" s="53"/>
    </row>
    <row r="456" spans="3:86" ht="14.25" customHeight="1">
      <c r="C456" s="82" t="s">
        <v>15</v>
      </c>
      <c r="D456" s="82" t="s">
        <v>1392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9"/>
        <v>2</v>
      </c>
      <c r="M456" s="26">
        <f t="shared" si="52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/>
      <c r="BV456" s="26">
        <v>2</v>
      </c>
      <c r="BW456" s="67">
        <f>SUMIFS([1]Up!$J:$J,[1]Up!$D:$D,D456)</f>
        <v>0</v>
      </c>
      <c r="BX456" s="82"/>
      <c r="BY456" s="82" t="str">
        <f t="shared" si="50"/>
        <v/>
      </c>
      <c r="BZ456" s="53" t="str">
        <f t="shared" si="51"/>
        <v/>
      </c>
      <c r="CA456" s="53" t="s">
        <v>75</v>
      </c>
      <c r="CB456" s="53"/>
      <c r="CC456" s="53"/>
      <c r="CD456" s="53"/>
      <c r="CE456" s="53"/>
      <c r="CF456" s="83"/>
      <c r="CG456" s="53"/>
      <c r="CH456" s="53"/>
    </row>
    <row r="457" spans="3:86" ht="14.25" customHeight="1">
      <c r="C457" s="82" t="s">
        <v>15</v>
      </c>
      <c r="D457" s="82" t="s">
        <v>1393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9"/>
        <v>319</v>
      </c>
      <c r="M457" s="26">
        <f t="shared" si="52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>
        <v>319</v>
      </c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26"/>
      <c r="BW457" s="67">
        <f>SUMIFS([1]Up!$J:$J,[1]Up!$D:$D,D457)</f>
        <v>0</v>
      </c>
      <c r="BX457" s="82"/>
      <c r="BY457" s="82" t="str">
        <f t="shared" si="50"/>
        <v/>
      </c>
      <c r="BZ457" s="53" t="str">
        <f t="shared" si="51"/>
        <v/>
      </c>
      <c r="CA457" s="53" t="s">
        <v>75</v>
      </c>
      <c r="CB457" s="53"/>
      <c r="CC457" s="53"/>
      <c r="CD457" s="53"/>
      <c r="CE457" s="53"/>
      <c r="CF457" s="83"/>
      <c r="CG457" s="53"/>
      <c r="CH457" s="53"/>
    </row>
    <row r="458" spans="3:86" ht="14.25" customHeight="1">
      <c r="C458" s="82" t="s">
        <v>15</v>
      </c>
      <c r="D458" s="82" t="s">
        <v>1394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9"/>
        <v>2</v>
      </c>
      <c r="M458" s="26">
        <f t="shared" si="52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/>
      <c r="BV458" s="26">
        <v>2</v>
      </c>
      <c r="BW458" s="67">
        <f>SUMIFS([1]Up!$J:$J,[1]Up!$D:$D,D458)</f>
        <v>0</v>
      </c>
      <c r="BX458" s="82"/>
      <c r="BY458" s="82" t="str">
        <f t="shared" si="50"/>
        <v/>
      </c>
      <c r="BZ458" s="53" t="str">
        <f t="shared" si="51"/>
        <v/>
      </c>
      <c r="CA458" s="53" t="s">
        <v>75</v>
      </c>
      <c r="CB458" s="53"/>
      <c r="CC458" s="53"/>
      <c r="CD458" s="53"/>
      <c r="CE458" s="53"/>
      <c r="CF458" s="83"/>
      <c r="CG458" s="53"/>
      <c r="CH458" s="53"/>
    </row>
    <row r="459" spans="3:86" ht="14.25" customHeight="1">
      <c r="C459" s="82" t="s">
        <v>15</v>
      </c>
      <c r="D459" s="82" t="s">
        <v>1395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9"/>
        <v>4</v>
      </c>
      <c r="M459" s="26">
        <f t="shared" si="52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/>
      <c r="BV459" s="26">
        <v>4</v>
      </c>
      <c r="BW459" s="67">
        <f>SUMIFS([1]Up!$J:$J,[1]Up!$D:$D,D459)</f>
        <v>0</v>
      </c>
      <c r="BX459" s="82"/>
      <c r="BY459" s="82" t="str">
        <f t="shared" si="50"/>
        <v/>
      </c>
      <c r="BZ459" s="53" t="str">
        <f t="shared" si="51"/>
        <v/>
      </c>
      <c r="CA459" s="53" t="s">
        <v>75</v>
      </c>
      <c r="CB459" s="53"/>
      <c r="CC459" s="53"/>
      <c r="CD459" s="53"/>
      <c r="CE459" s="53"/>
      <c r="CF459" s="83"/>
      <c r="CG459" s="53"/>
      <c r="CH459" s="53"/>
    </row>
    <row r="460" spans="3:86" ht="14.25" customHeight="1">
      <c r="C460" s="82" t="s">
        <v>15</v>
      </c>
      <c r="D460" s="82" t="s">
        <v>1396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9"/>
        <v>2</v>
      </c>
      <c r="M460" s="26">
        <f t="shared" si="52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>
        <v>2</v>
      </c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26"/>
      <c r="BU460" s="26"/>
      <c r="BV460" s="26"/>
      <c r="BW460" s="67">
        <f>SUMIFS([1]Up!$J:$J,[1]Up!$D:$D,D460)</f>
        <v>0</v>
      </c>
      <c r="BX460" s="82"/>
      <c r="BY460" s="82" t="str">
        <f t="shared" si="50"/>
        <v/>
      </c>
      <c r="BZ460" s="53" t="str">
        <f t="shared" si="51"/>
        <v/>
      </c>
      <c r="CA460" s="53" t="s">
        <v>75</v>
      </c>
      <c r="CB460" s="53"/>
      <c r="CC460" s="53"/>
      <c r="CD460" s="53"/>
      <c r="CE460" s="53"/>
      <c r="CF460" s="83"/>
      <c r="CG460" s="53"/>
      <c r="CH460" s="53"/>
    </row>
    <row r="461" spans="3:86" ht="14.25" customHeight="1">
      <c r="C461" s="82" t="s">
        <v>15</v>
      </c>
      <c r="D461" s="82" t="s">
        <v>1397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9"/>
        <v>4</v>
      </c>
      <c r="M461" s="26">
        <f t="shared" si="52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/>
      <c r="BV461" s="26">
        <v>4</v>
      </c>
      <c r="BW461" s="67">
        <f>SUMIFS([1]Up!$J:$J,[1]Up!$D:$D,D461)</f>
        <v>0</v>
      </c>
      <c r="BX461" s="82"/>
      <c r="BY461" s="82" t="str">
        <f t="shared" si="50"/>
        <v/>
      </c>
      <c r="BZ461" s="53" t="str">
        <f t="shared" si="51"/>
        <v/>
      </c>
      <c r="CA461" s="53" t="s">
        <v>75</v>
      </c>
      <c r="CB461" s="53"/>
      <c r="CC461" s="53"/>
      <c r="CD461" s="53"/>
      <c r="CE461" s="53"/>
      <c r="CF461" s="83"/>
      <c r="CG461" s="53"/>
      <c r="CH461" s="53"/>
    </row>
    <row r="462" spans="3:86" ht="14.25" customHeight="1">
      <c r="C462" s="82" t="s">
        <v>15</v>
      </c>
      <c r="D462" s="82" t="s">
        <v>1398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9"/>
        <v>2</v>
      </c>
      <c r="M462" s="26">
        <f t="shared" si="52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26"/>
      <c r="BU462" s="26"/>
      <c r="BV462" s="26">
        <v>2</v>
      </c>
      <c r="BW462" s="67">
        <f>SUMIFS([1]Up!$J:$J,[1]Up!$D:$D,D462)</f>
        <v>0</v>
      </c>
      <c r="BX462" s="82"/>
      <c r="BY462" s="82" t="str">
        <f t="shared" si="50"/>
        <v/>
      </c>
      <c r="BZ462" s="53" t="str">
        <f t="shared" si="51"/>
        <v/>
      </c>
      <c r="CA462" s="53" t="s">
        <v>75</v>
      </c>
      <c r="CB462" s="53"/>
      <c r="CC462" s="53"/>
      <c r="CD462" s="53"/>
      <c r="CE462" s="53"/>
      <c r="CF462" s="83"/>
      <c r="CG462" s="53"/>
      <c r="CH462" s="53"/>
    </row>
    <row r="463" spans="3:86" ht="14.25" customHeight="1">
      <c r="C463" s="82" t="s">
        <v>15</v>
      </c>
      <c r="D463" s="82" t="s">
        <v>1399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9"/>
        <v>2</v>
      </c>
      <c r="M463" s="26">
        <f t="shared" si="52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/>
      <c r="BV463" s="26">
        <v>2</v>
      </c>
      <c r="BW463" s="67">
        <f>SUMIFS([1]Up!$J:$J,[1]Up!$D:$D,D463)</f>
        <v>0</v>
      </c>
      <c r="BX463" s="82"/>
      <c r="BY463" s="82" t="str">
        <f t="shared" si="50"/>
        <v/>
      </c>
      <c r="BZ463" s="53" t="str">
        <f t="shared" si="51"/>
        <v/>
      </c>
      <c r="CA463" s="53" t="s">
        <v>75</v>
      </c>
      <c r="CB463" s="53"/>
      <c r="CC463" s="53"/>
      <c r="CD463" s="53"/>
      <c r="CE463" s="53"/>
      <c r="CF463" s="83"/>
      <c r="CG463" s="53"/>
      <c r="CH463" s="53"/>
    </row>
    <row r="464" spans="3:86" ht="14.25" customHeight="1">
      <c r="C464" s="82" t="s">
        <v>14</v>
      </c>
      <c r="D464" s="82" t="s">
        <v>1400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9"/>
        <v>8</v>
      </c>
      <c r="M464" s="26">
        <f t="shared" si="52"/>
        <v>0</v>
      </c>
      <c r="N464" s="26"/>
      <c r="O464" s="26"/>
      <c r="P464" s="26">
        <v>8</v>
      </c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26"/>
      <c r="BW464" s="67">
        <f>SUMIFS([1]Up!$J:$J,[1]Up!$D:$D,D464)</f>
        <v>0</v>
      </c>
      <c r="BX464" s="82"/>
      <c r="BY464" s="82" t="str">
        <f t="shared" si="50"/>
        <v>PL10</v>
      </c>
      <c r="BZ464" s="53" t="str">
        <f t="shared" si="51"/>
        <v/>
      </c>
      <c r="CA464" s="53" t="s">
        <v>50</v>
      </c>
      <c r="CB464" s="84" t="s">
        <v>1789</v>
      </c>
      <c r="CC464" s="53"/>
      <c r="CD464" s="53" t="s">
        <v>1790</v>
      </c>
      <c r="CE464" s="53">
        <v>8</v>
      </c>
      <c r="CF464" s="83">
        <v>46169</v>
      </c>
      <c r="CG464" s="53"/>
      <c r="CH464" s="53"/>
    </row>
    <row r="465" spans="3:86" ht="14.25" customHeight="1">
      <c r="C465" s="82" t="s">
        <v>14</v>
      </c>
      <c r="D465" s="82" t="s">
        <v>1401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9"/>
        <v>5</v>
      </c>
      <c r="M465" s="26">
        <f t="shared" si="52"/>
        <v>0</v>
      </c>
      <c r="N465" s="26"/>
      <c r="O465" s="26"/>
      <c r="P465" s="26"/>
      <c r="Q465" s="26"/>
      <c r="R465" s="26">
        <v>5</v>
      </c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26"/>
      <c r="BW465" s="67">
        <f>SUMIFS([1]Up!$J:$J,[1]Up!$D:$D,D465)</f>
        <v>0</v>
      </c>
      <c r="BX465" s="82"/>
      <c r="BY465" s="82" t="str">
        <f t="shared" si="50"/>
        <v>PL25</v>
      </c>
      <c r="BZ465" s="53" t="str">
        <f t="shared" si="51"/>
        <v/>
      </c>
      <c r="CA465" s="53" t="s">
        <v>50</v>
      </c>
      <c r="CB465" s="53" t="s">
        <v>1850</v>
      </c>
      <c r="CC465" s="53"/>
      <c r="CD465" s="53" t="s">
        <v>1851</v>
      </c>
      <c r="CE465" s="53">
        <v>5</v>
      </c>
      <c r="CF465" s="83">
        <v>46169</v>
      </c>
      <c r="CG465" s="53"/>
      <c r="CH465" s="53"/>
    </row>
    <row r="466" spans="3:86" ht="14.25" customHeight="1">
      <c r="C466" s="82" t="s">
        <v>14</v>
      </c>
      <c r="D466" s="82" t="s">
        <v>1402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9"/>
        <v>20</v>
      </c>
      <c r="M466" s="26">
        <f t="shared" si="52"/>
        <v>0</v>
      </c>
      <c r="N466" s="26"/>
      <c r="O466" s="26"/>
      <c r="P466" s="26"/>
      <c r="Q466" s="26">
        <v>20</v>
      </c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26"/>
      <c r="BU466" s="26"/>
      <c r="BV466" s="26"/>
      <c r="BW466" s="67">
        <f>SUMIFS([1]Up!$J:$J,[1]Up!$D:$D,D466)</f>
        <v>0</v>
      </c>
      <c r="BX466" s="82"/>
      <c r="BY466" s="82" t="str">
        <f t="shared" si="50"/>
        <v>PL12</v>
      </c>
      <c r="BZ466" s="53" t="str">
        <f t="shared" si="51"/>
        <v/>
      </c>
      <c r="CA466" s="53" t="s">
        <v>50</v>
      </c>
      <c r="CB466" s="53" t="s">
        <v>1890</v>
      </c>
      <c r="CC466" s="53"/>
      <c r="CD466" s="53" t="s">
        <v>1891</v>
      </c>
      <c r="CE466" s="53">
        <v>20</v>
      </c>
      <c r="CF466" s="83">
        <v>46169</v>
      </c>
      <c r="CG466" s="53"/>
      <c r="CH466" s="53"/>
    </row>
    <row r="467" spans="3:86" ht="14.25" customHeight="1">
      <c r="C467" s="82" t="s">
        <v>14</v>
      </c>
      <c r="D467" s="82" t="s">
        <v>1403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9"/>
        <v>1</v>
      </c>
      <c r="M467" s="26">
        <f t="shared" si="52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>
        <v>2</v>
      </c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26"/>
      <c r="BU467" s="26"/>
      <c r="BV467" s="26"/>
      <c r="BW467" s="67">
        <f>SUMIFS([1]Up!$J:$J,[1]Up!$D:$D,D467)</f>
        <v>0</v>
      </c>
      <c r="BX467" s="82" t="s">
        <v>82</v>
      </c>
      <c r="BY467" s="82" t="str">
        <f t="shared" si="50"/>
        <v>PL6</v>
      </c>
      <c r="BZ467" s="53" t="str">
        <f t="shared" si="51"/>
        <v>Thừa 1</v>
      </c>
      <c r="CA467" s="53" t="s">
        <v>50</v>
      </c>
      <c r="CB467" s="53"/>
      <c r="CC467" s="53"/>
      <c r="CD467" s="53" t="s">
        <v>1681</v>
      </c>
      <c r="CE467" s="53">
        <v>1</v>
      </c>
      <c r="CF467" s="83"/>
      <c r="CG467" s="53"/>
      <c r="CH467" s="53"/>
    </row>
    <row r="468" spans="3:86" ht="14.25" customHeight="1">
      <c r="C468" s="82" t="s">
        <v>12</v>
      </c>
      <c r="D468" s="82" t="s">
        <v>1404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9"/>
        <v>2</v>
      </c>
      <c r="M468" s="26">
        <f t="shared" si="52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2</v>
      </c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26"/>
      <c r="BW468" s="67">
        <f>SUMIFS([1]Up!$J:$J,[1]Up!$D:$D,D468)</f>
        <v>0</v>
      </c>
      <c r="BX468" s="82"/>
      <c r="BY468" s="82" t="str">
        <f t="shared" si="50"/>
        <v/>
      </c>
      <c r="BZ468" s="53" t="str">
        <f t="shared" si="51"/>
        <v/>
      </c>
      <c r="CA468" s="53" t="s">
        <v>50</v>
      </c>
      <c r="CB468" s="84" t="s">
        <v>1953</v>
      </c>
      <c r="CC468" s="53"/>
      <c r="CD468" s="53" t="s">
        <v>1954</v>
      </c>
      <c r="CE468" s="53">
        <v>2</v>
      </c>
      <c r="CF468" s="83">
        <v>46169</v>
      </c>
      <c r="CG468" s="53"/>
      <c r="CH468" s="53"/>
    </row>
    <row r="469" spans="3:86" ht="14.25" customHeight="1">
      <c r="C469" s="82" t="s">
        <v>12</v>
      </c>
      <c r="D469" s="82" t="s">
        <v>1405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9"/>
        <v>1</v>
      </c>
      <c r="M469" s="26">
        <f t="shared" si="52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>
        <v>3</v>
      </c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26"/>
      <c r="BW469" s="67">
        <f>SUMIFS([1]Up!$J:$J,[1]Up!$D:$D,D469)</f>
        <v>0</v>
      </c>
      <c r="BX469" s="82" t="s">
        <v>3808</v>
      </c>
      <c r="BY469" s="82" t="str">
        <f t="shared" si="50"/>
        <v/>
      </c>
      <c r="BZ469" s="53" t="str">
        <f t="shared" si="51"/>
        <v>Thừa 2</v>
      </c>
      <c r="CA469" s="53" t="s">
        <v>50</v>
      </c>
      <c r="CB469" s="53"/>
      <c r="CC469" s="53"/>
      <c r="CD469" s="53" t="s">
        <v>1681</v>
      </c>
      <c r="CE469" s="53">
        <v>1</v>
      </c>
      <c r="CF469" s="83"/>
      <c r="CG469" s="53"/>
      <c r="CH469" s="53"/>
    </row>
    <row r="470" spans="3:86" ht="14.25" customHeight="1">
      <c r="C470" s="82" t="s">
        <v>12</v>
      </c>
      <c r="D470" s="82" t="s">
        <v>1406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9"/>
        <v>1</v>
      </c>
      <c r="M470" s="26">
        <f t="shared" si="52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3</v>
      </c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26"/>
      <c r="BW470" s="67">
        <f>SUMIFS([1]Up!$J:$J,[1]Up!$D:$D,D470)</f>
        <v>0</v>
      </c>
      <c r="BX470" s="82" t="s">
        <v>3808</v>
      </c>
      <c r="BY470" s="82" t="str">
        <f t="shared" si="50"/>
        <v/>
      </c>
      <c r="BZ470" s="53" t="str">
        <f t="shared" si="51"/>
        <v>Thừa 2</v>
      </c>
      <c r="CA470" s="53" t="s">
        <v>50</v>
      </c>
      <c r="CB470" s="53"/>
      <c r="CC470" s="53"/>
      <c r="CD470" s="53" t="s">
        <v>1681</v>
      </c>
      <c r="CE470" s="53">
        <v>1</v>
      </c>
      <c r="CF470" s="83"/>
      <c r="CG470" s="53"/>
      <c r="CH470" s="53"/>
    </row>
    <row r="471" spans="3:86" ht="14.25" customHeight="1">
      <c r="C471" s="82"/>
      <c r="D471" s="82" t="s">
        <v>1407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9"/>
        <v>0</v>
      </c>
      <c r="M471" s="26">
        <f t="shared" si="52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26"/>
      <c r="BW471" s="67">
        <f>SUMIFS([1]Up!$J:$J,[1]Up!$D:$D,D471)</f>
        <v>0</v>
      </c>
      <c r="BX471" s="82"/>
      <c r="BY471" s="82" t="str">
        <f t="shared" si="50"/>
        <v/>
      </c>
      <c r="BZ471" s="53" t="str">
        <f t="shared" si="51"/>
        <v/>
      </c>
      <c r="CA471" s="53"/>
      <c r="CB471" s="53"/>
      <c r="CC471" s="53"/>
      <c r="CD471" s="53"/>
      <c r="CE471" s="53"/>
      <c r="CF471" s="83"/>
      <c r="CG471" s="53"/>
      <c r="CH471" s="53"/>
    </row>
    <row r="472" spans="3:86" ht="14.25" customHeight="1">
      <c r="C472" s="82" t="s">
        <v>12</v>
      </c>
      <c r="D472" s="82" t="s">
        <v>3771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9"/>
        <v>1</v>
      </c>
      <c r="M472" s="26">
        <f t="shared" si="52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>
        <f>(10713+8938)/G472</f>
        <v>0.63243434603501547</v>
      </c>
      <c r="BG472" s="26"/>
      <c r="BH472" s="26">
        <f>11471/G472</f>
        <v>0.36917481977342947</v>
      </c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26"/>
      <c r="BW472" s="67">
        <f>SUMIFS([1]Up!$J:$J,[1]Up!$D:$D,D472)</f>
        <v>0</v>
      </c>
      <c r="BX472" s="82"/>
      <c r="BY472" s="82" t="str">
        <f t="shared" si="50"/>
        <v/>
      </c>
      <c r="BZ472" s="53" t="str">
        <f t="shared" si="51"/>
        <v/>
      </c>
      <c r="CA472" s="53" t="s">
        <v>96</v>
      </c>
      <c r="CB472" s="53"/>
      <c r="CC472" s="53"/>
      <c r="CD472" s="53" t="s">
        <v>1681</v>
      </c>
      <c r="CE472" s="53">
        <v>2</v>
      </c>
      <c r="CF472" s="83"/>
      <c r="CG472" s="53"/>
      <c r="CH472" s="53"/>
    </row>
    <row r="473" spans="3:86" ht="14.25" customHeight="1">
      <c r="C473" s="82" t="s">
        <v>12</v>
      </c>
      <c r="D473" s="82" t="s">
        <v>3772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9"/>
        <v>1</v>
      </c>
      <c r="M473" s="26">
        <f t="shared" si="52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>
        <f>(11471+8938)/G473</f>
        <v>0.6568292996910402</v>
      </c>
      <c r="BI473" s="26"/>
      <c r="BJ473" s="26"/>
      <c r="BK473" s="26"/>
      <c r="BL473" s="26">
        <f>10713/G473</f>
        <v>0.34477986611740474</v>
      </c>
      <c r="BM473" s="26"/>
      <c r="BN473" s="26"/>
      <c r="BO473" s="26"/>
      <c r="BP473" s="26"/>
      <c r="BQ473" s="26"/>
      <c r="BR473" s="26"/>
      <c r="BS473" s="26"/>
      <c r="BT473" s="26"/>
      <c r="BU473" s="26"/>
      <c r="BV473" s="26"/>
      <c r="BW473" s="67">
        <f>SUMIFS([1]Up!$J:$J,[1]Up!$D:$D,D473)</f>
        <v>0</v>
      </c>
      <c r="BX473" s="82"/>
      <c r="BY473" s="82" t="str">
        <f t="shared" si="50"/>
        <v/>
      </c>
      <c r="BZ473" s="53" t="str">
        <f t="shared" si="51"/>
        <v/>
      </c>
      <c r="CA473" s="53" t="s">
        <v>96</v>
      </c>
      <c r="CB473" s="53"/>
      <c r="CC473" s="53"/>
      <c r="CD473" s="53" t="s">
        <v>1681</v>
      </c>
      <c r="CE473" s="53">
        <v>2</v>
      </c>
      <c r="CF473" s="83"/>
      <c r="CG473" s="53"/>
      <c r="CH473" s="53"/>
    </row>
    <row r="474" spans="3:86" ht="14.25" customHeight="1">
      <c r="C474" s="82" t="s">
        <v>12</v>
      </c>
      <c r="D474" s="82" t="s">
        <v>1408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9"/>
        <v>12</v>
      </c>
      <c r="M474" s="26">
        <f t="shared" si="52"/>
        <v>0</v>
      </c>
      <c r="N474" s="26"/>
      <c r="O474" s="26"/>
      <c r="P474" s="26"/>
      <c r="Q474" s="26"/>
      <c r="R474" s="26">
        <v>8</v>
      </c>
      <c r="S474" s="26"/>
      <c r="T474" s="26">
        <v>4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26"/>
      <c r="BW474" s="67">
        <f>SUMIFS([1]Up!$J:$J,[1]Up!$D:$D,D474)</f>
        <v>0</v>
      </c>
      <c r="BX474" s="82"/>
      <c r="BY474" s="82" t="str">
        <f t="shared" si="50"/>
        <v/>
      </c>
      <c r="BZ474" s="53" t="str">
        <f t="shared" si="51"/>
        <v/>
      </c>
      <c r="CA474" s="53" t="s">
        <v>50</v>
      </c>
      <c r="CB474" s="84" t="s">
        <v>1870</v>
      </c>
      <c r="CC474" s="53"/>
      <c r="CD474" s="53" t="s">
        <v>1871</v>
      </c>
      <c r="CE474" s="53">
        <v>12</v>
      </c>
      <c r="CF474" s="83">
        <v>46169</v>
      </c>
      <c r="CG474" s="53"/>
      <c r="CH474" s="53"/>
    </row>
    <row r="475" spans="3:86" ht="14.25" customHeight="1">
      <c r="C475" s="82" t="s">
        <v>12</v>
      </c>
      <c r="D475" s="82" t="s">
        <v>1409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9"/>
        <v>4</v>
      </c>
      <c r="M475" s="26">
        <f t="shared" si="52"/>
        <v>0</v>
      </c>
      <c r="N475" s="26"/>
      <c r="O475" s="26">
        <v>4</v>
      </c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26"/>
      <c r="BW475" s="67">
        <f>SUMIFS([1]Up!$J:$J,[1]Up!$D:$D,D475)</f>
        <v>0</v>
      </c>
      <c r="BX475" s="82"/>
      <c r="BY475" s="82" t="str">
        <f t="shared" si="50"/>
        <v/>
      </c>
      <c r="BZ475" s="53" t="str">
        <f t="shared" si="51"/>
        <v/>
      </c>
      <c r="CA475" s="53" t="s">
        <v>50</v>
      </c>
      <c r="CB475" s="84" t="s">
        <v>2039</v>
      </c>
      <c r="CC475" s="53"/>
      <c r="CD475" s="53" t="s">
        <v>2040</v>
      </c>
      <c r="CE475" s="53">
        <v>4</v>
      </c>
      <c r="CF475" s="83">
        <v>46169</v>
      </c>
      <c r="CG475" s="53"/>
      <c r="CH475" s="53"/>
    </row>
    <row r="476" spans="3:86" ht="14.25" customHeight="1">
      <c r="C476" s="82" t="s">
        <v>12</v>
      </c>
      <c r="D476" s="82" t="s">
        <v>1410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9"/>
        <v>1</v>
      </c>
      <c r="M476" s="26">
        <f t="shared" si="52"/>
        <v>0</v>
      </c>
      <c r="N476" s="26"/>
      <c r="O476" s="26"/>
      <c r="P476" s="26"/>
      <c r="Q476" s="26"/>
      <c r="R476" s="26">
        <v>1</v>
      </c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26"/>
      <c r="BW476" s="67">
        <f>SUMIFS([1]Up!$J:$J,[1]Up!$D:$D,D476)</f>
        <v>0</v>
      </c>
      <c r="BX476" s="82"/>
      <c r="BY476" s="82" t="str">
        <f t="shared" si="50"/>
        <v/>
      </c>
      <c r="BZ476" s="53" t="str">
        <f t="shared" si="51"/>
        <v/>
      </c>
      <c r="CA476" s="53" t="s">
        <v>50</v>
      </c>
      <c r="CB476" s="84" t="s">
        <v>1870</v>
      </c>
      <c r="CC476" s="53"/>
      <c r="CD476" s="53" t="s">
        <v>1871</v>
      </c>
      <c r="CE476" s="53">
        <v>1</v>
      </c>
      <c r="CF476" s="83">
        <v>46169</v>
      </c>
      <c r="CG476" s="53"/>
      <c r="CH476" s="53"/>
    </row>
    <row r="477" spans="3:86" ht="14.25" customHeight="1">
      <c r="C477" s="82" t="s">
        <v>12</v>
      </c>
      <c r="D477" s="82" t="s">
        <v>1411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9"/>
        <v>1</v>
      </c>
      <c r="M477" s="26">
        <f t="shared" si="52"/>
        <v>0</v>
      </c>
      <c r="N477" s="26"/>
      <c r="O477" s="26"/>
      <c r="P477" s="26"/>
      <c r="Q477" s="26"/>
      <c r="R477" s="26">
        <v>1</v>
      </c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26"/>
      <c r="BW477" s="67">
        <f>SUMIFS([1]Up!$J:$J,[1]Up!$D:$D,D477)</f>
        <v>0</v>
      </c>
      <c r="BX477" s="82"/>
      <c r="BY477" s="82" t="str">
        <f t="shared" si="50"/>
        <v/>
      </c>
      <c r="BZ477" s="53" t="str">
        <f t="shared" si="51"/>
        <v/>
      </c>
      <c r="CA477" s="53" t="s">
        <v>50</v>
      </c>
      <c r="CB477" s="84" t="s">
        <v>1870</v>
      </c>
      <c r="CC477" s="53"/>
      <c r="CD477" s="53" t="s">
        <v>1871</v>
      </c>
      <c r="CE477" s="53">
        <v>1</v>
      </c>
      <c r="CF477" s="83">
        <v>46169</v>
      </c>
      <c r="CG477" s="53"/>
      <c r="CH477" s="53"/>
    </row>
    <row r="478" spans="3:86" ht="14.25" customHeight="1">
      <c r="C478" s="82" t="s">
        <v>12</v>
      </c>
      <c r="D478" s="82" t="s">
        <v>1412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ref="L478:L541" si="54">MIN(SUM(N478:BV478),I478)</f>
        <v>1</v>
      </c>
      <c r="M478" s="26">
        <f t="shared" si="52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>
        <v>1</v>
      </c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26"/>
      <c r="BW478" s="67">
        <f>SUMIFS([1]Up!$J:$J,[1]Up!$D:$D,D478)</f>
        <v>0</v>
      </c>
      <c r="BX478" s="82"/>
      <c r="BY478" s="82" t="str">
        <f t="shared" ref="BY478:BY541" si="55">IFERROR(IF(C478="Plate",LEFT(E478,FIND("*",E478,1)-1),""),IF(C478="Plate",LEFT(E478,FIND("x",E478,1)-1),""))</f>
        <v/>
      </c>
      <c r="BZ478" s="53" t="str">
        <f t="shared" ref="BZ478:BZ541" si="56">IF(ROUND(SUM(N478:BV478)-I478,0)&gt;0,"Thừa "&amp;SUM(N478:BV478)-I478,"")</f>
        <v/>
      </c>
      <c r="CA478" s="53" t="s">
        <v>50</v>
      </c>
      <c r="CB478" s="53" t="s">
        <v>2125</v>
      </c>
      <c r="CC478" s="53"/>
      <c r="CD478" s="53" t="s">
        <v>2126</v>
      </c>
      <c r="CE478" s="53">
        <v>1</v>
      </c>
      <c r="CF478" s="83">
        <v>46169</v>
      </c>
      <c r="CG478" s="53"/>
      <c r="CH478" s="53"/>
    </row>
    <row r="479" spans="3:86" ht="14.25" customHeight="1">
      <c r="C479" s="82"/>
      <c r="D479" s="82" t="s">
        <v>3744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54"/>
        <v>1</v>
      </c>
      <c r="M479" s="26">
        <f t="shared" si="52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>
        <v>1</v>
      </c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26"/>
      <c r="BW479" s="67">
        <f>SUMIFS([1]Up!$J:$J,[1]Up!$D:$D,D479)</f>
        <v>0</v>
      </c>
      <c r="BX479" s="82"/>
      <c r="BY479" s="82" t="str">
        <f t="shared" si="55"/>
        <v/>
      </c>
      <c r="BZ479" s="53" t="str">
        <f t="shared" si="56"/>
        <v/>
      </c>
      <c r="CA479" s="53" t="s">
        <v>50</v>
      </c>
      <c r="CB479" s="53" t="s">
        <v>3799</v>
      </c>
      <c r="CC479" s="53"/>
      <c r="CD479" s="53" t="s">
        <v>3801</v>
      </c>
      <c r="CE479" s="53">
        <v>1</v>
      </c>
      <c r="CF479" s="83">
        <v>46169</v>
      </c>
      <c r="CG479" s="53"/>
      <c r="CH479" s="53"/>
    </row>
    <row r="480" spans="3:86" ht="14.25" customHeight="1">
      <c r="C480" s="82" t="s">
        <v>14</v>
      </c>
      <c r="D480" s="82" t="s">
        <v>3773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si="54"/>
        <v>2</v>
      </c>
      <c r="M480" s="26">
        <f t="shared" si="52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>
        <v>2</v>
      </c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26"/>
      <c r="BW480" s="67">
        <f>SUMIFS([1]Up!$J:$J,[1]Up!$D:$D,D480)</f>
        <v>0</v>
      </c>
      <c r="BX480" s="82"/>
      <c r="BY480" s="82" t="str">
        <f t="shared" si="55"/>
        <v>PL10</v>
      </c>
      <c r="BZ480" s="53" t="str">
        <f t="shared" si="56"/>
        <v/>
      </c>
      <c r="CA480" s="53" t="s">
        <v>50</v>
      </c>
      <c r="CB480" s="53" t="s">
        <v>3854</v>
      </c>
      <c r="CC480" s="53"/>
      <c r="CD480" s="53" t="s">
        <v>3855</v>
      </c>
      <c r="CE480" s="53">
        <v>2</v>
      </c>
      <c r="CF480" s="83">
        <v>46200</v>
      </c>
      <c r="CG480" s="53"/>
      <c r="CH480" s="53"/>
    </row>
    <row r="481" spans="3:86" ht="14.25" customHeight="1">
      <c r="C481" s="82" t="s">
        <v>14</v>
      </c>
      <c r="D481" s="82" t="s">
        <v>3774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4"/>
        <v>3</v>
      </c>
      <c r="M481" s="26">
        <f t="shared" si="52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>
        <v>3</v>
      </c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26"/>
      <c r="BW481" s="67">
        <f>SUMIFS([1]Up!$J:$J,[1]Up!$D:$D,D481)</f>
        <v>0</v>
      </c>
      <c r="BX481" s="82"/>
      <c r="BY481" s="82" t="str">
        <f t="shared" si="55"/>
        <v>PL10</v>
      </c>
      <c r="BZ481" s="53" t="str">
        <f t="shared" si="56"/>
        <v/>
      </c>
      <c r="CA481" s="53" t="s">
        <v>50</v>
      </c>
      <c r="CB481" s="53" t="s">
        <v>3854</v>
      </c>
      <c r="CC481" s="53"/>
      <c r="CD481" s="53" t="s">
        <v>3855</v>
      </c>
      <c r="CE481" s="53">
        <v>3</v>
      </c>
      <c r="CF481" s="83">
        <v>46200</v>
      </c>
      <c r="CG481" s="53"/>
      <c r="CH481" s="53"/>
    </row>
    <row r="482" spans="3:86" ht="14.25" customHeight="1">
      <c r="C482" s="82" t="s">
        <v>14</v>
      </c>
      <c r="D482" s="82" t="s">
        <v>3775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4"/>
        <v>4</v>
      </c>
      <c r="M482" s="26">
        <f t="shared" si="52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>
        <v>4</v>
      </c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26"/>
      <c r="BW482" s="67">
        <f>SUMIFS([1]Up!$J:$J,[1]Up!$D:$D,D482)</f>
        <v>0</v>
      </c>
      <c r="BX482" s="82"/>
      <c r="BY482" s="82" t="str">
        <f t="shared" si="55"/>
        <v>PL6</v>
      </c>
      <c r="BZ482" s="53" t="str">
        <f t="shared" si="56"/>
        <v/>
      </c>
      <c r="CA482" s="53" t="s">
        <v>50</v>
      </c>
      <c r="CB482" s="53" t="s">
        <v>3826</v>
      </c>
      <c r="CC482" s="53"/>
      <c r="CD482" s="53" t="s">
        <v>3827</v>
      </c>
      <c r="CE482" s="53">
        <v>4</v>
      </c>
      <c r="CF482" s="83">
        <v>46200</v>
      </c>
      <c r="CG482" s="53"/>
      <c r="CH482" s="53"/>
    </row>
    <row r="483" spans="3:86" ht="14.25" customHeight="1">
      <c r="C483" s="82" t="s">
        <v>14</v>
      </c>
      <c r="D483" s="82" t="s">
        <v>1413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4"/>
        <v>4</v>
      </c>
      <c r="M483" s="26">
        <f t="shared" si="52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>
        <v>4</v>
      </c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26"/>
      <c r="BW483" s="67">
        <f>SUMIFS([1]Up!$J:$J,[1]Up!$D:$D,D483)</f>
        <v>0</v>
      </c>
      <c r="BX483" s="82"/>
      <c r="BY483" s="82" t="str">
        <f t="shared" si="55"/>
        <v>PL38</v>
      </c>
      <c r="BZ483" s="53" t="str">
        <f t="shared" si="56"/>
        <v/>
      </c>
      <c r="CA483" s="53" t="s">
        <v>50</v>
      </c>
      <c r="CB483" s="53" t="s">
        <v>2046</v>
      </c>
      <c r="CC483" s="53"/>
      <c r="CD483" s="53" t="s">
        <v>2047</v>
      </c>
      <c r="CE483" s="53">
        <v>4</v>
      </c>
      <c r="CF483" s="83">
        <v>46169</v>
      </c>
      <c r="CG483" s="53"/>
      <c r="CH483" s="53"/>
    </row>
    <row r="484" spans="3:86" ht="14.25" customHeight="1">
      <c r="C484" s="82" t="s">
        <v>14</v>
      </c>
      <c r="D484" s="82" t="s">
        <v>1414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4"/>
        <v>1</v>
      </c>
      <c r="M484" s="26">
        <f t="shared" si="52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1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26"/>
      <c r="BW484" s="67">
        <f>SUMIFS([1]Up!$J:$J,[1]Up!$D:$D,D484)</f>
        <v>0</v>
      </c>
      <c r="BX484" s="82"/>
      <c r="BY484" s="82" t="str">
        <f t="shared" si="55"/>
        <v>PL12</v>
      </c>
      <c r="BZ484" s="53" t="str">
        <f t="shared" si="56"/>
        <v/>
      </c>
      <c r="CA484" s="53" t="s">
        <v>61</v>
      </c>
      <c r="CB484" s="84" t="s">
        <v>1808</v>
      </c>
      <c r="CC484" s="53"/>
      <c r="CD484" s="53" t="s">
        <v>1809</v>
      </c>
      <c r="CE484" s="53">
        <v>1</v>
      </c>
      <c r="CF484" s="83">
        <v>46169</v>
      </c>
      <c r="CG484" s="53"/>
      <c r="CH484" s="53"/>
    </row>
    <row r="485" spans="3:86" ht="14.25" customHeight="1">
      <c r="C485" s="82" t="s">
        <v>14</v>
      </c>
      <c r="D485" s="82" t="s">
        <v>1415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4"/>
        <v>8</v>
      </c>
      <c r="M485" s="26">
        <f t="shared" si="52"/>
        <v>0</v>
      </c>
      <c r="N485" s="26"/>
      <c r="O485" s="26"/>
      <c r="P485" s="26">
        <v>8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26"/>
      <c r="BW485" s="67">
        <f>SUMIFS([1]Up!$J:$J,[1]Up!$D:$D,D485)</f>
        <v>0</v>
      </c>
      <c r="BX485" s="82"/>
      <c r="BY485" s="82" t="str">
        <f t="shared" si="55"/>
        <v>PL10</v>
      </c>
      <c r="BZ485" s="53" t="str">
        <f t="shared" si="56"/>
        <v/>
      </c>
      <c r="CA485" s="53" t="s">
        <v>61</v>
      </c>
      <c r="CB485" s="84" t="s">
        <v>1789</v>
      </c>
      <c r="CC485" s="53"/>
      <c r="CD485" s="53" t="s">
        <v>1790</v>
      </c>
      <c r="CE485" s="53">
        <v>8</v>
      </c>
      <c r="CF485" s="83">
        <v>46169</v>
      </c>
      <c r="CG485" s="53"/>
      <c r="CH485" s="53"/>
    </row>
    <row r="486" spans="3:86" ht="14.25" customHeight="1">
      <c r="C486" s="82" t="s">
        <v>15</v>
      </c>
      <c r="D486" s="82" t="s">
        <v>1416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4"/>
        <v>1318</v>
      </c>
      <c r="M486" s="26">
        <f t="shared" si="52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/>
      <c r="BV486" s="26">
        <v>1318</v>
      </c>
      <c r="BW486" s="67">
        <f>SUMIFS([1]Up!$J:$J,[1]Up!$D:$D,D486)</f>
        <v>0</v>
      </c>
      <c r="BX486" s="82"/>
      <c r="BY486" s="82" t="str">
        <f t="shared" si="55"/>
        <v/>
      </c>
      <c r="BZ486" s="53" t="str">
        <f t="shared" si="56"/>
        <v/>
      </c>
      <c r="CA486" s="53" t="s">
        <v>75</v>
      </c>
      <c r="CB486" s="53"/>
      <c r="CC486" s="53"/>
      <c r="CD486" s="53"/>
      <c r="CE486" s="53"/>
      <c r="CF486" s="83"/>
      <c r="CG486" s="53"/>
      <c r="CH486" s="53"/>
    </row>
    <row r="487" spans="3:86" ht="14.25" customHeight="1">
      <c r="C487" s="82" t="s">
        <v>15</v>
      </c>
      <c r="D487" s="82" t="s">
        <v>1417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4"/>
        <v>1</v>
      </c>
      <c r="M487" s="26">
        <f t="shared" si="52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/>
      <c r="BV487" s="26">
        <v>1</v>
      </c>
      <c r="BW487" s="67">
        <f>SUMIFS([1]Up!$J:$J,[1]Up!$D:$D,D487)</f>
        <v>0</v>
      </c>
      <c r="BX487" s="82"/>
      <c r="BY487" s="82" t="str">
        <f t="shared" si="55"/>
        <v/>
      </c>
      <c r="BZ487" s="53" t="str">
        <f t="shared" si="56"/>
        <v/>
      </c>
      <c r="CA487" s="53" t="s">
        <v>75</v>
      </c>
      <c r="CB487" s="53"/>
      <c r="CC487" s="53"/>
      <c r="CD487" s="53"/>
      <c r="CE487" s="53"/>
      <c r="CF487" s="83"/>
      <c r="CG487" s="53"/>
      <c r="CH487" s="53"/>
    </row>
    <row r="488" spans="3:86" ht="14.25" customHeight="1">
      <c r="C488" s="82" t="s">
        <v>15</v>
      </c>
      <c r="D488" s="82" t="s">
        <v>1418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4"/>
        <v>659</v>
      </c>
      <c r="M488" s="26">
        <f t="shared" si="52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>
        <v>659</v>
      </c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26"/>
      <c r="BW488" s="67">
        <f>SUMIFS([1]Up!$J:$J,[1]Up!$D:$D,D488)</f>
        <v>0</v>
      </c>
      <c r="BX488" s="82"/>
      <c r="BY488" s="82" t="str">
        <f t="shared" si="55"/>
        <v/>
      </c>
      <c r="BZ488" s="53" t="str">
        <f t="shared" si="56"/>
        <v/>
      </c>
      <c r="CA488" s="53" t="s">
        <v>75</v>
      </c>
      <c r="CB488" s="53"/>
      <c r="CC488" s="53"/>
      <c r="CD488" s="53"/>
      <c r="CE488" s="53"/>
      <c r="CF488" s="83"/>
      <c r="CG488" s="53"/>
      <c r="CH488" s="53"/>
    </row>
    <row r="489" spans="3:86" ht="14.25" customHeight="1">
      <c r="C489" s="82" t="s">
        <v>15</v>
      </c>
      <c r="D489" s="82" t="s">
        <v>1419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4"/>
        <v>10</v>
      </c>
      <c r="M489" s="26">
        <f t="shared" si="52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/>
      <c r="BV489" s="26">
        <v>10</v>
      </c>
      <c r="BW489" s="67">
        <f>SUMIFS([1]Up!$J:$J,[1]Up!$D:$D,D489)</f>
        <v>0</v>
      </c>
      <c r="BX489" s="82"/>
      <c r="BY489" s="82" t="str">
        <f t="shared" si="55"/>
        <v/>
      </c>
      <c r="BZ489" s="53" t="str">
        <f t="shared" si="56"/>
        <v/>
      </c>
      <c r="CA489" s="53" t="s">
        <v>75</v>
      </c>
      <c r="CB489" s="53"/>
      <c r="CC489" s="53"/>
      <c r="CD489" s="53"/>
      <c r="CE489" s="53"/>
      <c r="CF489" s="83"/>
      <c r="CG489" s="53"/>
      <c r="CH489" s="53"/>
    </row>
    <row r="490" spans="3:86" ht="14.25" customHeight="1">
      <c r="C490" s="82" t="s">
        <v>14</v>
      </c>
      <c r="D490" s="82" t="s">
        <v>1420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4"/>
        <v>16</v>
      </c>
      <c r="M490" s="26">
        <f t="shared" si="52"/>
        <v>0</v>
      </c>
      <c r="N490" s="26"/>
      <c r="O490" s="26"/>
      <c r="P490" s="26"/>
      <c r="Q490" s="26"/>
      <c r="R490" s="26"/>
      <c r="S490" s="26"/>
      <c r="T490" s="26">
        <v>16</v>
      </c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26"/>
      <c r="BW490" s="67">
        <f>SUMIFS([1]Up!$J:$J,[1]Up!$D:$D,D490)</f>
        <v>0</v>
      </c>
      <c r="BX490" s="82"/>
      <c r="BY490" s="82" t="str">
        <f t="shared" si="55"/>
        <v>PL10</v>
      </c>
      <c r="BZ490" s="53" t="str">
        <f t="shared" si="56"/>
        <v/>
      </c>
      <c r="CA490" s="53" t="s">
        <v>50</v>
      </c>
      <c r="CB490" s="84" t="s">
        <v>2053</v>
      </c>
      <c r="CC490" s="53"/>
      <c r="CD490" s="53" t="s">
        <v>2054</v>
      </c>
      <c r="CE490" s="53">
        <v>16</v>
      </c>
      <c r="CF490" s="83">
        <v>46169</v>
      </c>
      <c r="CG490" s="53"/>
      <c r="CH490" s="53"/>
    </row>
    <row r="491" spans="3:86" ht="14.25" customHeight="1">
      <c r="C491" s="82" t="s">
        <v>14</v>
      </c>
      <c r="D491" s="82" t="s">
        <v>1421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4"/>
        <v>33</v>
      </c>
      <c r="M491" s="26">
        <f t="shared" si="52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>
        <v>33</v>
      </c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26"/>
      <c r="BW491" s="67">
        <f>SUMIFS([1]Up!$J:$J,[1]Up!$D:$D,D491)</f>
        <v>0</v>
      </c>
      <c r="BX491" s="82"/>
      <c r="BY491" s="82" t="str">
        <f t="shared" si="55"/>
        <v>PL8</v>
      </c>
      <c r="BZ491" s="53" t="str">
        <f t="shared" si="56"/>
        <v/>
      </c>
      <c r="CA491" s="53" t="s">
        <v>50</v>
      </c>
      <c r="CB491" s="84" t="s">
        <v>1796</v>
      </c>
      <c r="CC491" s="53"/>
      <c r="CD491" s="53" t="s">
        <v>1797</v>
      </c>
      <c r="CE491" s="53">
        <v>33</v>
      </c>
      <c r="CF491" s="83">
        <v>46169</v>
      </c>
      <c r="CG491" s="53"/>
      <c r="CH491" s="53"/>
    </row>
    <row r="492" spans="3:86" ht="14.25" customHeight="1">
      <c r="C492" s="82" t="s">
        <v>14</v>
      </c>
      <c r="D492" s="82" t="s">
        <v>1422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4"/>
        <v>8</v>
      </c>
      <c r="M492" s="26">
        <f t="shared" si="52"/>
        <v>0</v>
      </c>
      <c r="N492" s="26"/>
      <c r="O492" s="26"/>
      <c r="P492" s="26">
        <v>1</v>
      </c>
      <c r="Q492" s="26">
        <v>7</v>
      </c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26"/>
      <c r="BU492" s="26"/>
      <c r="BV492" s="26"/>
      <c r="BW492" s="67">
        <f>SUMIFS([1]Up!$J:$J,[1]Up!$D:$D,D492)</f>
        <v>0</v>
      </c>
      <c r="BX492" s="82"/>
      <c r="BY492" s="82" t="str">
        <f t="shared" si="55"/>
        <v>PL12</v>
      </c>
      <c r="BZ492" s="53" t="str">
        <f t="shared" si="56"/>
        <v/>
      </c>
      <c r="CA492" s="53" t="s">
        <v>50</v>
      </c>
      <c r="CB492" s="84" t="s">
        <v>1808</v>
      </c>
      <c r="CC492" s="53"/>
      <c r="CD492" s="53" t="s">
        <v>1809</v>
      </c>
      <c r="CE492" s="53">
        <v>8</v>
      </c>
      <c r="CF492" s="83">
        <v>46169</v>
      </c>
      <c r="CG492" s="53"/>
      <c r="CH492" s="53"/>
    </row>
    <row r="493" spans="3:86" ht="14.25" customHeight="1">
      <c r="C493" s="82" t="s">
        <v>14</v>
      </c>
      <c r="D493" s="82" t="s">
        <v>1423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4"/>
        <v>16</v>
      </c>
      <c r="M493" s="26">
        <f t="shared" si="52"/>
        <v>0</v>
      </c>
      <c r="N493" s="26"/>
      <c r="O493" s="26"/>
      <c r="P493" s="26"/>
      <c r="Q493" s="26"/>
      <c r="R493" s="26"/>
      <c r="S493" s="26"/>
      <c r="T493" s="26">
        <v>16</v>
      </c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26"/>
      <c r="BW493" s="67">
        <f>SUMIFS([1]Up!$J:$J,[1]Up!$D:$D,D493)</f>
        <v>0</v>
      </c>
      <c r="BX493" s="82"/>
      <c r="BY493" s="82" t="str">
        <f t="shared" si="55"/>
        <v>PL10</v>
      </c>
      <c r="BZ493" s="53" t="str">
        <f t="shared" si="56"/>
        <v/>
      </c>
      <c r="CA493" s="53" t="s">
        <v>50</v>
      </c>
      <c r="CB493" s="84" t="s">
        <v>2053</v>
      </c>
      <c r="CC493" s="53"/>
      <c r="CD493" s="53" t="s">
        <v>2054</v>
      </c>
      <c r="CE493" s="53">
        <v>16</v>
      </c>
      <c r="CF493" s="83">
        <v>46169</v>
      </c>
      <c r="CG493" s="53"/>
      <c r="CH493" s="53"/>
    </row>
    <row r="494" spans="3:86" ht="14.25" customHeight="1">
      <c r="C494" s="82" t="s">
        <v>14</v>
      </c>
      <c r="D494" s="82" t="s">
        <v>1424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4"/>
        <v>1</v>
      </c>
      <c r="M494" s="26">
        <f t="shared" si="52"/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>
        <v>5</v>
      </c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26"/>
      <c r="BU494" s="26"/>
      <c r="BV494" s="26"/>
      <c r="BW494" s="67">
        <f>SUMIFS([1]Up!$J:$J,[1]Up!$D:$D,D494)</f>
        <v>0</v>
      </c>
      <c r="BX494" s="82" t="s">
        <v>4090</v>
      </c>
      <c r="BY494" s="82" t="str">
        <f t="shared" si="55"/>
        <v>PL6</v>
      </c>
      <c r="BZ494" s="53" t="str">
        <f t="shared" si="56"/>
        <v>Thừa 4</v>
      </c>
      <c r="CA494" s="53" t="s">
        <v>50</v>
      </c>
      <c r="CB494" s="53"/>
      <c r="CC494" s="53"/>
      <c r="CD494" s="53" t="s">
        <v>1681</v>
      </c>
      <c r="CE494" s="53">
        <v>1</v>
      </c>
      <c r="CF494" s="83"/>
      <c r="CG494" s="53"/>
      <c r="CH494" s="53"/>
    </row>
    <row r="495" spans="3:86" ht="14.25" customHeight="1">
      <c r="C495" s="82" t="s">
        <v>14</v>
      </c>
      <c r="D495" s="82" t="s">
        <v>1425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4"/>
        <v>7</v>
      </c>
      <c r="M495" s="26">
        <f t="shared" si="52"/>
        <v>0</v>
      </c>
      <c r="N495" s="26"/>
      <c r="O495" s="26"/>
      <c r="P495" s="26"/>
      <c r="Q495" s="26"/>
      <c r="R495" s="26">
        <v>7</v>
      </c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26"/>
      <c r="BU495" s="26"/>
      <c r="BV495" s="26"/>
      <c r="BW495" s="67">
        <f>SUMIFS([1]Up!$J:$J,[1]Up!$D:$D,D495)</f>
        <v>0</v>
      </c>
      <c r="BX495" s="82"/>
      <c r="BY495" s="82" t="str">
        <f t="shared" si="55"/>
        <v>PL19</v>
      </c>
      <c r="BZ495" s="53" t="str">
        <f t="shared" si="56"/>
        <v/>
      </c>
      <c r="CA495" s="53" t="s">
        <v>50</v>
      </c>
      <c r="CB495" s="53" t="s">
        <v>2064</v>
      </c>
      <c r="CC495" s="53"/>
      <c r="CD495" s="53" t="s">
        <v>2065</v>
      </c>
      <c r="CE495" s="53">
        <v>7</v>
      </c>
      <c r="CF495" s="83">
        <v>46169</v>
      </c>
      <c r="CG495" s="53"/>
      <c r="CH495" s="53"/>
    </row>
    <row r="496" spans="3:86" ht="14.25" customHeight="1">
      <c r="C496" s="82" t="s">
        <v>14</v>
      </c>
      <c r="D496" s="82" t="s">
        <v>1426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4"/>
        <v>7</v>
      </c>
      <c r="M496" s="26">
        <f t="shared" si="52"/>
        <v>0</v>
      </c>
      <c r="N496" s="26"/>
      <c r="O496" s="26"/>
      <c r="P496" s="26"/>
      <c r="Q496" s="26"/>
      <c r="R496" s="26">
        <v>7</v>
      </c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26"/>
      <c r="BW496" s="67">
        <f>SUMIFS([1]Up!$J:$J,[1]Up!$D:$D,D496)</f>
        <v>0</v>
      </c>
      <c r="BX496" s="82"/>
      <c r="BY496" s="82" t="str">
        <f t="shared" si="55"/>
        <v>PL19</v>
      </c>
      <c r="BZ496" s="53" t="str">
        <f t="shared" si="56"/>
        <v/>
      </c>
      <c r="CA496" s="53" t="s">
        <v>50</v>
      </c>
      <c r="CB496" s="53" t="s">
        <v>2064</v>
      </c>
      <c r="CC496" s="53"/>
      <c r="CD496" s="53" t="s">
        <v>2065</v>
      </c>
      <c r="CE496" s="53">
        <v>7</v>
      </c>
      <c r="CF496" s="83">
        <v>46169</v>
      </c>
      <c r="CG496" s="53"/>
      <c r="CH496" s="53"/>
    </row>
    <row r="497" spans="3:86" ht="14.25" customHeight="1">
      <c r="C497" s="82" t="s">
        <v>14</v>
      </c>
      <c r="D497" s="82" t="s">
        <v>1427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4"/>
        <v>8</v>
      </c>
      <c r="M497" s="26">
        <f t="shared" si="52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>
        <v>8</v>
      </c>
      <c r="BP497" s="26"/>
      <c r="BQ497" s="26"/>
      <c r="BR497" s="26"/>
      <c r="BS497" s="26"/>
      <c r="BT497" s="26"/>
      <c r="BU497" s="26"/>
      <c r="BV497" s="26"/>
      <c r="BW497" s="67">
        <f>SUMIFS([1]Up!$J:$J,[1]Up!$D:$D,D497)</f>
        <v>0</v>
      </c>
      <c r="BX497" s="82"/>
      <c r="BY497" s="82" t="str">
        <f t="shared" si="55"/>
        <v>PL16</v>
      </c>
      <c r="BZ497" s="53" t="str">
        <f t="shared" si="56"/>
        <v/>
      </c>
      <c r="CA497" s="53" t="s">
        <v>50</v>
      </c>
      <c r="CB497" s="53" t="s">
        <v>2070</v>
      </c>
      <c r="CC497" s="53"/>
      <c r="CD497" s="53" t="s">
        <v>2071</v>
      </c>
      <c r="CE497" s="53">
        <v>8</v>
      </c>
      <c r="CF497" s="83">
        <v>46169</v>
      </c>
      <c r="CG497" s="53"/>
      <c r="CH497" s="53"/>
    </row>
    <row r="498" spans="3:86" ht="14.25" customHeight="1">
      <c r="C498" s="82" t="s">
        <v>14</v>
      </c>
      <c r="D498" s="82" t="s">
        <v>1428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4"/>
        <v>8</v>
      </c>
      <c r="M498" s="26">
        <f t="shared" ref="M498:M563" si="57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>
        <v>8</v>
      </c>
      <c r="BP498" s="26"/>
      <c r="BQ498" s="26"/>
      <c r="BR498" s="26"/>
      <c r="BS498" s="26"/>
      <c r="BT498" s="26"/>
      <c r="BU498" s="26"/>
      <c r="BV498" s="26"/>
      <c r="BW498" s="67">
        <f>SUMIFS([1]Up!$J:$J,[1]Up!$D:$D,D498)</f>
        <v>0</v>
      </c>
      <c r="BX498" s="82"/>
      <c r="BY498" s="82" t="str">
        <f t="shared" si="55"/>
        <v>PL16</v>
      </c>
      <c r="BZ498" s="53" t="str">
        <f t="shared" si="56"/>
        <v/>
      </c>
      <c r="CA498" s="53" t="s">
        <v>50</v>
      </c>
      <c r="CB498" s="53" t="s">
        <v>2070</v>
      </c>
      <c r="CC498" s="53"/>
      <c r="CD498" s="53" t="s">
        <v>2071</v>
      </c>
      <c r="CE498" s="53">
        <v>8</v>
      </c>
      <c r="CF498" s="83">
        <v>46169</v>
      </c>
      <c r="CG498" s="53"/>
      <c r="CH498" s="53"/>
    </row>
    <row r="499" spans="3:86" ht="14.25" customHeight="1">
      <c r="C499" s="82" t="s">
        <v>14</v>
      </c>
      <c r="D499" s="82" t="s">
        <v>1429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4"/>
        <v>2</v>
      </c>
      <c r="M499" s="26">
        <f t="shared" si="57"/>
        <v>0</v>
      </c>
      <c r="N499" s="26"/>
      <c r="O499" s="26"/>
      <c r="P499" s="26"/>
      <c r="Q499" s="26"/>
      <c r="R499" s="26">
        <v>2</v>
      </c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26"/>
      <c r="BW499" s="67">
        <f>SUMIFS([1]Up!$J:$J,[1]Up!$D:$D,D499)</f>
        <v>0</v>
      </c>
      <c r="BX499" s="82"/>
      <c r="BY499" s="82" t="str">
        <f t="shared" si="55"/>
        <v>PL25</v>
      </c>
      <c r="BZ499" s="53" t="str">
        <f t="shared" si="56"/>
        <v/>
      </c>
      <c r="CA499" s="53" t="s">
        <v>50</v>
      </c>
      <c r="CB499" s="84" t="s">
        <v>1875</v>
      </c>
      <c r="CC499" s="53"/>
      <c r="CD499" s="53" t="s">
        <v>1876</v>
      </c>
      <c r="CE499" s="53">
        <v>2</v>
      </c>
      <c r="CF499" s="83">
        <v>46169</v>
      </c>
      <c r="CG499" s="53"/>
      <c r="CH499" s="53"/>
    </row>
    <row r="500" spans="3:86" ht="14.25" customHeight="1">
      <c r="C500" s="82" t="s">
        <v>14</v>
      </c>
      <c r="D500" s="82" t="s">
        <v>1430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4"/>
        <v>4</v>
      </c>
      <c r="M500" s="26">
        <f t="shared" si="57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>
        <v>4</v>
      </c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26"/>
      <c r="BW500" s="67">
        <f>SUMIFS([1]Up!$J:$J,[1]Up!$D:$D,D500)</f>
        <v>0</v>
      </c>
      <c r="BX500" s="82"/>
      <c r="BY500" s="82" t="str">
        <f t="shared" si="55"/>
        <v>PL10</v>
      </c>
      <c r="BZ500" s="53" t="str">
        <f t="shared" si="56"/>
        <v/>
      </c>
      <c r="CA500" s="53" t="s">
        <v>50</v>
      </c>
      <c r="CB500" s="84" t="s">
        <v>2053</v>
      </c>
      <c r="CC500" s="53"/>
      <c r="CD500" s="53" t="s">
        <v>2054</v>
      </c>
      <c r="CE500" s="53">
        <v>4</v>
      </c>
      <c r="CF500" s="83">
        <v>46169</v>
      </c>
      <c r="CG500" s="53"/>
      <c r="CH500" s="53"/>
    </row>
    <row r="501" spans="3:86" ht="14.25" customHeight="1">
      <c r="C501" s="82" t="s">
        <v>12</v>
      </c>
      <c r="D501" s="82" t="s">
        <v>1431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4"/>
        <v>1</v>
      </c>
      <c r="M501" s="26">
        <f t="shared" si="57"/>
        <v>0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>
        <v>1</v>
      </c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26"/>
      <c r="BW501" s="67">
        <f>SUMIFS([1]Up!$J:$J,[1]Up!$D:$D,D501)</f>
        <v>0</v>
      </c>
      <c r="BX501" s="82"/>
      <c r="BY501" s="82" t="str">
        <f t="shared" si="55"/>
        <v/>
      </c>
      <c r="BZ501" s="53" t="str">
        <f t="shared" si="56"/>
        <v/>
      </c>
      <c r="CA501" s="53" t="s">
        <v>50</v>
      </c>
      <c r="CB501" s="84" t="s">
        <v>1953</v>
      </c>
      <c r="CC501" s="53"/>
      <c r="CD501" s="53" t="s">
        <v>1954</v>
      </c>
      <c r="CE501" s="53">
        <v>1</v>
      </c>
      <c r="CF501" s="83">
        <v>46169</v>
      </c>
      <c r="CG501" s="53"/>
      <c r="CH501" s="53"/>
    </row>
    <row r="502" spans="3:86" ht="14.25" customHeight="1">
      <c r="C502" s="82" t="s">
        <v>12</v>
      </c>
      <c r="D502" s="82" t="s">
        <v>1432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4"/>
        <v>1</v>
      </c>
      <c r="M502" s="26">
        <f t="shared" si="57"/>
        <v>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>
        <v>1</v>
      </c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26"/>
      <c r="BW502" s="67">
        <f>SUMIFS([1]Up!$J:$J,[1]Up!$D:$D,D502)</f>
        <v>0</v>
      </c>
      <c r="BX502" s="82"/>
      <c r="BY502" s="82" t="str">
        <f t="shared" si="55"/>
        <v/>
      </c>
      <c r="BZ502" s="53" t="str">
        <f t="shared" si="56"/>
        <v/>
      </c>
      <c r="CA502" s="53" t="s">
        <v>50</v>
      </c>
      <c r="CB502" s="84" t="s">
        <v>1948</v>
      </c>
      <c r="CC502" s="53"/>
      <c r="CD502" s="53" t="s">
        <v>1949</v>
      </c>
      <c r="CE502" s="53">
        <v>1</v>
      </c>
      <c r="CF502" s="83">
        <v>46169</v>
      </c>
      <c r="CG502" s="53"/>
      <c r="CH502" s="53"/>
    </row>
    <row r="503" spans="3:86" ht="14.25" customHeight="1">
      <c r="C503" s="82" t="s">
        <v>12</v>
      </c>
      <c r="D503" s="82" t="s">
        <v>1433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4"/>
        <v>5</v>
      </c>
      <c r="M503" s="26">
        <f t="shared" si="57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26"/>
      <c r="BW503" s="67">
        <f>SUMIFS([1]Up!$J:$J,[1]Up!$D:$D,D503)</f>
        <v>0</v>
      </c>
      <c r="BX503" s="82"/>
      <c r="BY503" s="82" t="str">
        <f t="shared" si="55"/>
        <v/>
      </c>
      <c r="BZ503" s="53" t="str">
        <f t="shared" si="56"/>
        <v/>
      </c>
      <c r="CA503" s="53" t="s">
        <v>50</v>
      </c>
      <c r="CB503" s="84" t="s">
        <v>1870</v>
      </c>
      <c r="CC503" s="53"/>
      <c r="CD503" s="53" t="s">
        <v>1871</v>
      </c>
      <c r="CE503" s="53">
        <v>5</v>
      </c>
      <c r="CF503" s="83">
        <v>46169</v>
      </c>
      <c r="CG503" s="53"/>
      <c r="CH503" s="53"/>
    </row>
    <row r="504" spans="3:86" ht="14.25" customHeight="1">
      <c r="C504" s="82" t="s">
        <v>12</v>
      </c>
      <c r="D504" s="82" t="s">
        <v>1434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4"/>
        <v>5</v>
      </c>
      <c r="M504" s="26">
        <f t="shared" si="57"/>
        <v>0</v>
      </c>
      <c r="N504" s="26"/>
      <c r="O504" s="26"/>
      <c r="P504" s="26"/>
      <c r="Q504" s="26"/>
      <c r="R504" s="26">
        <v>4</v>
      </c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26"/>
      <c r="BW504" s="67">
        <f>SUMIFS([1]Up!$J:$J,[1]Up!$D:$D,D504)</f>
        <v>0</v>
      </c>
      <c r="BX504" s="82"/>
      <c r="BY504" s="82" t="str">
        <f t="shared" si="55"/>
        <v/>
      </c>
      <c r="BZ504" s="53" t="str">
        <f t="shared" si="56"/>
        <v/>
      </c>
      <c r="CA504" s="53" t="s">
        <v>50</v>
      </c>
      <c r="CB504" s="84" t="s">
        <v>1870</v>
      </c>
      <c r="CC504" s="53"/>
      <c r="CD504" s="53" t="s">
        <v>1871</v>
      </c>
      <c r="CE504" s="53">
        <v>5</v>
      </c>
      <c r="CF504" s="83">
        <v>46169</v>
      </c>
      <c r="CG504" s="53"/>
      <c r="CH504" s="53"/>
    </row>
    <row r="505" spans="3:86" ht="14.25" customHeight="1">
      <c r="C505" s="82" t="s">
        <v>12</v>
      </c>
      <c r="D505" s="82" t="s">
        <v>1435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4"/>
        <v>8</v>
      </c>
      <c r="M505" s="26">
        <f t="shared" si="57"/>
        <v>0</v>
      </c>
      <c r="N505" s="26"/>
      <c r="O505" s="26"/>
      <c r="P505" s="26"/>
      <c r="Q505" s="26"/>
      <c r="R505" s="26"/>
      <c r="S505" s="26"/>
      <c r="T505" s="26">
        <v>2</v>
      </c>
      <c r="U505" s="26">
        <v>6</v>
      </c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26"/>
      <c r="BW505" s="67">
        <f>SUMIFS([1]Up!$J:$J,[1]Up!$D:$D,D505)</f>
        <v>0</v>
      </c>
      <c r="BX505" s="82"/>
      <c r="BY505" s="82" t="str">
        <f t="shared" si="55"/>
        <v/>
      </c>
      <c r="BZ505" s="53" t="str">
        <f t="shared" si="56"/>
        <v/>
      </c>
      <c r="CA505" s="53" t="s">
        <v>50</v>
      </c>
      <c r="CB505" s="84" t="s">
        <v>1870</v>
      </c>
      <c r="CC505" s="53"/>
      <c r="CD505" s="53" t="s">
        <v>1871</v>
      </c>
      <c r="CE505" s="53">
        <v>8</v>
      </c>
      <c r="CF505" s="83">
        <v>46169</v>
      </c>
      <c r="CG505" s="53"/>
      <c r="CH505" s="53"/>
    </row>
    <row r="506" spans="3:86" ht="14.25" customHeight="1">
      <c r="C506" s="82" t="s">
        <v>12</v>
      </c>
      <c r="D506" s="82" t="s">
        <v>1436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4"/>
        <v>2</v>
      </c>
      <c r="M506" s="26">
        <f t="shared" si="57"/>
        <v>0</v>
      </c>
      <c r="N506" s="26"/>
      <c r="O506" s="26"/>
      <c r="P506" s="26"/>
      <c r="Q506" s="26"/>
      <c r="R506" s="26">
        <v>1</v>
      </c>
      <c r="S506" s="26">
        <v>1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26"/>
      <c r="BW506" s="67">
        <f>SUMIFS([1]Up!$J:$J,[1]Up!$D:$D,D506)</f>
        <v>0</v>
      </c>
      <c r="BX506" s="82"/>
      <c r="BY506" s="82" t="str">
        <f t="shared" si="55"/>
        <v/>
      </c>
      <c r="BZ506" s="53" t="str">
        <f t="shared" si="56"/>
        <v/>
      </c>
      <c r="CA506" s="53" t="s">
        <v>50</v>
      </c>
      <c r="CB506" s="84" t="s">
        <v>1870</v>
      </c>
      <c r="CC506" s="53"/>
      <c r="CD506" s="53" t="s">
        <v>1871</v>
      </c>
      <c r="CE506" s="53">
        <v>2</v>
      </c>
      <c r="CF506" s="83">
        <v>46169</v>
      </c>
      <c r="CG506" s="53"/>
      <c r="CH506" s="53"/>
    </row>
    <row r="507" spans="3:86" ht="14.25" customHeight="1">
      <c r="C507" s="82" t="s">
        <v>12</v>
      </c>
      <c r="D507" s="82" t="s">
        <v>1437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4"/>
        <v>1</v>
      </c>
      <c r="M507" s="26">
        <f t="shared" si="57"/>
        <v>0</v>
      </c>
      <c r="N507" s="26"/>
      <c r="O507" s="26"/>
      <c r="P507" s="26"/>
      <c r="Q507" s="26"/>
      <c r="R507" s="26"/>
      <c r="S507" s="26"/>
      <c r="T507" s="26"/>
      <c r="U507" s="26">
        <v>1</v>
      </c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26"/>
      <c r="BW507" s="67">
        <f>SUMIFS([1]Up!$J:$J,[1]Up!$D:$D,D507)</f>
        <v>0</v>
      </c>
      <c r="BX507" s="82"/>
      <c r="BY507" s="82" t="str">
        <f t="shared" si="55"/>
        <v/>
      </c>
      <c r="BZ507" s="53" t="str">
        <f t="shared" si="56"/>
        <v/>
      </c>
      <c r="CA507" s="53" t="s">
        <v>50</v>
      </c>
      <c r="CB507" s="84" t="s">
        <v>1870</v>
      </c>
      <c r="CC507" s="53"/>
      <c r="CD507" s="53" t="s">
        <v>1871</v>
      </c>
      <c r="CE507" s="53">
        <v>1</v>
      </c>
      <c r="CF507" s="83">
        <v>46169</v>
      </c>
      <c r="CG507" s="53"/>
      <c r="CH507" s="53"/>
    </row>
    <row r="508" spans="3:86" ht="14.25" customHeight="1">
      <c r="C508" s="82"/>
      <c r="D508" s="82" t="s">
        <v>1438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4"/>
        <v>0</v>
      </c>
      <c r="M508" s="26">
        <f t="shared" si="57"/>
        <v>0</v>
      </c>
      <c r="N508" s="26"/>
      <c r="O508" s="26"/>
      <c r="P508" s="26"/>
      <c r="Q508" s="26"/>
      <c r="R508" s="26"/>
      <c r="S508" s="26"/>
      <c r="T508" s="26">
        <v>1</v>
      </c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26"/>
      <c r="BW508" s="67">
        <f>SUMIFS([1]Up!$J:$J,[1]Up!$D:$D,D508)</f>
        <v>0</v>
      </c>
      <c r="BX508" s="82"/>
      <c r="BY508" s="82" t="str">
        <f t="shared" si="55"/>
        <v/>
      </c>
      <c r="BZ508" s="53" t="str">
        <f t="shared" si="56"/>
        <v>Thừa 1</v>
      </c>
      <c r="CA508" s="53"/>
      <c r="CB508" s="84"/>
      <c r="CC508" s="53"/>
      <c r="CD508" s="53"/>
      <c r="CE508" s="53"/>
      <c r="CF508" s="83"/>
      <c r="CG508" s="53"/>
      <c r="CH508" s="53"/>
    </row>
    <row r="509" spans="3:86" ht="14.25" customHeight="1">
      <c r="C509" s="82" t="s">
        <v>12</v>
      </c>
      <c r="D509" s="82" t="s">
        <v>3776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4"/>
        <v>1</v>
      </c>
      <c r="M509" s="26">
        <f t="shared" si="57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/>
      <c r="BV509" s="26">
        <v>1</v>
      </c>
      <c r="BW509" s="67">
        <f>SUMIFS([1]Up!$J:$J,[1]Up!$D:$D,D509)</f>
        <v>0</v>
      </c>
      <c r="BX509" s="82"/>
      <c r="BY509" s="82" t="str">
        <f t="shared" si="55"/>
        <v/>
      </c>
      <c r="BZ509" s="53" t="str">
        <f t="shared" si="56"/>
        <v/>
      </c>
      <c r="CA509" s="53" t="s">
        <v>50</v>
      </c>
      <c r="CB509" s="84" t="s">
        <v>1870</v>
      </c>
      <c r="CC509" s="53"/>
      <c r="CD509" s="53" t="s">
        <v>1871</v>
      </c>
      <c r="CE509" s="53">
        <v>1</v>
      </c>
      <c r="CF509" s="83">
        <v>46169</v>
      </c>
      <c r="CG509" s="53"/>
      <c r="CH509" s="53"/>
    </row>
    <row r="510" spans="3:86" ht="14.25" customHeight="1">
      <c r="C510" s="82" t="s">
        <v>12</v>
      </c>
      <c r="D510" s="82" t="s">
        <v>1439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4"/>
        <v>1</v>
      </c>
      <c r="M510" s="26">
        <f t="shared" si="57"/>
        <v>0</v>
      </c>
      <c r="N510" s="26"/>
      <c r="O510" s="26"/>
      <c r="P510" s="26"/>
      <c r="Q510" s="26"/>
      <c r="R510" s="26"/>
      <c r="S510" s="26"/>
      <c r="T510" s="26"/>
      <c r="U510" s="26">
        <v>1</v>
      </c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26"/>
      <c r="BW510" s="67">
        <f>SUMIFS([1]Up!$J:$J,[1]Up!$D:$D,D510)</f>
        <v>0</v>
      </c>
      <c r="BX510" s="82"/>
      <c r="BY510" s="82" t="str">
        <f t="shared" si="55"/>
        <v/>
      </c>
      <c r="BZ510" s="53" t="str">
        <f t="shared" si="56"/>
        <v/>
      </c>
      <c r="CA510" s="53" t="s">
        <v>50</v>
      </c>
      <c r="CB510" s="84" t="s">
        <v>1870</v>
      </c>
      <c r="CC510" s="53"/>
      <c r="CD510" s="53" t="s">
        <v>1871</v>
      </c>
      <c r="CE510" s="53">
        <v>1</v>
      </c>
      <c r="CF510" s="83">
        <v>46169</v>
      </c>
      <c r="CG510" s="53"/>
      <c r="CH510" s="53"/>
    </row>
    <row r="511" spans="3:86" ht="14.25" customHeight="1">
      <c r="C511" s="82" t="s">
        <v>12</v>
      </c>
      <c r="D511" s="82" t="s">
        <v>1440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4"/>
        <v>2</v>
      </c>
      <c r="M511" s="26">
        <f t="shared" si="57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>
        <v>2</v>
      </c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26"/>
      <c r="BW511" s="67">
        <f>SUMIFS([1]Up!$J:$J,[1]Up!$D:$D,D511)</f>
        <v>0</v>
      </c>
      <c r="BX511" s="82"/>
      <c r="BY511" s="82" t="str">
        <f t="shared" si="55"/>
        <v/>
      </c>
      <c r="BZ511" s="53" t="str">
        <f t="shared" si="56"/>
        <v/>
      </c>
      <c r="CA511" s="53" t="s">
        <v>50</v>
      </c>
      <c r="CB511" s="53" t="s">
        <v>2085</v>
      </c>
      <c r="CC511" s="53"/>
      <c r="CD511" s="53" t="s">
        <v>2086</v>
      </c>
      <c r="CE511" s="53">
        <v>2</v>
      </c>
      <c r="CF511" s="83">
        <v>46169</v>
      </c>
      <c r="CG511" s="53"/>
      <c r="CH511" s="53"/>
    </row>
    <row r="512" spans="3:86" ht="14.25" customHeight="1">
      <c r="C512" s="82" t="s">
        <v>12</v>
      </c>
      <c r="D512" s="82" t="s">
        <v>1441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4"/>
        <v>12</v>
      </c>
      <c r="M512" s="26">
        <f t="shared" si="57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>
        <v>12</v>
      </c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26"/>
      <c r="BW512" s="67">
        <f>SUMIFS([1]Up!$J:$J,[1]Up!$D:$D,D512)</f>
        <v>0</v>
      </c>
      <c r="BX512" s="82"/>
      <c r="BY512" s="82" t="str">
        <f t="shared" si="55"/>
        <v/>
      </c>
      <c r="BZ512" s="53" t="str">
        <f t="shared" si="56"/>
        <v/>
      </c>
      <c r="CA512" s="53" t="s">
        <v>50</v>
      </c>
      <c r="CB512" s="84" t="s">
        <v>2090</v>
      </c>
      <c r="CC512" s="53"/>
      <c r="CD512" s="53" t="s">
        <v>2091</v>
      </c>
      <c r="CE512" s="53">
        <v>12</v>
      </c>
      <c r="CF512" s="83">
        <v>46169</v>
      </c>
      <c r="CG512" s="53"/>
      <c r="CH512" s="53"/>
    </row>
    <row r="513" spans="3:86" ht="14.25" customHeight="1">
      <c r="C513" s="82" t="s">
        <v>12</v>
      </c>
      <c r="D513" s="82" t="s">
        <v>1442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4"/>
        <v>1</v>
      </c>
      <c r="M513" s="26">
        <f t="shared" si="57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>
        <v>1</v>
      </c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>
        <v>1</v>
      </c>
      <c r="BU513" s="26"/>
      <c r="BV513" s="26"/>
      <c r="BW513" s="67">
        <f>SUMIFS([1]Up!$J:$J,[1]Up!$D:$D,D513)</f>
        <v>0</v>
      </c>
      <c r="BX513" s="82"/>
      <c r="BY513" s="82" t="str">
        <f t="shared" si="55"/>
        <v/>
      </c>
      <c r="BZ513" s="53" t="str">
        <f t="shared" si="56"/>
        <v>Thừa 1</v>
      </c>
      <c r="CA513" s="53" t="s">
        <v>61</v>
      </c>
      <c r="CB513" s="53" t="s">
        <v>1984</v>
      </c>
      <c r="CC513" s="53"/>
      <c r="CD513" s="53" t="s">
        <v>1985</v>
      </c>
      <c r="CE513" s="53">
        <v>1</v>
      </c>
      <c r="CF513" s="83">
        <v>46169</v>
      </c>
      <c r="CG513" s="53"/>
      <c r="CH513" s="53"/>
    </row>
    <row r="514" spans="3:86" ht="14.25" customHeight="1">
      <c r="C514" s="82" t="s">
        <v>14</v>
      </c>
      <c r="D514" s="82" t="s">
        <v>1443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4"/>
        <v>1</v>
      </c>
      <c r="M514" s="26">
        <f t="shared" si="57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>
        <v>1</v>
      </c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26"/>
      <c r="BW514" s="67">
        <f>SUMIFS([1]Up!$J:$J,[1]Up!$D:$D,D514)</f>
        <v>0</v>
      </c>
      <c r="BX514" s="82"/>
      <c r="BY514" s="82" t="str">
        <f t="shared" si="55"/>
        <v>PL6</v>
      </c>
      <c r="BZ514" s="53" t="str">
        <f t="shared" si="56"/>
        <v/>
      </c>
      <c r="CA514" s="53" t="s">
        <v>50</v>
      </c>
      <c r="CB514" s="53"/>
      <c r="CC514" s="53"/>
      <c r="CD514" s="53" t="s">
        <v>1992</v>
      </c>
      <c r="CE514" s="53">
        <v>1</v>
      </c>
      <c r="CF514" s="83">
        <v>46169</v>
      </c>
      <c r="CG514" s="53"/>
      <c r="CH514" s="53"/>
    </row>
    <row r="515" spans="3:86" ht="14.25" customHeight="1">
      <c r="C515" s="82" t="s">
        <v>14</v>
      </c>
      <c r="D515" s="82" t="s">
        <v>1444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4"/>
        <v>2</v>
      </c>
      <c r="M515" s="26">
        <f t="shared" si="57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>
        <v>2</v>
      </c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26"/>
      <c r="BW515" s="67">
        <f>SUMIFS([1]Up!$J:$J,[1]Up!$D:$D,D515)</f>
        <v>0</v>
      </c>
      <c r="BX515" s="82"/>
      <c r="BY515" s="82" t="str">
        <f t="shared" si="55"/>
        <v>PL6</v>
      </c>
      <c r="BZ515" s="53" t="str">
        <f t="shared" si="56"/>
        <v/>
      </c>
      <c r="CA515" s="53" t="s">
        <v>50</v>
      </c>
      <c r="CB515" s="84" t="s">
        <v>1780</v>
      </c>
      <c r="CC515" s="53"/>
      <c r="CD515" s="53" t="s">
        <v>1781</v>
      </c>
      <c r="CE515" s="53">
        <v>2</v>
      </c>
      <c r="CF515" s="83">
        <v>46169</v>
      </c>
      <c r="CG515" s="53"/>
      <c r="CH515" s="53"/>
    </row>
    <row r="516" spans="3:86" ht="14.25" customHeight="1">
      <c r="C516" s="82" t="s">
        <v>15</v>
      </c>
      <c r="D516" s="82" t="s">
        <v>1445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4"/>
        <v>2</v>
      </c>
      <c r="M516" s="26">
        <f t="shared" si="57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/>
      <c r="BV516" s="26">
        <v>2</v>
      </c>
      <c r="BW516" s="67">
        <f>SUMIFS([1]Up!$J:$J,[1]Up!$D:$D,D516)</f>
        <v>0</v>
      </c>
      <c r="BX516" s="82"/>
      <c r="BY516" s="82" t="str">
        <f t="shared" si="55"/>
        <v/>
      </c>
      <c r="BZ516" s="53" t="str">
        <f t="shared" si="56"/>
        <v/>
      </c>
      <c r="CA516" s="53" t="s">
        <v>75</v>
      </c>
      <c r="CB516" s="53"/>
      <c r="CC516" s="53"/>
      <c r="CD516" s="53"/>
      <c r="CE516" s="53"/>
      <c r="CF516" s="83"/>
      <c r="CG516" s="53"/>
      <c r="CH516" s="53"/>
    </row>
    <row r="517" spans="3:86" ht="14.25" customHeight="1">
      <c r="C517" s="82" t="s">
        <v>15</v>
      </c>
      <c r="D517" s="82" t="s">
        <v>1446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4"/>
        <v>2</v>
      </c>
      <c r="M517" s="26">
        <f t="shared" si="57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/>
      <c r="BV517" s="26">
        <v>2</v>
      </c>
      <c r="BW517" s="67">
        <f>SUMIFS([1]Up!$J:$J,[1]Up!$D:$D,D517)</f>
        <v>0</v>
      </c>
      <c r="BX517" s="82"/>
      <c r="BY517" s="82" t="str">
        <f t="shared" si="55"/>
        <v/>
      </c>
      <c r="BZ517" s="53" t="str">
        <f t="shared" si="56"/>
        <v/>
      </c>
      <c r="CA517" s="53" t="s">
        <v>75</v>
      </c>
      <c r="CB517" s="53"/>
      <c r="CC517" s="53"/>
      <c r="CD517" s="53"/>
      <c r="CE517" s="53"/>
      <c r="CF517" s="83"/>
      <c r="CG517" s="53"/>
      <c r="CH517" s="53"/>
    </row>
    <row r="518" spans="3:86" ht="14.25" customHeight="1">
      <c r="C518" s="82" t="s">
        <v>15</v>
      </c>
      <c r="D518" s="82" t="s">
        <v>1447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4"/>
        <v>2</v>
      </c>
      <c r="M518" s="26">
        <f t="shared" si="57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/>
      <c r="BV518" s="26">
        <v>2</v>
      </c>
      <c r="BW518" s="67">
        <f>SUMIFS([1]Up!$J:$J,[1]Up!$D:$D,D518)</f>
        <v>0</v>
      </c>
      <c r="BX518" s="82"/>
      <c r="BY518" s="82" t="str">
        <f t="shared" si="55"/>
        <v/>
      </c>
      <c r="BZ518" s="53" t="str">
        <f t="shared" si="56"/>
        <v/>
      </c>
      <c r="CA518" s="53" t="s">
        <v>75</v>
      </c>
      <c r="CB518" s="53"/>
      <c r="CC518" s="53"/>
      <c r="CD518" s="53"/>
      <c r="CE518" s="53"/>
      <c r="CF518" s="83"/>
      <c r="CG518" s="53"/>
      <c r="CH518" s="53"/>
    </row>
    <row r="519" spans="3:86" ht="14.25" customHeight="1">
      <c r="C519" s="82" t="s">
        <v>15</v>
      </c>
      <c r="D519" s="82" t="s">
        <v>1448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4"/>
        <v>307</v>
      </c>
      <c r="M519" s="26">
        <f t="shared" si="57"/>
        <v>3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/>
      <c r="BV519" s="26">
        <v>307</v>
      </c>
      <c r="BW519" s="67">
        <f>SUMIFS([1]Up!$J:$J,[1]Up!$D:$D,D519)</f>
        <v>0</v>
      </c>
      <c r="BX519" s="82"/>
      <c r="BY519" s="82" t="str">
        <f t="shared" si="55"/>
        <v/>
      </c>
      <c r="BZ519" s="53" t="str">
        <f t="shared" si="56"/>
        <v/>
      </c>
      <c r="CA519" s="53" t="s">
        <v>75</v>
      </c>
      <c r="CB519" s="53"/>
      <c r="CC519" s="53"/>
      <c r="CD519" s="53"/>
      <c r="CE519" s="53"/>
      <c r="CF519" s="83"/>
      <c r="CG519" s="53"/>
      <c r="CH519" s="53"/>
    </row>
    <row r="520" spans="3:86" ht="14.25" customHeight="1">
      <c r="C520" s="82" t="s">
        <v>15</v>
      </c>
      <c r="D520" s="82" t="s">
        <v>1449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4"/>
        <v>157</v>
      </c>
      <c r="M520" s="26">
        <f t="shared" si="57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>
        <v>157</v>
      </c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26"/>
      <c r="BW520" s="67">
        <f>SUMIFS([1]Up!$J:$J,[1]Up!$D:$D,D520)</f>
        <v>0</v>
      </c>
      <c r="BX520" s="82"/>
      <c r="BY520" s="82" t="str">
        <f t="shared" si="55"/>
        <v/>
      </c>
      <c r="BZ520" s="53" t="str">
        <f t="shared" si="56"/>
        <v/>
      </c>
      <c r="CA520" s="53" t="s">
        <v>75</v>
      </c>
      <c r="CB520" s="53"/>
      <c r="CC520" s="53"/>
      <c r="CD520" s="53"/>
      <c r="CE520" s="53"/>
      <c r="CF520" s="83"/>
      <c r="CG520" s="53"/>
      <c r="CH520" s="53"/>
    </row>
    <row r="521" spans="3:86" ht="14.25" customHeight="1">
      <c r="C521" s="82" t="s">
        <v>15</v>
      </c>
      <c r="D521" s="82" t="s">
        <v>1450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4"/>
        <v>15</v>
      </c>
      <c r="M521" s="26">
        <f t="shared" si="57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/>
      <c r="BV521" s="26">
        <v>15</v>
      </c>
      <c r="BW521" s="67">
        <f>SUMIFS([1]Up!$J:$J,[1]Up!$D:$D,D521)</f>
        <v>0</v>
      </c>
      <c r="BX521" s="82"/>
      <c r="BY521" s="82" t="str">
        <f t="shared" si="55"/>
        <v/>
      </c>
      <c r="BZ521" s="53" t="str">
        <f t="shared" si="56"/>
        <v/>
      </c>
      <c r="CA521" s="53" t="s">
        <v>75</v>
      </c>
      <c r="CB521" s="53"/>
      <c r="CC521" s="53"/>
      <c r="CD521" s="53"/>
      <c r="CE521" s="53"/>
      <c r="CF521" s="83"/>
      <c r="CG521" s="53"/>
      <c r="CH521" s="53"/>
    </row>
    <row r="522" spans="3:86" ht="14.25" customHeight="1">
      <c r="C522" s="82" t="s">
        <v>15</v>
      </c>
      <c r="D522" s="82" t="s">
        <v>1451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4"/>
        <v>4</v>
      </c>
      <c r="M522" s="26">
        <f t="shared" si="57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/>
      <c r="BV522" s="26">
        <v>4</v>
      </c>
      <c r="BW522" s="67">
        <f>SUMIFS([1]Up!$J:$J,[1]Up!$D:$D,D522)</f>
        <v>0</v>
      </c>
      <c r="BX522" s="82"/>
      <c r="BY522" s="82" t="str">
        <f t="shared" si="55"/>
        <v/>
      </c>
      <c r="BZ522" s="53" t="str">
        <f t="shared" si="56"/>
        <v/>
      </c>
      <c r="CA522" s="53" t="s">
        <v>75</v>
      </c>
      <c r="CB522" s="53"/>
      <c r="CC522" s="53"/>
      <c r="CD522" s="53"/>
      <c r="CE522" s="53"/>
      <c r="CF522" s="83"/>
      <c r="CG522" s="53"/>
      <c r="CH522" s="53"/>
    </row>
    <row r="523" spans="3:86" ht="14.25" customHeight="1">
      <c r="C523" s="82" t="s">
        <v>15</v>
      </c>
      <c r="D523" s="82" t="s">
        <v>1452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4"/>
        <v>2</v>
      </c>
      <c r="M523" s="26">
        <f t="shared" si="57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>
        <v>2</v>
      </c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26"/>
      <c r="BW523" s="67">
        <f>SUMIFS([1]Up!$J:$J,[1]Up!$D:$D,D523)</f>
        <v>0</v>
      </c>
      <c r="BX523" s="82"/>
      <c r="BY523" s="82" t="str">
        <f t="shared" si="55"/>
        <v/>
      </c>
      <c r="BZ523" s="53" t="str">
        <f t="shared" si="56"/>
        <v/>
      </c>
      <c r="CA523" s="53" t="s">
        <v>75</v>
      </c>
      <c r="CB523" s="53"/>
      <c r="CC523" s="53"/>
      <c r="CD523" s="53"/>
      <c r="CE523" s="53"/>
      <c r="CF523" s="83"/>
      <c r="CG523" s="53"/>
      <c r="CH523" s="53"/>
    </row>
    <row r="524" spans="3:86" ht="14.25" customHeight="1">
      <c r="C524" s="82" t="s">
        <v>15</v>
      </c>
      <c r="D524" s="82" t="s">
        <v>1453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4"/>
        <v>4</v>
      </c>
      <c r="M524" s="26">
        <f t="shared" si="57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/>
      <c r="BV524" s="26">
        <v>4</v>
      </c>
      <c r="BW524" s="67">
        <f>SUMIFS([1]Up!$J:$J,[1]Up!$D:$D,D524)</f>
        <v>0</v>
      </c>
      <c r="BX524" s="82"/>
      <c r="BY524" s="82" t="str">
        <f t="shared" si="55"/>
        <v/>
      </c>
      <c r="BZ524" s="53" t="str">
        <f t="shared" si="56"/>
        <v/>
      </c>
      <c r="CA524" s="53" t="s">
        <v>75</v>
      </c>
      <c r="CB524" s="53"/>
      <c r="CC524" s="53"/>
      <c r="CD524" s="53"/>
      <c r="CE524" s="53"/>
      <c r="CF524" s="83"/>
      <c r="CG524" s="53"/>
      <c r="CH524" s="53"/>
    </row>
    <row r="525" spans="3:86" ht="14.25" customHeight="1">
      <c r="C525" s="82" t="s">
        <v>15</v>
      </c>
      <c r="D525" s="82" t="s">
        <v>1454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4"/>
        <v>1</v>
      </c>
      <c r="M525" s="26">
        <f t="shared" si="57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/>
      <c r="BV525" s="26">
        <v>1</v>
      </c>
      <c r="BW525" s="67">
        <f>SUMIFS([1]Up!$J:$J,[1]Up!$D:$D,D525)</f>
        <v>0</v>
      </c>
      <c r="BX525" s="82"/>
      <c r="BY525" s="82" t="str">
        <f t="shared" si="55"/>
        <v/>
      </c>
      <c r="BZ525" s="53" t="str">
        <f t="shared" si="56"/>
        <v/>
      </c>
      <c r="CA525" s="53" t="s">
        <v>75</v>
      </c>
      <c r="CB525" s="53"/>
      <c r="CC525" s="53"/>
      <c r="CD525" s="53"/>
      <c r="CE525" s="53"/>
      <c r="CF525" s="83"/>
      <c r="CG525" s="53"/>
      <c r="CH525" s="53"/>
    </row>
    <row r="526" spans="3:86" ht="14.25" customHeight="1">
      <c r="C526" s="82" t="s">
        <v>15</v>
      </c>
      <c r="D526" s="82" t="s">
        <v>1455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4"/>
        <v>1</v>
      </c>
      <c r="M526" s="26">
        <f t="shared" si="57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/>
      <c r="BV526" s="26">
        <v>1</v>
      </c>
      <c r="BW526" s="67">
        <f>SUMIFS([1]Up!$J:$J,[1]Up!$D:$D,D526)</f>
        <v>0</v>
      </c>
      <c r="BX526" s="82"/>
      <c r="BY526" s="82" t="str">
        <f t="shared" si="55"/>
        <v/>
      </c>
      <c r="BZ526" s="53" t="str">
        <f t="shared" si="56"/>
        <v/>
      </c>
      <c r="CA526" s="53" t="s">
        <v>75</v>
      </c>
      <c r="CB526" s="53"/>
      <c r="CC526" s="53"/>
      <c r="CD526" s="53"/>
      <c r="CE526" s="53"/>
      <c r="CF526" s="83"/>
      <c r="CG526" s="53"/>
      <c r="CH526" s="53"/>
    </row>
    <row r="527" spans="3:86" ht="14.25" customHeight="1">
      <c r="C527" s="82" t="s">
        <v>14</v>
      </c>
      <c r="D527" s="82" t="s">
        <v>1456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4"/>
        <v>8</v>
      </c>
      <c r="M527" s="26">
        <f t="shared" si="57"/>
        <v>0</v>
      </c>
      <c r="N527" s="26"/>
      <c r="O527" s="26"/>
      <c r="P527" s="26">
        <v>8</v>
      </c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26"/>
      <c r="BW527" s="67">
        <f>SUMIFS([1]Up!$J:$J,[1]Up!$D:$D,D527)</f>
        <v>0</v>
      </c>
      <c r="BX527" s="82"/>
      <c r="BY527" s="82" t="str">
        <f t="shared" si="55"/>
        <v>PL10</v>
      </c>
      <c r="BZ527" s="53" t="str">
        <f t="shared" si="56"/>
        <v/>
      </c>
      <c r="CA527" s="53" t="s">
        <v>50</v>
      </c>
      <c r="CB527" s="84" t="s">
        <v>1789</v>
      </c>
      <c r="CC527" s="53"/>
      <c r="CD527" s="53" t="s">
        <v>1790</v>
      </c>
      <c r="CE527" s="53">
        <v>8</v>
      </c>
      <c r="CF527" s="83">
        <v>46169</v>
      </c>
      <c r="CG527" s="53"/>
      <c r="CH527" s="53"/>
    </row>
    <row r="528" spans="3:86" ht="14.25" customHeight="1">
      <c r="C528" s="82" t="s">
        <v>14</v>
      </c>
      <c r="D528" s="82" t="s">
        <v>1457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4"/>
        <v>12</v>
      </c>
      <c r="M528" s="26">
        <f t="shared" si="57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>
        <v>12</v>
      </c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26"/>
      <c r="BW528" s="67">
        <f>SUMIFS([1]Up!$J:$J,[1]Up!$D:$D,D528)</f>
        <v>0</v>
      </c>
      <c r="BX528" s="82"/>
      <c r="BY528" s="82" t="str">
        <f t="shared" si="55"/>
        <v>PL6</v>
      </c>
      <c r="BZ528" s="53" t="str">
        <f t="shared" si="56"/>
        <v/>
      </c>
      <c r="CA528" s="53" t="s">
        <v>50</v>
      </c>
      <c r="CB528" s="84" t="s">
        <v>1780</v>
      </c>
      <c r="CC528" s="53"/>
      <c r="CD528" s="53" t="s">
        <v>1781</v>
      </c>
      <c r="CE528" s="53">
        <v>12</v>
      </c>
      <c r="CF528" s="83">
        <v>46169</v>
      </c>
      <c r="CG528" s="53"/>
      <c r="CH528" s="53"/>
    </row>
    <row r="529" spans="3:86" ht="14.25" customHeight="1">
      <c r="C529" s="82" t="s">
        <v>14</v>
      </c>
      <c r="D529" s="82" t="s">
        <v>1458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4"/>
        <v>12</v>
      </c>
      <c r="M529" s="26">
        <f t="shared" si="57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>
        <v>12</v>
      </c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26"/>
      <c r="BU529" s="26"/>
      <c r="BV529" s="26"/>
      <c r="BW529" s="67">
        <f>SUMIFS([1]Up!$J:$J,[1]Up!$D:$D,D529)</f>
        <v>0</v>
      </c>
      <c r="BX529" s="82"/>
      <c r="BY529" s="82" t="str">
        <f t="shared" si="55"/>
        <v>PL6</v>
      </c>
      <c r="BZ529" s="53" t="str">
        <f t="shared" si="56"/>
        <v/>
      </c>
      <c r="CA529" s="53" t="s">
        <v>50</v>
      </c>
      <c r="CB529" s="84" t="s">
        <v>1780</v>
      </c>
      <c r="CC529" s="53"/>
      <c r="CD529" s="53" t="s">
        <v>1781</v>
      </c>
      <c r="CE529" s="53">
        <v>12</v>
      </c>
      <c r="CF529" s="83">
        <v>46169</v>
      </c>
      <c r="CG529" s="53"/>
      <c r="CH529" s="53"/>
    </row>
    <row r="530" spans="3:86" ht="14.25" customHeight="1">
      <c r="C530" s="82" t="s">
        <v>14</v>
      </c>
      <c r="D530" s="82" t="s">
        <v>1459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4"/>
        <v>1</v>
      </c>
      <c r="M530" s="26">
        <f t="shared" si="57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>
        <v>1</v>
      </c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26"/>
      <c r="BW530" s="67">
        <f>SUMIFS([1]Up!$J:$J,[1]Up!$D:$D,D530)</f>
        <v>0</v>
      </c>
      <c r="BX530" s="82"/>
      <c r="BY530" s="82" t="str">
        <f t="shared" si="55"/>
        <v>PL6</v>
      </c>
      <c r="BZ530" s="53" t="str">
        <f t="shared" si="56"/>
        <v/>
      </c>
      <c r="CA530" s="53" t="s">
        <v>50</v>
      </c>
      <c r="CB530" s="84" t="s">
        <v>1780</v>
      </c>
      <c r="CC530" s="53"/>
      <c r="CD530" s="53" t="s">
        <v>1781</v>
      </c>
      <c r="CE530" s="53">
        <v>1</v>
      </c>
      <c r="CF530" s="83">
        <v>46169</v>
      </c>
      <c r="CG530" s="53"/>
      <c r="CH530" s="53"/>
    </row>
    <row r="531" spans="3:86" ht="14.25" customHeight="1">
      <c r="C531" s="82" t="s">
        <v>12</v>
      </c>
      <c r="D531" s="82" t="s">
        <v>1460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4"/>
        <v>1</v>
      </c>
      <c r="M531" s="26">
        <f t="shared" si="57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>
        <v>1</v>
      </c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26"/>
      <c r="BU531" s="26"/>
      <c r="BV531" s="26"/>
      <c r="BW531" s="67">
        <f>SUMIFS([1]Up!$J:$J,[1]Up!$D:$D,D531)</f>
        <v>0</v>
      </c>
      <c r="BX531" s="82"/>
      <c r="BY531" s="82" t="str">
        <f t="shared" si="55"/>
        <v/>
      </c>
      <c r="BZ531" s="53" t="str">
        <f t="shared" si="56"/>
        <v/>
      </c>
      <c r="CA531" s="53" t="s">
        <v>50</v>
      </c>
      <c r="CB531" s="84" t="s">
        <v>1953</v>
      </c>
      <c r="CC531" s="53"/>
      <c r="CD531" s="53" t="s">
        <v>1954</v>
      </c>
      <c r="CE531" s="53">
        <v>1</v>
      </c>
      <c r="CF531" s="83">
        <v>46169</v>
      </c>
      <c r="CG531" s="53"/>
      <c r="CH531" s="53"/>
    </row>
    <row r="532" spans="3:86" ht="14.25" customHeight="1">
      <c r="C532" s="82" t="s">
        <v>12</v>
      </c>
      <c r="D532" s="82" t="s">
        <v>1461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4"/>
        <v>1</v>
      </c>
      <c r="M532" s="26">
        <f t="shared" si="57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>
        <f>(12000+1124)/G532</f>
        <v>1.0022911257064304</v>
      </c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26"/>
      <c r="BW532" s="67">
        <f>SUMIFS([1]Up!$J:$J,[1]Up!$D:$D,D532)</f>
        <v>0</v>
      </c>
      <c r="BX532" s="82"/>
      <c r="BY532" s="82" t="str">
        <f t="shared" si="55"/>
        <v/>
      </c>
      <c r="BZ532" s="53" t="str">
        <f t="shared" si="56"/>
        <v/>
      </c>
      <c r="CA532" s="53" t="s">
        <v>50</v>
      </c>
      <c r="CB532" s="53"/>
      <c r="CC532" s="53"/>
      <c r="CD532" s="53" t="s">
        <v>1681</v>
      </c>
      <c r="CE532" s="53">
        <v>1</v>
      </c>
      <c r="CF532" s="83"/>
      <c r="CG532" s="53"/>
      <c r="CH532" s="53"/>
    </row>
    <row r="533" spans="3:86" ht="14.25" customHeight="1">
      <c r="C533" s="82" t="s">
        <v>12</v>
      </c>
      <c r="D533" s="82" t="s">
        <v>1462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4"/>
        <v>1</v>
      </c>
      <c r="M533" s="26">
        <f t="shared" si="57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>
        <v>1</v>
      </c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26"/>
      <c r="BW533" s="67">
        <f>SUMIFS([1]Up!$J:$J,[1]Up!$D:$D,D533)</f>
        <v>0</v>
      </c>
      <c r="BX533" s="82"/>
      <c r="BY533" s="82" t="str">
        <f t="shared" si="55"/>
        <v/>
      </c>
      <c r="BZ533" s="53" t="str">
        <f t="shared" si="56"/>
        <v/>
      </c>
      <c r="CA533" s="53" t="s">
        <v>50</v>
      </c>
      <c r="CB533" s="84" t="s">
        <v>1921</v>
      </c>
      <c r="CC533" s="53"/>
      <c r="CD533" s="53" t="s">
        <v>1922</v>
      </c>
      <c r="CE533" s="53">
        <v>1</v>
      </c>
      <c r="CF533" s="83">
        <v>46169</v>
      </c>
      <c r="CG533" s="53"/>
      <c r="CH533" s="53"/>
    </row>
    <row r="534" spans="3:86" ht="14.25" customHeight="1">
      <c r="C534" s="82" t="s">
        <v>12</v>
      </c>
      <c r="D534" s="82" t="s">
        <v>1463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4"/>
        <v>1</v>
      </c>
      <c r="M534" s="26">
        <f t="shared" si="57"/>
        <v>0</v>
      </c>
      <c r="N534" s="26"/>
      <c r="O534" s="26"/>
      <c r="P534" s="26"/>
      <c r="Q534" s="26"/>
      <c r="R534" s="26">
        <f>1124*2/G534</f>
        <v>0.17168168626851993</v>
      </c>
      <c r="S534" s="26"/>
      <c r="T534" s="26"/>
      <c r="U534" s="26">
        <f t="shared" ref="U534:U535" si="58">12000/G534</f>
        <v>0.91645028257217043</v>
      </c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26"/>
      <c r="BW534" s="67">
        <f>SUMIFS([1]Up!$J:$J,[1]Up!$D:$D,D534)</f>
        <v>0</v>
      </c>
      <c r="BX534" s="82"/>
      <c r="BY534" s="82" t="str">
        <f t="shared" si="55"/>
        <v/>
      </c>
      <c r="BZ534" s="53" t="str">
        <f t="shared" si="56"/>
        <v/>
      </c>
      <c r="CA534" s="53" t="s">
        <v>50</v>
      </c>
      <c r="CB534" s="53"/>
      <c r="CC534" s="53"/>
      <c r="CD534" s="53" t="s">
        <v>1681</v>
      </c>
      <c r="CE534" s="53">
        <v>1</v>
      </c>
      <c r="CF534" s="83"/>
      <c r="CG534" s="53"/>
      <c r="CH534" s="53"/>
    </row>
    <row r="535" spans="3:86" ht="14.25" customHeight="1">
      <c r="C535" s="82" t="s">
        <v>12</v>
      </c>
      <c r="D535" s="82" t="s">
        <v>1464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4"/>
        <v>1</v>
      </c>
      <c r="M535" s="26">
        <f t="shared" si="57"/>
        <v>0</v>
      </c>
      <c r="N535" s="26"/>
      <c r="O535" s="26"/>
      <c r="P535" s="26"/>
      <c r="Q535" s="26"/>
      <c r="R535" s="26">
        <f>1124*2/G535</f>
        <v>0.17168168626851993</v>
      </c>
      <c r="S535" s="26"/>
      <c r="T535" s="26"/>
      <c r="U535" s="26">
        <f t="shared" si="58"/>
        <v>0.91645028257217043</v>
      </c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26"/>
      <c r="BW535" s="67">
        <f>SUMIFS([1]Up!$J:$J,[1]Up!$D:$D,D535)</f>
        <v>0</v>
      </c>
      <c r="BX535" s="82"/>
      <c r="BY535" s="82" t="str">
        <f t="shared" si="55"/>
        <v/>
      </c>
      <c r="BZ535" s="53" t="str">
        <f t="shared" si="56"/>
        <v/>
      </c>
      <c r="CA535" s="53" t="s">
        <v>50</v>
      </c>
      <c r="CB535" s="53"/>
      <c r="CC535" s="53"/>
      <c r="CD535" s="53" t="s">
        <v>1681</v>
      </c>
      <c r="CE535" s="53">
        <v>1</v>
      </c>
      <c r="CF535" s="83"/>
      <c r="CG535" s="53"/>
      <c r="CH535" s="53"/>
    </row>
    <row r="536" spans="3:86" ht="14.25" customHeight="1">
      <c r="C536" s="82" t="s">
        <v>12</v>
      </c>
      <c r="D536" s="82" t="s">
        <v>1465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4"/>
        <v>8</v>
      </c>
      <c r="M536" s="26">
        <f t="shared" si="57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26"/>
      <c r="BW536" s="67">
        <f>SUMIFS([1]Up!$J:$J,[1]Up!$D:$D,D536)</f>
        <v>0</v>
      </c>
      <c r="BX536" s="82"/>
      <c r="BY536" s="82" t="str">
        <f t="shared" si="55"/>
        <v/>
      </c>
      <c r="BZ536" s="53" t="str">
        <f t="shared" si="56"/>
        <v/>
      </c>
      <c r="CA536" s="53" t="s">
        <v>50</v>
      </c>
      <c r="CB536" s="84" t="s">
        <v>1870</v>
      </c>
      <c r="CC536" s="53"/>
      <c r="CD536" s="53" t="s">
        <v>1871</v>
      </c>
      <c r="CE536" s="53">
        <v>8</v>
      </c>
      <c r="CF536" s="83">
        <v>46169</v>
      </c>
      <c r="CG536" s="53"/>
      <c r="CH536" s="53"/>
    </row>
    <row r="537" spans="3:86" ht="14.25" customHeight="1">
      <c r="C537" s="82" t="s">
        <v>12</v>
      </c>
      <c r="D537" s="82" t="s">
        <v>1466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4"/>
        <v>8</v>
      </c>
      <c r="M537" s="26">
        <f t="shared" si="57"/>
        <v>0</v>
      </c>
      <c r="N537" s="26"/>
      <c r="O537" s="26"/>
      <c r="P537" s="26"/>
      <c r="Q537" s="26"/>
      <c r="R537" s="26">
        <v>8</v>
      </c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26"/>
      <c r="BW537" s="67">
        <f>SUMIFS([1]Up!$J:$J,[1]Up!$D:$D,D537)</f>
        <v>0</v>
      </c>
      <c r="BX537" s="82"/>
      <c r="BY537" s="82" t="str">
        <f t="shared" si="55"/>
        <v/>
      </c>
      <c r="BZ537" s="53" t="str">
        <f t="shared" si="56"/>
        <v/>
      </c>
      <c r="CA537" s="53" t="s">
        <v>50</v>
      </c>
      <c r="CB537" s="84" t="s">
        <v>1870</v>
      </c>
      <c r="CC537" s="53"/>
      <c r="CD537" s="53" t="s">
        <v>1871</v>
      </c>
      <c r="CE537" s="53">
        <v>8</v>
      </c>
      <c r="CF537" s="83">
        <v>46169</v>
      </c>
      <c r="CG537" s="53"/>
      <c r="CH537" s="53"/>
    </row>
    <row r="538" spans="3:86" ht="14.25" customHeight="1">
      <c r="C538" s="82" t="s">
        <v>12</v>
      </c>
      <c r="D538" s="82" t="s">
        <v>1467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4"/>
        <v>8</v>
      </c>
      <c r="M538" s="26">
        <f t="shared" si="57"/>
        <v>0</v>
      </c>
      <c r="N538" s="26"/>
      <c r="O538" s="26"/>
      <c r="P538" s="26"/>
      <c r="Q538" s="26"/>
      <c r="R538" s="26">
        <v>1</v>
      </c>
      <c r="S538" s="26"/>
      <c r="T538" s="26">
        <v>7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26"/>
      <c r="BW538" s="67">
        <f>SUMIFS([1]Up!$J:$J,[1]Up!$D:$D,D538)</f>
        <v>0</v>
      </c>
      <c r="BX538" s="82"/>
      <c r="BY538" s="82" t="str">
        <f t="shared" si="55"/>
        <v/>
      </c>
      <c r="BZ538" s="53" t="str">
        <f t="shared" si="56"/>
        <v/>
      </c>
      <c r="CA538" s="53" t="s">
        <v>50</v>
      </c>
      <c r="CB538" s="84" t="s">
        <v>1870</v>
      </c>
      <c r="CC538" s="53"/>
      <c r="CD538" s="53" t="s">
        <v>1871</v>
      </c>
      <c r="CE538" s="53">
        <v>8</v>
      </c>
      <c r="CF538" s="83">
        <v>46169</v>
      </c>
      <c r="CG538" s="53"/>
      <c r="CH538" s="53"/>
    </row>
    <row r="539" spans="3:86" ht="14.25" customHeight="1">
      <c r="C539" s="82" t="s">
        <v>12</v>
      </c>
      <c r="D539" s="82" t="s">
        <v>1468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4"/>
        <v>1</v>
      </c>
      <c r="M539" s="26">
        <f t="shared" si="57"/>
        <v>0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>
        <v>1</v>
      </c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26"/>
      <c r="BW539" s="67">
        <f>SUMIFS([1]Up!$J:$J,[1]Up!$D:$D,D539)</f>
        <v>0</v>
      </c>
      <c r="BX539" s="82"/>
      <c r="BY539" s="82" t="str">
        <f t="shared" si="55"/>
        <v/>
      </c>
      <c r="BZ539" s="53" t="str">
        <f t="shared" si="56"/>
        <v/>
      </c>
      <c r="CA539" s="53" t="s">
        <v>50</v>
      </c>
      <c r="CB539" s="53" t="s">
        <v>2125</v>
      </c>
      <c r="CC539" s="53"/>
      <c r="CD539" s="53" t="s">
        <v>2126</v>
      </c>
      <c r="CE539" s="53">
        <v>1</v>
      </c>
      <c r="CF539" s="83">
        <v>46169</v>
      </c>
      <c r="CG539" s="53"/>
      <c r="CH539" s="53"/>
    </row>
    <row r="540" spans="3:86" ht="14.25" customHeight="1">
      <c r="C540" s="82" t="s">
        <v>12</v>
      </c>
      <c r="D540" s="82" t="s">
        <v>1469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4"/>
        <v>9</v>
      </c>
      <c r="M540" s="26">
        <f t="shared" si="57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>
        <v>9</v>
      </c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26"/>
      <c r="BW540" s="67">
        <f>SUMIFS([1]Up!$J:$J,[1]Up!$D:$D,D540)</f>
        <v>0</v>
      </c>
      <c r="BX540" s="82"/>
      <c r="BY540" s="82" t="str">
        <f t="shared" si="55"/>
        <v/>
      </c>
      <c r="BZ540" s="53" t="str">
        <f t="shared" si="56"/>
        <v/>
      </c>
      <c r="CA540" s="53" t="s">
        <v>50</v>
      </c>
      <c r="CB540" s="84" t="s">
        <v>2090</v>
      </c>
      <c r="CC540" s="53"/>
      <c r="CD540" s="53" t="s">
        <v>2091</v>
      </c>
      <c r="CE540" s="53">
        <v>9</v>
      </c>
      <c r="CF540" s="83">
        <v>46169</v>
      </c>
      <c r="CG540" s="53"/>
      <c r="CH540" s="53"/>
    </row>
    <row r="541" spans="3:86" ht="14.25" customHeight="1">
      <c r="C541" s="82" t="s">
        <v>12</v>
      </c>
      <c r="D541" s="82" t="s">
        <v>1470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4"/>
        <v>1</v>
      </c>
      <c r="M541" s="26">
        <f t="shared" si="57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>
        <v>1</v>
      </c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>
        <v>1</v>
      </c>
      <c r="BU541" s="26"/>
      <c r="BV541" s="26"/>
      <c r="BW541" s="67">
        <f>SUMIFS([1]Up!$J:$J,[1]Up!$D:$D,D541)</f>
        <v>0</v>
      </c>
      <c r="BX541" s="82"/>
      <c r="BY541" s="82" t="str">
        <f t="shared" si="55"/>
        <v/>
      </c>
      <c r="BZ541" s="53" t="str">
        <f t="shared" si="56"/>
        <v>Thừa 1</v>
      </c>
      <c r="CA541" s="53" t="s">
        <v>61</v>
      </c>
      <c r="CB541" s="53" t="s">
        <v>1984</v>
      </c>
      <c r="CC541" s="53"/>
      <c r="CD541" s="53" t="s">
        <v>1985</v>
      </c>
      <c r="CE541" s="53">
        <v>1</v>
      </c>
      <c r="CF541" s="83">
        <v>46169</v>
      </c>
      <c r="CG541" s="53"/>
      <c r="CH541" s="53"/>
    </row>
    <row r="542" spans="3:86" ht="14.25" customHeight="1">
      <c r="C542" s="82" t="s">
        <v>14</v>
      </c>
      <c r="D542" s="82" t="s">
        <v>1471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ref="L542:L605" si="59">MIN(SUM(N542:BV542),I542)</f>
        <v>1</v>
      </c>
      <c r="M542" s="26">
        <f t="shared" si="57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>
        <v>1</v>
      </c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26"/>
      <c r="BW542" s="67">
        <f>SUMIFS([1]Up!$J:$J,[1]Up!$D:$D,D542)</f>
        <v>0</v>
      </c>
      <c r="BX542" s="82"/>
      <c r="BY542" s="82" t="str">
        <f t="shared" ref="BY542:BY605" si="60">IFERROR(IF(C542="Plate",LEFT(E542,FIND("*",E542,1)-1),""),IF(C542="Plate",LEFT(E542,FIND("x",E542,1)-1),""))</f>
        <v>PL6</v>
      </c>
      <c r="BZ542" s="53" t="str">
        <f t="shared" ref="BZ542:BZ605" si="61">IF(ROUND(SUM(N542:BV542)-I542,0)&gt;0,"Thừa "&amp;SUM(N542:BV542)-I542,"")</f>
        <v/>
      </c>
      <c r="CA542" s="53" t="s">
        <v>50</v>
      </c>
      <c r="CB542" s="53"/>
      <c r="CC542" s="53"/>
      <c r="CD542" s="53" t="s">
        <v>1992</v>
      </c>
      <c r="CE542" s="53">
        <v>1</v>
      </c>
      <c r="CF542" s="83">
        <v>46169</v>
      </c>
      <c r="CG542" s="53"/>
      <c r="CH542" s="53"/>
    </row>
    <row r="543" spans="3:86" ht="14.25" customHeight="1">
      <c r="C543" s="82"/>
      <c r="D543" s="82" t="s">
        <v>3745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9"/>
        <v>1</v>
      </c>
      <c r="M543" s="26">
        <f t="shared" si="57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>
        <v>1</v>
      </c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26"/>
      <c r="BW543" s="67">
        <f>SUMIFS([1]Up!$J:$J,[1]Up!$D:$D,D543)</f>
        <v>0</v>
      </c>
      <c r="BX543" s="82"/>
      <c r="BY543" s="82" t="str">
        <f t="shared" si="60"/>
        <v/>
      </c>
      <c r="BZ543" s="53" t="str">
        <f t="shared" si="61"/>
        <v/>
      </c>
      <c r="CA543" s="53" t="s">
        <v>50</v>
      </c>
      <c r="CB543" s="53" t="s">
        <v>3799</v>
      </c>
      <c r="CC543" s="53"/>
      <c r="CD543" s="53" t="s">
        <v>3801</v>
      </c>
      <c r="CE543" s="53">
        <v>1</v>
      </c>
      <c r="CF543" s="83">
        <v>46169</v>
      </c>
      <c r="CG543" s="53"/>
      <c r="CH543" s="53"/>
    </row>
    <row r="544" spans="3:86" ht="14.25" customHeight="1">
      <c r="C544" s="82" t="s">
        <v>15</v>
      </c>
      <c r="D544" s="82" t="s">
        <v>1472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si="59"/>
        <v>352</v>
      </c>
      <c r="M544" s="26">
        <f t="shared" si="57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/>
      <c r="BV544" s="26">
        <v>352</v>
      </c>
      <c r="BW544" s="67">
        <f>SUMIFS([1]Up!$J:$J,[1]Up!$D:$D,D544)</f>
        <v>0</v>
      </c>
      <c r="BX544" s="82"/>
      <c r="BY544" s="82" t="str">
        <f t="shared" si="60"/>
        <v/>
      </c>
      <c r="BZ544" s="53" t="str">
        <f t="shared" si="61"/>
        <v/>
      </c>
      <c r="CA544" s="53" t="s">
        <v>75</v>
      </c>
      <c r="CB544" s="53"/>
      <c r="CC544" s="53"/>
      <c r="CD544" s="53"/>
      <c r="CE544" s="53"/>
      <c r="CF544" s="83"/>
      <c r="CG544" s="53"/>
      <c r="CH544" s="53"/>
    </row>
    <row r="545" spans="3:86" ht="14.25" customHeight="1">
      <c r="C545" s="82" t="s">
        <v>15</v>
      </c>
      <c r="D545" s="82" t="s">
        <v>1473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59"/>
        <v>1</v>
      </c>
      <c r="M545" s="26">
        <f t="shared" si="57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/>
      <c r="BV545" s="26">
        <v>1</v>
      </c>
      <c r="BW545" s="67">
        <f>SUMIFS([1]Up!$J:$J,[1]Up!$D:$D,D545)</f>
        <v>0</v>
      </c>
      <c r="BX545" s="82"/>
      <c r="BY545" s="82" t="str">
        <f t="shared" si="60"/>
        <v/>
      </c>
      <c r="BZ545" s="53" t="str">
        <f t="shared" si="61"/>
        <v/>
      </c>
      <c r="CA545" s="53" t="s">
        <v>75</v>
      </c>
      <c r="CB545" s="53"/>
      <c r="CC545" s="53"/>
      <c r="CD545" s="53"/>
      <c r="CE545" s="53"/>
      <c r="CF545" s="83"/>
      <c r="CG545" s="53"/>
      <c r="CH545" s="53"/>
    </row>
    <row r="546" spans="3:86" ht="14.25" customHeight="1">
      <c r="C546" s="82" t="s">
        <v>15</v>
      </c>
      <c r="D546" s="82" t="s">
        <v>1474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59"/>
        <v>178</v>
      </c>
      <c r="M546" s="26">
        <f t="shared" si="57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>
        <v>178</v>
      </c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26"/>
      <c r="BW546" s="67">
        <f>SUMIFS([1]Up!$J:$J,[1]Up!$D:$D,D546)</f>
        <v>0</v>
      </c>
      <c r="BX546" s="82"/>
      <c r="BY546" s="82" t="str">
        <f t="shared" si="60"/>
        <v/>
      </c>
      <c r="BZ546" s="53" t="str">
        <f t="shared" si="61"/>
        <v/>
      </c>
      <c r="CA546" s="53" t="s">
        <v>75</v>
      </c>
      <c r="CB546" s="53"/>
      <c r="CC546" s="53"/>
      <c r="CD546" s="53"/>
      <c r="CE546" s="53"/>
      <c r="CF546" s="83"/>
      <c r="CG546" s="53"/>
      <c r="CH546" s="53"/>
    </row>
    <row r="547" spans="3:86" ht="14.25" customHeight="1">
      <c r="C547" s="82" t="s">
        <v>15</v>
      </c>
      <c r="D547" s="82" t="s">
        <v>1475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59"/>
        <v>21</v>
      </c>
      <c r="M547" s="26">
        <f t="shared" si="57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/>
      <c r="BV547" s="26">
        <v>21</v>
      </c>
      <c r="BW547" s="67">
        <f>SUMIFS([1]Up!$J:$J,[1]Up!$D:$D,D547)</f>
        <v>0</v>
      </c>
      <c r="BX547" s="82"/>
      <c r="BY547" s="82" t="str">
        <f t="shared" si="60"/>
        <v/>
      </c>
      <c r="BZ547" s="53" t="str">
        <f t="shared" si="61"/>
        <v/>
      </c>
      <c r="CA547" s="53" t="s">
        <v>75</v>
      </c>
      <c r="CB547" s="53"/>
      <c r="CC547" s="53"/>
      <c r="CD547" s="53"/>
      <c r="CE547" s="53"/>
      <c r="CF547" s="83"/>
      <c r="CG547" s="53"/>
      <c r="CH547" s="53"/>
    </row>
    <row r="548" spans="3:86" ht="14.25" customHeight="1">
      <c r="C548" s="82" t="s">
        <v>15</v>
      </c>
      <c r="D548" s="82" t="s">
        <v>1476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59"/>
        <v>4</v>
      </c>
      <c r="M548" s="26">
        <f t="shared" si="57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/>
      <c r="BV548" s="26">
        <v>4</v>
      </c>
      <c r="BW548" s="67">
        <f>SUMIFS([1]Up!$J:$J,[1]Up!$D:$D,D548)</f>
        <v>0</v>
      </c>
      <c r="BX548" s="82"/>
      <c r="BY548" s="82" t="str">
        <f t="shared" si="60"/>
        <v/>
      </c>
      <c r="BZ548" s="53" t="str">
        <f t="shared" si="61"/>
        <v/>
      </c>
      <c r="CA548" s="53" t="s">
        <v>75</v>
      </c>
      <c r="CB548" s="53"/>
      <c r="CC548" s="53"/>
      <c r="CD548" s="53"/>
      <c r="CE548" s="53"/>
      <c r="CF548" s="83"/>
      <c r="CG548" s="53"/>
      <c r="CH548" s="53"/>
    </row>
    <row r="549" spans="3:86" ht="14.25" customHeight="1">
      <c r="C549" s="82" t="s">
        <v>15</v>
      </c>
      <c r="D549" s="82" t="s">
        <v>1477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59"/>
        <v>4</v>
      </c>
      <c r="M549" s="26">
        <f t="shared" si="57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/>
      <c r="BV549" s="26">
        <v>4</v>
      </c>
      <c r="BW549" s="67">
        <f>SUMIFS([1]Up!$J:$J,[1]Up!$D:$D,D549)</f>
        <v>0</v>
      </c>
      <c r="BX549" s="82"/>
      <c r="BY549" s="82" t="str">
        <f t="shared" si="60"/>
        <v/>
      </c>
      <c r="BZ549" s="53" t="str">
        <f t="shared" si="61"/>
        <v/>
      </c>
      <c r="CA549" s="53" t="s">
        <v>75</v>
      </c>
      <c r="CB549" s="53"/>
      <c r="CC549" s="53"/>
      <c r="CD549" s="53"/>
      <c r="CE549" s="53"/>
      <c r="CF549" s="83"/>
      <c r="CG549" s="53"/>
      <c r="CH549" s="53"/>
    </row>
    <row r="550" spans="3:86" ht="14.25" customHeight="1">
      <c r="C550" s="82" t="s">
        <v>15</v>
      </c>
      <c r="D550" s="82" t="s">
        <v>1478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59"/>
        <v>1</v>
      </c>
      <c r="M550" s="26">
        <f t="shared" si="57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26"/>
      <c r="BU550" s="26"/>
      <c r="BV550" s="26">
        <v>1</v>
      </c>
      <c r="BW550" s="67">
        <f>SUMIFS([1]Up!$J:$J,[1]Up!$D:$D,D550)</f>
        <v>0</v>
      </c>
      <c r="BX550" s="82"/>
      <c r="BY550" s="82" t="str">
        <f t="shared" si="60"/>
        <v/>
      </c>
      <c r="BZ550" s="53" t="str">
        <f t="shared" si="61"/>
        <v/>
      </c>
      <c r="CA550" s="53" t="s">
        <v>75</v>
      </c>
      <c r="CB550" s="53"/>
      <c r="CC550" s="53"/>
      <c r="CD550" s="53"/>
      <c r="CE550" s="53"/>
      <c r="CF550" s="83"/>
      <c r="CG550" s="53"/>
      <c r="CH550" s="53"/>
    </row>
    <row r="551" spans="3:86" ht="14.25" customHeight="1">
      <c r="C551" s="82" t="s">
        <v>15</v>
      </c>
      <c r="D551" s="82" t="s">
        <v>1479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59"/>
        <v>1</v>
      </c>
      <c r="M551" s="26">
        <f t="shared" si="57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/>
      <c r="BV551" s="26">
        <v>1</v>
      </c>
      <c r="BW551" s="67">
        <f>SUMIFS([1]Up!$J:$J,[1]Up!$D:$D,D551)</f>
        <v>0</v>
      </c>
      <c r="BX551" s="82"/>
      <c r="BY551" s="82" t="str">
        <f t="shared" si="60"/>
        <v/>
      </c>
      <c r="BZ551" s="53" t="str">
        <f t="shared" si="61"/>
        <v/>
      </c>
      <c r="CA551" s="53" t="s">
        <v>75</v>
      </c>
      <c r="CB551" s="53"/>
      <c r="CC551" s="53"/>
      <c r="CD551" s="53"/>
      <c r="CE551" s="53"/>
      <c r="CF551" s="83"/>
      <c r="CG551" s="53"/>
      <c r="CH551" s="53"/>
    </row>
    <row r="552" spans="3:86" ht="14.25" customHeight="1">
      <c r="C552" s="82" t="s">
        <v>14</v>
      </c>
      <c r="D552" s="82" t="s">
        <v>1480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59"/>
        <v>8</v>
      </c>
      <c r="M552" s="26">
        <f t="shared" si="57"/>
        <v>0</v>
      </c>
      <c r="N552" s="26"/>
      <c r="O552" s="26"/>
      <c r="P552" s="26">
        <v>8</v>
      </c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26"/>
      <c r="BW552" s="67">
        <f>SUMIFS([1]Up!$J:$J,[1]Up!$D:$D,D552)</f>
        <v>0</v>
      </c>
      <c r="BX552" s="82"/>
      <c r="BY552" s="82" t="str">
        <f t="shared" si="60"/>
        <v>PL10</v>
      </c>
      <c r="BZ552" s="53" t="str">
        <f t="shared" si="61"/>
        <v/>
      </c>
      <c r="CA552" s="53" t="s">
        <v>50</v>
      </c>
      <c r="CB552" s="84" t="s">
        <v>1789</v>
      </c>
      <c r="CC552" s="53"/>
      <c r="CD552" s="53" t="s">
        <v>1790</v>
      </c>
      <c r="CE552" s="53">
        <v>8</v>
      </c>
      <c r="CF552" s="83">
        <v>46169</v>
      </c>
      <c r="CG552" s="53"/>
      <c r="CH552" s="53"/>
    </row>
    <row r="553" spans="3:86" ht="14.25" customHeight="1">
      <c r="C553" s="82" t="s">
        <v>14</v>
      </c>
      <c r="D553" s="82" t="s">
        <v>1481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59"/>
        <v>1</v>
      </c>
      <c r="M553" s="26">
        <f t="shared" si="57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>
        <v>1</v>
      </c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26"/>
      <c r="BW553" s="67">
        <f>SUMIFS([1]Up!$J:$J,[1]Up!$D:$D,D553)</f>
        <v>0</v>
      </c>
      <c r="BX553" s="82"/>
      <c r="BY553" s="82" t="str">
        <f t="shared" si="60"/>
        <v>PL6</v>
      </c>
      <c r="BZ553" s="53" t="str">
        <f t="shared" si="61"/>
        <v/>
      </c>
      <c r="CA553" s="53" t="s">
        <v>50</v>
      </c>
      <c r="CB553" s="84" t="s">
        <v>1780</v>
      </c>
      <c r="CC553" s="53"/>
      <c r="CD553" s="53" t="s">
        <v>1781</v>
      </c>
      <c r="CE553" s="53">
        <v>1</v>
      </c>
      <c r="CF553" s="83">
        <v>46169</v>
      </c>
      <c r="CG553" s="53"/>
      <c r="CH553" s="53"/>
    </row>
    <row r="554" spans="3:86" ht="14.25" customHeight="1">
      <c r="C554" s="82" t="s">
        <v>14</v>
      </c>
      <c r="D554" s="82" t="s">
        <v>1482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59"/>
        <v>9</v>
      </c>
      <c r="M554" s="26">
        <f t="shared" si="57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>
        <v>9</v>
      </c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26"/>
      <c r="BW554" s="67">
        <f>SUMIFS([1]Up!$J:$J,[1]Up!$D:$D,D554)</f>
        <v>0</v>
      </c>
      <c r="BX554" s="82"/>
      <c r="BY554" s="82" t="str">
        <f t="shared" si="60"/>
        <v>PL6</v>
      </c>
      <c r="BZ554" s="53" t="str">
        <f t="shared" si="61"/>
        <v/>
      </c>
      <c r="CA554" s="53" t="s">
        <v>50</v>
      </c>
      <c r="CB554" s="84" t="s">
        <v>1780</v>
      </c>
      <c r="CC554" s="53"/>
      <c r="CD554" s="53" t="s">
        <v>1781</v>
      </c>
      <c r="CE554" s="53">
        <v>9</v>
      </c>
      <c r="CF554" s="83">
        <v>46169</v>
      </c>
      <c r="CG554" s="53"/>
      <c r="CH554" s="53"/>
    </row>
    <row r="555" spans="3:86" ht="14.25" customHeight="1">
      <c r="C555" s="82" t="s">
        <v>14</v>
      </c>
      <c r="D555" s="82" t="s">
        <v>1483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59"/>
        <v>9</v>
      </c>
      <c r="M555" s="26">
        <f t="shared" si="57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>
        <v>9</v>
      </c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26"/>
      <c r="BW555" s="67">
        <f>SUMIFS([1]Up!$J:$J,[1]Up!$D:$D,D555)</f>
        <v>0</v>
      </c>
      <c r="BX555" s="82"/>
      <c r="BY555" s="82" t="str">
        <f t="shared" si="60"/>
        <v>PL6</v>
      </c>
      <c r="BZ555" s="53" t="str">
        <f t="shared" si="61"/>
        <v/>
      </c>
      <c r="CA555" s="53" t="s">
        <v>50</v>
      </c>
      <c r="CB555" s="84" t="s">
        <v>1780</v>
      </c>
      <c r="CC555" s="53"/>
      <c r="CD555" s="53" t="s">
        <v>1781</v>
      </c>
      <c r="CE555" s="53">
        <v>9</v>
      </c>
      <c r="CF555" s="83">
        <v>46169</v>
      </c>
      <c r="CG555" s="53"/>
      <c r="CH555" s="53"/>
    </row>
    <row r="556" spans="3:86" ht="14.25" customHeight="1">
      <c r="C556" s="82" t="s">
        <v>14</v>
      </c>
      <c r="D556" s="82" t="s">
        <v>1484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59"/>
        <v>4</v>
      </c>
      <c r="M556" s="26">
        <f t="shared" si="57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>
        <v>4</v>
      </c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26"/>
      <c r="BW556" s="67">
        <f>SUMIFS([1]Up!$J:$J,[1]Up!$D:$D,D556)</f>
        <v>0</v>
      </c>
      <c r="BX556" s="82"/>
      <c r="BY556" s="82" t="str">
        <f t="shared" si="60"/>
        <v>PL2.6</v>
      </c>
      <c r="BZ556" s="53" t="str">
        <f t="shared" si="61"/>
        <v/>
      </c>
      <c r="CA556" s="53" t="s">
        <v>61</v>
      </c>
      <c r="CB556" s="84" t="s">
        <v>3877</v>
      </c>
      <c r="CC556" s="53"/>
      <c r="CD556" s="53" t="s">
        <v>3878</v>
      </c>
      <c r="CE556" s="53">
        <v>4</v>
      </c>
      <c r="CF556" s="83">
        <v>46191</v>
      </c>
      <c r="CG556" s="53"/>
      <c r="CH556" s="53"/>
    </row>
    <row r="557" spans="3:86" ht="14.25" customHeight="1">
      <c r="C557" s="82" t="s">
        <v>12</v>
      </c>
      <c r="D557" s="82" t="s">
        <v>1485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59"/>
        <v>1</v>
      </c>
      <c r="M557" s="26">
        <f t="shared" si="57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>
        <f>(5500+5325)/G557</f>
        <v>1.0027790643816581</v>
      </c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26"/>
      <c r="BW557" s="67">
        <f>SUMIFS([1]Up!$J:$J,[1]Up!$D:$D,D557)</f>
        <v>0</v>
      </c>
      <c r="BX557" s="82"/>
      <c r="BY557" s="82" t="str">
        <f t="shared" si="60"/>
        <v/>
      </c>
      <c r="BZ557" s="53" t="str">
        <f t="shared" si="61"/>
        <v/>
      </c>
      <c r="CA557" s="53" t="s">
        <v>50</v>
      </c>
      <c r="CB557" s="53"/>
      <c r="CC557" s="53"/>
      <c r="CD557" s="53" t="s">
        <v>1681</v>
      </c>
      <c r="CE557" s="53">
        <v>1</v>
      </c>
      <c r="CF557" s="83"/>
      <c r="CG557" s="53"/>
      <c r="CH557" s="53"/>
    </row>
    <row r="558" spans="3:86" ht="14.25" customHeight="1">
      <c r="C558" s="82" t="s">
        <v>12</v>
      </c>
      <c r="D558" s="82" t="s">
        <v>1486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59"/>
        <v>1</v>
      </c>
      <c r="M558" s="26">
        <f t="shared" si="57"/>
        <v>0</v>
      </c>
      <c r="N558" s="26"/>
      <c r="O558" s="26"/>
      <c r="P558" s="26"/>
      <c r="Q558" s="26"/>
      <c r="R558" s="26"/>
      <c r="S558" s="26"/>
      <c r="T558" s="26"/>
      <c r="U558" s="26">
        <v>1</v>
      </c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26"/>
      <c r="BU558" s="26"/>
      <c r="BV558" s="26"/>
      <c r="BW558" s="67">
        <f>SUMIFS([1]Up!$J:$J,[1]Up!$D:$D,D558)</f>
        <v>0</v>
      </c>
      <c r="BX558" s="82"/>
      <c r="BY558" s="82" t="str">
        <f t="shared" si="60"/>
        <v/>
      </c>
      <c r="BZ558" s="53" t="str">
        <f t="shared" si="61"/>
        <v/>
      </c>
      <c r="CA558" s="53" t="s">
        <v>50</v>
      </c>
      <c r="CB558" s="84" t="s">
        <v>1870</v>
      </c>
      <c r="CC558" s="53"/>
      <c r="CD558" s="53" t="s">
        <v>1871</v>
      </c>
      <c r="CE558" s="53">
        <v>1</v>
      </c>
      <c r="CF558" s="83">
        <v>46169</v>
      </c>
      <c r="CG558" s="53"/>
      <c r="CH558" s="53"/>
    </row>
    <row r="559" spans="3:86" ht="14.25" customHeight="1">
      <c r="C559" s="82" t="s">
        <v>12</v>
      </c>
      <c r="D559" s="82" t="s">
        <v>1487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59"/>
        <v>4</v>
      </c>
      <c r="M559" s="26">
        <f t="shared" si="57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/>
      <c r="BU559" s="26"/>
      <c r="BV559" s="26"/>
      <c r="BW559" s="67">
        <f>SUMIFS([1]Up!$J:$J,[1]Up!$D:$D,D559)</f>
        <v>0</v>
      </c>
      <c r="BX559" s="82"/>
      <c r="BY559" s="82" t="str">
        <f t="shared" si="60"/>
        <v/>
      </c>
      <c r="BZ559" s="53" t="str">
        <f t="shared" si="61"/>
        <v/>
      </c>
      <c r="CA559" s="53" t="s">
        <v>50</v>
      </c>
      <c r="CB559" s="84" t="s">
        <v>1870</v>
      </c>
      <c r="CC559" s="53"/>
      <c r="CD559" s="53" t="s">
        <v>1871</v>
      </c>
      <c r="CE559" s="53">
        <v>4</v>
      </c>
      <c r="CF559" s="83">
        <v>46169</v>
      </c>
      <c r="CG559" s="53"/>
      <c r="CH559" s="53"/>
    </row>
    <row r="560" spans="3:86" ht="14.25" customHeight="1">
      <c r="C560" s="82" t="s">
        <v>12</v>
      </c>
      <c r="D560" s="82" t="s">
        <v>1488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59"/>
        <v>4</v>
      </c>
      <c r="M560" s="26">
        <f t="shared" si="57"/>
        <v>0</v>
      </c>
      <c r="N560" s="26"/>
      <c r="O560" s="26"/>
      <c r="P560" s="26"/>
      <c r="Q560" s="26"/>
      <c r="R560" s="26">
        <v>2</v>
      </c>
      <c r="S560" s="26">
        <v>1</v>
      </c>
      <c r="T560" s="26">
        <v>1</v>
      </c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26"/>
      <c r="BW560" s="67">
        <f>SUMIFS([1]Up!$J:$J,[1]Up!$D:$D,D560)</f>
        <v>0</v>
      </c>
      <c r="BX560" s="82"/>
      <c r="BY560" s="82" t="str">
        <f t="shared" si="60"/>
        <v/>
      </c>
      <c r="BZ560" s="53" t="str">
        <f t="shared" si="61"/>
        <v/>
      </c>
      <c r="CA560" s="53" t="s">
        <v>50</v>
      </c>
      <c r="CB560" s="84" t="s">
        <v>1870</v>
      </c>
      <c r="CC560" s="53"/>
      <c r="CD560" s="53" t="s">
        <v>1871</v>
      </c>
      <c r="CE560" s="53">
        <v>4</v>
      </c>
      <c r="CF560" s="83">
        <v>46169</v>
      </c>
      <c r="CG560" s="53"/>
      <c r="CH560" s="53"/>
    </row>
    <row r="561" spans="3:86" ht="14.25" customHeight="1">
      <c r="C561" s="82" t="s">
        <v>12</v>
      </c>
      <c r="D561" s="82" t="s">
        <v>1489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59"/>
        <v>4</v>
      </c>
      <c r="M561" s="26">
        <f t="shared" si="57"/>
        <v>0</v>
      </c>
      <c r="N561" s="26"/>
      <c r="O561" s="26"/>
      <c r="P561" s="26"/>
      <c r="Q561" s="26"/>
      <c r="R561" s="26"/>
      <c r="S561" s="26"/>
      <c r="T561" s="26"/>
      <c r="U561" s="26">
        <v>4</v>
      </c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26"/>
      <c r="BW561" s="67">
        <f>SUMIFS([1]Up!$J:$J,[1]Up!$D:$D,D561)</f>
        <v>0</v>
      </c>
      <c r="BX561" s="82"/>
      <c r="BY561" s="82" t="str">
        <f t="shared" si="60"/>
        <v/>
      </c>
      <c r="BZ561" s="53" t="str">
        <f t="shared" si="61"/>
        <v/>
      </c>
      <c r="CA561" s="53" t="s">
        <v>50</v>
      </c>
      <c r="CB561" s="84" t="s">
        <v>1870</v>
      </c>
      <c r="CC561" s="53"/>
      <c r="CD561" s="53" t="s">
        <v>1871</v>
      </c>
      <c r="CE561" s="53">
        <v>4</v>
      </c>
      <c r="CF561" s="83">
        <v>46169</v>
      </c>
      <c r="CG561" s="53"/>
      <c r="CH561" s="53"/>
    </row>
    <row r="562" spans="3:86" ht="14.25" customHeight="1">
      <c r="C562" s="82" t="s">
        <v>12</v>
      </c>
      <c r="D562" s="82" t="s">
        <v>1490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59"/>
        <v>4</v>
      </c>
      <c r="M562" s="26">
        <f t="shared" si="57"/>
        <v>0</v>
      </c>
      <c r="N562" s="26"/>
      <c r="O562" s="26"/>
      <c r="P562" s="26"/>
      <c r="Q562" s="26"/>
      <c r="R562" s="26"/>
      <c r="S562" s="26"/>
      <c r="T562" s="26">
        <v>4</v>
      </c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26"/>
      <c r="BU562" s="26"/>
      <c r="BV562" s="26"/>
      <c r="BW562" s="67">
        <f>SUMIFS([1]Up!$J:$J,[1]Up!$D:$D,D562)</f>
        <v>0</v>
      </c>
      <c r="BX562" s="82"/>
      <c r="BY562" s="82" t="str">
        <f t="shared" si="60"/>
        <v/>
      </c>
      <c r="BZ562" s="53" t="str">
        <f t="shared" si="61"/>
        <v/>
      </c>
      <c r="CA562" s="53" t="s">
        <v>50</v>
      </c>
      <c r="CB562" s="84" t="s">
        <v>1870</v>
      </c>
      <c r="CC562" s="53"/>
      <c r="CD562" s="53" t="s">
        <v>1871</v>
      </c>
      <c r="CE562" s="53">
        <v>4</v>
      </c>
      <c r="CF562" s="83">
        <v>46169</v>
      </c>
      <c r="CG562" s="53"/>
      <c r="CH562" s="53"/>
    </row>
    <row r="563" spans="3:86" ht="14.25" customHeight="1">
      <c r="C563" s="82" t="s">
        <v>12</v>
      </c>
      <c r="D563" s="82" t="s">
        <v>1491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59"/>
        <v>4</v>
      </c>
      <c r="M563" s="26">
        <f t="shared" si="57"/>
        <v>0</v>
      </c>
      <c r="N563" s="26"/>
      <c r="O563" s="26"/>
      <c r="P563" s="26"/>
      <c r="Q563" s="26"/>
      <c r="R563" s="26"/>
      <c r="S563" s="26">
        <v>4</v>
      </c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26"/>
      <c r="BW563" s="67">
        <f>SUMIFS([1]Up!$J:$J,[1]Up!$D:$D,D563)</f>
        <v>0</v>
      </c>
      <c r="BX563" s="82"/>
      <c r="BY563" s="82" t="str">
        <f t="shared" si="60"/>
        <v/>
      </c>
      <c r="BZ563" s="53" t="str">
        <f t="shared" si="61"/>
        <v/>
      </c>
      <c r="CA563" s="53" t="s">
        <v>50</v>
      </c>
      <c r="CB563" s="84" t="s">
        <v>1870</v>
      </c>
      <c r="CC563" s="53"/>
      <c r="CD563" s="53" t="s">
        <v>1871</v>
      </c>
      <c r="CE563" s="53">
        <v>4</v>
      </c>
      <c r="CF563" s="83">
        <v>46169</v>
      </c>
      <c r="CG563" s="53"/>
      <c r="CH563" s="53"/>
    </row>
    <row r="564" spans="3:86" ht="14.25" customHeight="1">
      <c r="C564" s="82" t="s">
        <v>12</v>
      </c>
      <c r="D564" s="82" t="s">
        <v>1492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59"/>
        <v>4</v>
      </c>
      <c r="M564" s="26">
        <f t="shared" ref="M564:M632" si="62">MAX(0,I564-L564)</f>
        <v>0</v>
      </c>
      <c r="N564" s="26"/>
      <c r="O564" s="26"/>
      <c r="P564" s="26"/>
      <c r="Q564" s="26"/>
      <c r="R564" s="26"/>
      <c r="S564" s="26"/>
      <c r="T564" s="26"/>
      <c r="U564" s="26">
        <v>4</v>
      </c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26"/>
      <c r="BW564" s="67">
        <f>SUMIFS([1]Up!$J:$J,[1]Up!$D:$D,D564)</f>
        <v>0</v>
      </c>
      <c r="BX564" s="82"/>
      <c r="BY564" s="82" t="str">
        <f t="shared" si="60"/>
        <v/>
      </c>
      <c r="BZ564" s="53" t="str">
        <f t="shared" si="61"/>
        <v/>
      </c>
      <c r="CA564" s="53" t="s">
        <v>50</v>
      </c>
      <c r="CB564" s="84" t="s">
        <v>1870</v>
      </c>
      <c r="CC564" s="53"/>
      <c r="CD564" s="53" t="s">
        <v>1871</v>
      </c>
      <c r="CE564" s="53">
        <v>4</v>
      </c>
      <c r="CF564" s="83">
        <v>46169</v>
      </c>
      <c r="CG564" s="53"/>
      <c r="CH564" s="53"/>
    </row>
    <row r="565" spans="3:86" ht="14.25" customHeight="1">
      <c r="C565" s="82" t="s">
        <v>12</v>
      </c>
      <c r="D565" s="82" t="s">
        <v>1493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59"/>
        <v>2</v>
      </c>
      <c r="M565" s="26">
        <f t="shared" si="62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2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26"/>
      <c r="BW565" s="67">
        <f>SUMIFS([1]Up!$J:$J,[1]Up!$D:$D,D565)</f>
        <v>0</v>
      </c>
      <c r="BX565" s="82"/>
      <c r="BY565" s="82" t="str">
        <f t="shared" si="60"/>
        <v/>
      </c>
      <c r="BZ565" s="53" t="str">
        <f t="shared" si="61"/>
        <v/>
      </c>
      <c r="CA565" s="53" t="s">
        <v>50</v>
      </c>
      <c r="CB565" s="53" t="s">
        <v>2167</v>
      </c>
      <c r="CC565" s="53"/>
      <c r="CD565" s="53" t="s">
        <v>2168</v>
      </c>
      <c r="CE565" s="53">
        <v>2</v>
      </c>
      <c r="CF565" s="83">
        <v>46169</v>
      </c>
      <c r="CG565" s="53"/>
      <c r="CH565" s="53"/>
    </row>
    <row r="566" spans="3:86" ht="14.25" customHeight="1">
      <c r="C566" s="82" t="s">
        <v>12</v>
      </c>
      <c r="D566" s="82" t="s">
        <v>1494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59"/>
        <v>6</v>
      </c>
      <c r="M566" s="26">
        <f t="shared" si="62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>
        <v>6</v>
      </c>
      <c r="BT566" s="26"/>
      <c r="BU566" s="26"/>
      <c r="BV566" s="26"/>
      <c r="BW566" s="67">
        <f>SUMIFS([1]Up!$J:$J,[1]Up!$D:$D,D566)</f>
        <v>0</v>
      </c>
      <c r="BX566" s="82"/>
      <c r="BY566" s="82" t="str">
        <f t="shared" si="60"/>
        <v/>
      </c>
      <c r="BZ566" s="53" t="str">
        <f t="shared" si="61"/>
        <v/>
      </c>
      <c r="CA566" s="53" t="s">
        <v>61</v>
      </c>
      <c r="CB566" s="84" t="s">
        <v>1974</v>
      </c>
      <c r="CC566" s="53"/>
      <c r="CD566" s="53" t="s">
        <v>1975</v>
      </c>
      <c r="CE566" s="53">
        <v>6</v>
      </c>
      <c r="CF566" s="83">
        <v>46169</v>
      </c>
      <c r="CG566" s="53"/>
      <c r="CH566" s="53"/>
    </row>
    <row r="567" spans="3:86" ht="14.25" customHeight="1">
      <c r="C567" s="82" t="s">
        <v>14</v>
      </c>
      <c r="D567" s="82" t="s">
        <v>1495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59"/>
        <v>2</v>
      </c>
      <c r="M567" s="26">
        <f t="shared" si="62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>
        <v>2</v>
      </c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26"/>
      <c r="BW567" s="67">
        <f>SUMIFS([1]Up!$J:$J,[1]Up!$D:$D,D567)</f>
        <v>0</v>
      </c>
      <c r="BX567" s="82"/>
      <c r="BY567" s="82" t="str">
        <f t="shared" si="60"/>
        <v>PL38</v>
      </c>
      <c r="BZ567" s="53" t="str">
        <f t="shared" si="61"/>
        <v/>
      </c>
      <c r="CA567" s="53" t="s">
        <v>50</v>
      </c>
      <c r="CB567" s="53" t="s">
        <v>2046</v>
      </c>
      <c r="CC567" s="53"/>
      <c r="CD567" s="53" t="s">
        <v>2047</v>
      </c>
      <c r="CE567" s="53">
        <v>2</v>
      </c>
      <c r="CF567" s="83">
        <v>46169</v>
      </c>
      <c r="CG567" s="53"/>
      <c r="CH567" s="53"/>
    </row>
    <row r="568" spans="3:86" ht="14.25" customHeight="1">
      <c r="C568" s="82" t="s">
        <v>14</v>
      </c>
      <c r="D568" s="82" t="s">
        <v>1496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59"/>
        <v>4</v>
      </c>
      <c r="M568" s="26">
        <f t="shared" si="62"/>
        <v>0</v>
      </c>
      <c r="N568" s="26"/>
      <c r="O568" s="26"/>
      <c r="P568" s="26">
        <v>4</v>
      </c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26"/>
      <c r="BW568" s="67">
        <f>SUMIFS([1]Up!$J:$J,[1]Up!$D:$D,D568)</f>
        <v>0</v>
      </c>
      <c r="BX568" s="82"/>
      <c r="BY568" s="82" t="str">
        <f t="shared" si="60"/>
        <v>PL10</v>
      </c>
      <c r="BZ568" s="53" t="str">
        <f t="shared" si="61"/>
        <v/>
      </c>
      <c r="CA568" s="53" t="s">
        <v>61</v>
      </c>
      <c r="CB568" s="84" t="s">
        <v>1789</v>
      </c>
      <c r="CC568" s="53"/>
      <c r="CD568" s="53" t="s">
        <v>1790</v>
      </c>
      <c r="CE568" s="53">
        <v>4</v>
      </c>
      <c r="CF568" s="83">
        <v>46169</v>
      </c>
      <c r="CG568" s="53"/>
      <c r="CH568" s="53"/>
    </row>
    <row r="569" spans="3:86" ht="14.25" customHeight="1">
      <c r="C569" s="82" t="s">
        <v>14</v>
      </c>
      <c r="D569" s="82" t="s">
        <v>1497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59"/>
        <v>2</v>
      </c>
      <c r="M569" s="26">
        <f t="shared" si="62"/>
        <v>0</v>
      </c>
      <c r="N569" s="26"/>
      <c r="O569" s="26">
        <v>2</v>
      </c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26"/>
      <c r="BW569" s="67">
        <f>SUMIFS([1]Up!$J:$J,[1]Up!$D:$D,D569)</f>
        <v>0</v>
      </c>
      <c r="BX569" s="82"/>
      <c r="BY569" s="82" t="str">
        <f t="shared" si="60"/>
        <v>PL25</v>
      </c>
      <c r="BZ569" s="53" t="str">
        <f t="shared" si="61"/>
        <v/>
      </c>
      <c r="CA569" s="53" t="s">
        <v>61</v>
      </c>
      <c r="CB569" s="84" t="s">
        <v>1875</v>
      </c>
      <c r="CC569" s="53"/>
      <c r="CD569" s="53" t="s">
        <v>1876</v>
      </c>
      <c r="CE569" s="53">
        <v>2</v>
      </c>
      <c r="CF569" s="83">
        <v>46169</v>
      </c>
      <c r="CG569" s="53"/>
      <c r="CH569" s="53"/>
    </row>
    <row r="570" spans="3:86" ht="14.25" customHeight="1">
      <c r="C570" s="82" t="s">
        <v>12</v>
      </c>
      <c r="D570" s="82" t="s">
        <v>1498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59"/>
        <v>1</v>
      </c>
      <c r="M570" s="26">
        <f t="shared" si="62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>
        <v>1</v>
      </c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26"/>
      <c r="BW570" s="67">
        <f>SUMIFS([1]Up!$J:$J,[1]Up!$D:$D,D570)</f>
        <v>0</v>
      </c>
      <c r="BX570" s="82"/>
      <c r="BY570" s="82" t="str">
        <f t="shared" si="60"/>
        <v/>
      </c>
      <c r="BZ570" s="53" t="str">
        <f t="shared" si="61"/>
        <v/>
      </c>
      <c r="CA570" s="53" t="s">
        <v>50</v>
      </c>
      <c r="CB570" s="84" t="s">
        <v>1835</v>
      </c>
      <c r="CC570" s="53"/>
      <c r="CD570" s="53" t="s">
        <v>1836</v>
      </c>
      <c r="CE570" s="53">
        <v>1</v>
      </c>
      <c r="CF570" s="83">
        <v>46169</v>
      </c>
      <c r="CG570" s="53"/>
      <c r="CH570" s="53"/>
    </row>
    <row r="571" spans="3:86" ht="14.25" customHeight="1">
      <c r="C571" s="82" t="s">
        <v>15</v>
      </c>
      <c r="D571" s="82" t="s">
        <v>1499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59"/>
        <v>6</v>
      </c>
      <c r="M571" s="26">
        <f t="shared" si="62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>
        <v>6</v>
      </c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26"/>
      <c r="BW571" s="67">
        <f>SUMIFS([1]Up!$J:$J,[1]Up!$D:$D,D571)</f>
        <v>0</v>
      </c>
      <c r="BX571" s="82"/>
      <c r="BY571" s="82" t="str">
        <f t="shared" si="60"/>
        <v/>
      </c>
      <c r="BZ571" s="53" t="str">
        <f t="shared" si="61"/>
        <v/>
      </c>
      <c r="CA571" s="53" t="s">
        <v>75</v>
      </c>
      <c r="CB571" s="53"/>
      <c r="CC571" s="53"/>
      <c r="CD571" s="53"/>
      <c r="CE571" s="53"/>
      <c r="CF571" s="83"/>
      <c r="CG571" s="53"/>
      <c r="CH571" s="53"/>
    </row>
    <row r="572" spans="3:86" ht="14.25" customHeight="1">
      <c r="C572" s="82" t="s">
        <v>15</v>
      </c>
      <c r="D572" s="82" t="s">
        <v>1500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59"/>
        <v>136</v>
      </c>
      <c r="M572" s="26">
        <f t="shared" si="62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/>
      <c r="BV572" s="26">
        <v>136</v>
      </c>
      <c r="BW572" s="67">
        <f>SUMIFS([1]Up!$J:$J,[1]Up!$D:$D,D572)</f>
        <v>0</v>
      </c>
      <c r="BX572" s="82"/>
      <c r="BY572" s="82" t="str">
        <f t="shared" si="60"/>
        <v/>
      </c>
      <c r="BZ572" s="53" t="str">
        <f t="shared" si="61"/>
        <v/>
      </c>
      <c r="CA572" s="53" t="s">
        <v>75</v>
      </c>
      <c r="CB572" s="53"/>
      <c r="CC572" s="53"/>
      <c r="CD572" s="53"/>
      <c r="CE572" s="53"/>
      <c r="CF572" s="83"/>
      <c r="CG572" s="53"/>
      <c r="CH572" s="53"/>
    </row>
    <row r="573" spans="3:86" ht="14.25" customHeight="1">
      <c r="C573" s="82" t="s">
        <v>15</v>
      </c>
      <c r="D573" s="82" t="s">
        <v>1501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59"/>
        <v>6</v>
      </c>
      <c r="M573" s="26">
        <f t="shared" si="62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/>
      <c r="BV573" s="26">
        <v>6</v>
      </c>
      <c r="BW573" s="67">
        <f>SUMIFS([1]Up!$J:$J,[1]Up!$D:$D,D573)</f>
        <v>0</v>
      </c>
      <c r="BX573" s="82"/>
      <c r="BY573" s="82" t="str">
        <f t="shared" si="60"/>
        <v/>
      </c>
      <c r="BZ573" s="53" t="str">
        <f t="shared" si="61"/>
        <v/>
      </c>
      <c r="CA573" s="53" t="s">
        <v>75</v>
      </c>
      <c r="CB573" s="53"/>
      <c r="CC573" s="53"/>
      <c r="CD573" s="53"/>
      <c r="CE573" s="53"/>
      <c r="CF573" s="83"/>
      <c r="CG573" s="53"/>
      <c r="CH573" s="53"/>
    </row>
    <row r="574" spans="3:86" ht="14.25" customHeight="1">
      <c r="C574" s="82" t="s">
        <v>15</v>
      </c>
      <c r="D574" s="82" t="s">
        <v>1502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59"/>
        <v>1</v>
      </c>
      <c r="M574" s="26">
        <f t="shared" si="62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>
        <v>1</v>
      </c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26"/>
      <c r="BW574" s="67">
        <f>SUMIFS([1]Up!$J:$J,[1]Up!$D:$D,D574)</f>
        <v>0</v>
      </c>
      <c r="BX574" s="82"/>
      <c r="BY574" s="82" t="str">
        <f t="shared" si="60"/>
        <v/>
      </c>
      <c r="BZ574" s="53" t="str">
        <f t="shared" si="61"/>
        <v/>
      </c>
      <c r="CA574" s="53" t="s">
        <v>75</v>
      </c>
      <c r="CB574" s="53"/>
      <c r="CC574" s="53"/>
      <c r="CD574" s="53"/>
      <c r="CE574" s="53"/>
      <c r="CF574" s="83"/>
      <c r="CG574" s="53"/>
      <c r="CH574" s="53"/>
    </row>
    <row r="575" spans="3:86" ht="14.25" customHeight="1">
      <c r="C575" s="82" t="s">
        <v>15</v>
      </c>
      <c r="D575" s="82" t="s">
        <v>1503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59"/>
        <v>180</v>
      </c>
      <c r="M575" s="26">
        <f t="shared" si="62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>
        <v>180</v>
      </c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26"/>
      <c r="BW575" s="67">
        <f>SUMIFS([1]Up!$J:$J,[1]Up!$D:$D,D575)</f>
        <v>0</v>
      </c>
      <c r="BX575" s="82"/>
      <c r="BY575" s="82" t="str">
        <f t="shared" si="60"/>
        <v/>
      </c>
      <c r="BZ575" s="53" t="str">
        <f t="shared" si="61"/>
        <v/>
      </c>
      <c r="CA575" s="53" t="s">
        <v>75</v>
      </c>
      <c r="CB575" s="53"/>
      <c r="CC575" s="53"/>
      <c r="CD575" s="53"/>
      <c r="CE575" s="53"/>
      <c r="CF575" s="83"/>
      <c r="CG575" s="53"/>
      <c r="CH575" s="53"/>
    </row>
    <row r="576" spans="3:86" ht="14.25" customHeight="1">
      <c r="C576" s="82" t="s">
        <v>15</v>
      </c>
      <c r="D576" s="82" t="s">
        <v>1504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59"/>
        <v>360</v>
      </c>
      <c r="M576" s="26">
        <f t="shared" si="62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/>
      <c r="BV576" s="26">
        <v>360</v>
      </c>
      <c r="BW576" s="67">
        <f>SUMIFS([1]Up!$J:$J,[1]Up!$D:$D,D576)</f>
        <v>0</v>
      </c>
      <c r="BX576" s="82"/>
      <c r="BY576" s="82" t="str">
        <f t="shared" si="60"/>
        <v/>
      </c>
      <c r="BZ576" s="53" t="str">
        <f t="shared" si="61"/>
        <v/>
      </c>
      <c r="CA576" s="53" t="s">
        <v>75</v>
      </c>
      <c r="CB576" s="53"/>
      <c r="CC576" s="53"/>
      <c r="CD576" s="53"/>
      <c r="CE576" s="53"/>
      <c r="CF576" s="83"/>
      <c r="CG576" s="53"/>
      <c r="CH576" s="53"/>
    </row>
    <row r="577" spans="3:86" ht="14.25" customHeight="1">
      <c r="C577" s="82" t="s">
        <v>15</v>
      </c>
      <c r="D577" s="82" t="s">
        <v>1505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59"/>
        <v>61</v>
      </c>
      <c r="M577" s="26">
        <f t="shared" si="62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>
        <v>61</v>
      </c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26"/>
      <c r="BW577" s="67">
        <f>SUMIFS([1]Up!$J:$J,[1]Up!$D:$D,D577)</f>
        <v>0</v>
      </c>
      <c r="BX577" s="82"/>
      <c r="BY577" s="82" t="str">
        <f t="shared" si="60"/>
        <v/>
      </c>
      <c r="BZ577" s="53" t="str">
        <f t="shared" si="61"/>
        <v/>
      </c>
      <c r="CA577" s="53" t="s">
        <v>75</v>
      </c>
      <c r="CB577" s="53"/>
      <c r="CC577" s="53"/>
      <c r="CD577" s="53"/>
      <c r="CE577" s="53"/>
      <c r="CF577" s="83"/>
      <c r="CG577" s="53"/>
      <c r="CH577" s="53"/>
    </row>
    <row r="578" spans="3:86" ht="14.25" customHeight="1">
      <c r="C578" s="82" t="s">
        <v>14</v>
      </c>
      <c r="D578" s="82" t="s">
        <v>1506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59"/>
        <v>1</v>
      </c>
      <c r="M578" s="26">
        <f t="shared" si="62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>
        <v>2</v>
      </c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26"/>
      <c r="BW578" s="67">
        <f>SUMIFS([1]Up!$J:$J,[1]Up!$D:$D,D578)</f>
        <v>0</v>
      </c>
      <c r="BX578" s="82" t="s">
        <v>82</v>
      </c>
      <c r="BY578" s="82" t="str">
        <f t="shared" si="60"/>
        <v>PL6</v>
      </c>
      <c r="BZ578" s="53" t="str">
        <f t="shared" si="61"/>
        <v>Thừa 1</v>
      </c>
      <c r="CA578" s="53" t="s">
        <v>50</v>
      </c>
      <c r="CB578" s="53"/>
      <c r="CC578" s="53"/>
      <c r="CD578" s="53" t="s">
        <v>1681</v>
      </c>
      <c r="CE578" s="53">
        <v>1</v>
      </c>
      <c r="CF578" s="83"/>
      <c r="CG578" s="53"/>
      <c r="CH578" s="53"/>
    </row>
    <row r="579" spans="3:86" ht="14.25" customHeight="1">
      <c r="C579" s="82" t="s">
        <v>14</v>
      </c>
      <c r="D579" s="82" t="s">
        <v>1507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59"/>
        <v>2</v>
      </c>
      <c r="M579" s="26">
        <f t="shared" si="62"/>
        <v>0</v>
      </c>
      <c r="N579" s="26"/>
      <c r="O579" s="26"/>
      <c r="P579" s="26"/>
      <c r="Q579" s="26">
        <v>2</v>
      </c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26"/>
      <c r="BW579" s="67">
        <f>SUMIFS([1]Up!$J:$J,[1]Up!$D:$D,D579)</f>
        <v>0</v>
      </c>
      <c r="BX579" s="82"/>
      <c r="BY579" s="82" t="str">
        <f t="shared" si="60"/>
        <v>PL6</v>
      </c>
      <c r="BZ579" s="53" t="str">
        <f t="shared" si="61"/>
        <v/>
      </c>
      <c r="CA579" s="53" t="s">
        <v>50</v>
      </c>
      <c r="CB579" s="53" t="s">
        <v>2180</v>
      </c>
      <c r="CC579" s="53"/>
      <c r="CD579" s="53" t="s">
        <v>2181</v>
      </c>
      <c r="CE579" s="53">
        <v>2</v>
      </c>
      <c r="CF579" s="83">
        <v>46169</v>
      </c>
      <c r="CG579" s="53"/>
      <c r="CH579" s="53"/>
    </row>
    <row r="580" spans="3:86" ht="14.25" customHeight="1">
      <c r="C580" s="82" t="s">
        <v>14</v>
      </c>
      <c r="D580" s="82" t="s">
        <v>1508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59"/>
        <v>2</v>
      </c>
      <c r="M580" s="26">
        <f t="shared" si="62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>
        <v>2</v>
      </c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26"/>
      <c r="BW580" s="67">
        <f>SUMIFS([1]Up!$J:$J,[1]Up!$D:$D,D580)</f>
        <v>0</v>
      </c>
      <c r="BX580" s="82"/>
      <c r="BY580" s="82" t="str">
        <f t="shared" si="60"/>
        <v>PL10</v>
      </c>
      <c r="BZ580" s="53" t="str">
        <f t="shared" si="61"/>
        <v/>
      </c>
      <c r="CA580" s="53" t="s">
        <v>50</v>
      </c>
      <c r="CB580" s="84" t="s">
        <v>1789</v>
      </c>
      <c r="CC580" s="53"/>
      <c r="CD580" s="53" t="s">
        <v>1790</v>
      </c>
      <c r="CE580" s="53">
        <v>2</v>
      </c>
      <c r="CF580" s="83">
        <v>46169</v>
      </c>
      <c r="CG580" s="53"/>
      <c r="CH580" s="53"/>
    </row>
    <row r="581" spans="3:86" ht="14.25" customHeight="1">
      <c r="C581" s="82" t="s">
        <v>14</v>
      </c>
      <c r="D581" s="82" t="s">
        <v>1509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59"/>
        <v>4</v>
      </c>
      <c r="M581" s="26">
        <f t="shared" si="62"/>
        <v>0</v>
      </c>
      <c r="N581" s="26"/>
      <c r="O581" s="26"/>
      <c r="P581" s="26">
        <v>4</v>
      </c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26"/>
      <c r="BW581" s="67">
        <f>SUMIFS([1]Up!$J:$J,[1]Up!$D:$D,D581)</f>
        <v>0</v>
      </c>
      <c r="BX581" s="82"/>
      <c r="BY581" s="82" t="str">
        <f t="shared" si="60"/>
        <v>PL10</v>
      </c>
      <c r="BZ581" s="53" t="str">
        <f t="shared" si="61"/>
        <v/>
      </c>
      <c r="CA581" s="53" t="s">
        <v>50</v>
      </c>
      <c r="CB581" s="84" t="s">
        <v>1789</v>
      </c>
      <c r="CC581" s="53"/>
      <c r="CD581" s="53" t="s">
        <v>1790</v>
      </c>
      <c r="CE581" s="53">
        <v>4</v>
      </c>
      <c r="CF581" s="83">
        <v>46169</v>
      </c>
      <c r="CG581" s="53"/>
      <c r="CH581" s="53"/>
    </row>
    <row r="582" spans="3:86" ht="14.25" customHeight="1">
      <c r="C582" s="82" t="s">
        <v>12</v>
      </c>
      <c r="D582" s="82" t="s">
        <v>1510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59"/>
        <v>2</v>
      </c>
      <c r="M582" s="26">
        <f t="shared" si="62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>
        <v>2</v>
      </c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26"/>
      <c r="BW582" s="67">
        <f>SUMIFS([1]Up!$J:$J,[1]Up!$D:$D,D582)</f>
        <v>0</v>
      </c>
      <c r="BX582" s="82"/>
      <c r="BY582" s="82" t="str">
        <f t="shared" si="60"/>
        <v/>
      </c>
      <c r="BZ582" s="53" t="str">
        <f t="shared" si="61"/>
        <v/>
      </c>
      <c r="CA582" s="53" t="s">
        <v>50</v>
      </c>
      <c r="CB582" s="53" t="s">
        <v>2190</v>
      </c>
      <c r="CC582" s="53"/>
      <c r="CD582" s="53" t="s">
        <v>2192</v>
      </c>
      <c r="CE582" s="53">
        <v>2</v>
      </c>
      <c r="CF582" s="83">
        <v>46169</v>
      </c>
      <c r="CG582" s="53"/>
      <c r="CH582" s="53"/>
    </row>
    <row r="583" spans="3:86" ht="14.25" customHeight="1">
      <c r="C583" s="82" t="s">
        <v>12</v>
      </c>
      <c r="D583" s="82" t="s">
        <v>1511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59"/>
        <v>2</v>
      </c>
      <c r="M583" s="26">
        <f t="shared" si="62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>
        <v>2</v>
      </c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26"/>
      <c r="BW583" s="67">
        <f>SUMIFS([1]Up!$J:$J,[1]Up!$D:$D,D583)</f>
        <v>0</v>
      </c>
      <c r="BX583" s="82"/>
      <c r="BY583" s="82" t="str">
        <f t="shared" si="60"/>
        <v/>
      </c>
      <c r="BZ583" s="53" t="str">
        <f t="shared" si="61"/>
        <v/>
      </c>
      <c r="CA583" s="53" t="s">
        <v>50</v>
      </c>
      <c r="CB583" s="53" t="s">
        <v>2190</v>
      </c>
      <c r="CC583" s="53"/>
      <c r="CD583" s="53" t="s">
        <v>2192</v>
      </c>
      <c r="CE583" s="53">
        <v>2</v>
      </c>
      <c r="CF583" s="83">
        <v>46169</v>
      </c>
      <c r="CG583" s="53"/>
      <c r="CH583" s="53"/>
    </row>
    <row r="584" spans="3:86" ht="14.25" customHeight="1">
      <c r="C584" s="82" t="s">
        <v>12</v>
      </c>
      <c r="D584" s="82" t="s">
        <v>1512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59"/>
        <v>2</v>
      </c>
      <c r="M584" s="26">
        <f t="shared" si="62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>
        <v>2</v>
      </c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26"/>
      <c r="BW584" s="67">
        <f>SUMIFS([1]Up!$J:$J,[1]Up!$D:$D,D584)</f>
        <v>0</v>
      </c>
      <c r="BX584" s="82"/>
      <c r="BY584" s="82" t="str">
        <f t="shared" si="60"/>
        <v/>
      </c>
      <c r="BZ584" s="53" t="str">
        <f t="shared" si="61"/>
        <v/>
      </c>
      <c r="CA584" s="53" t="s">
        <v>50</v>
      </c>
      <c r="CB584" s="84" t="s">
        <v>2197</v>
      </c>
      <c r="CC584" s="53"/>
      <c r="CD584" s="53" t="s">
        <v>2198</v>
      </c>
      <c r="CE584" s="53">
        <v>2</v>
      </c>
      <c r="CF584" s="83">
        <v>46169</v>
      </c>
      <c r="CG584" s="53"/>
      <c r="CH584" s="53"/>
    </row>
    <row r="585" spans="3:86" ht="14.25" customHeight="1">
      <c r="C585" s="82" t="s">
        <v>12</v>
      </c>
      <c r="D585" s="82" t="s">
        <v>1513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59"/>
        <v>2</v>
      </c>
      <c r="M585" s="26">
        <f t="shared" si="62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>
        <f>10783*2/G585</f>
        <v>2</v>
      </c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26"/>
      <c r="BW585" s="67">
        <f>SUMIFS([1]Up!$J:$J,[1]Up!$D:$D,D585)</f>
        <v>0</v>
      </c>
      <c r="BX585" s="82"/>
      <c r="BY585" s="82" t="str">
        <f t="shared" si="60"/>
        <v/>
      </c>
      <c r="BZ585" s="53" t="str">
        <f t="shared" si="61"/>
        <v/>
      </c>
      <c r="CA585" s="53" t="s">
        <v>96</v>
      </c>
      <c r="CB585" s="53"/>
      <c r="CC585" s="53"/>
      <c r="CD585" s="53" t="s">
        <v>1681</v>
      </c>
      <c r="CE585" s="53">
        <v>2</v>
      </c>
      <c r="CF585" s="83"/>
      <c r="CG585" s="53"/>
      <c r="CH585" s="53"/>
    </row>
    <row r="586" spans="3:86" ht="14.25" customHeight="1">
      <c r="C586" s="82" t="s">
        <v>12</v>
      </c>
      <c r="D586" s="82" t="s">
        <v>1514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59"/>
        <v>16</v>
      </c>
      <c r="M586" s="26">
        <f t="shared" si="62"/>
        <v>0</v>
      </c>
      <c r="N586" s="26"/>
      <c r="O586" s="26"/>
      <c r="P586" s="26"/>
      <c r="Q586" s="26"/>
      <c r="R586" s="26"/>
      <c r="S586" s="26"/>
      <c r="T586" s="26"/>
      <c r="U586" s="26">
        <v>16</v>
      </c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26"/>
      <c r="BW586" s="67">
        <f>SUMIFS([1]Up!$J:$J,[1]Up!$D:$D,D586)</f>
        <v>0</v>
      </c>
      <c r="BX586" s="82"/>
      <c r="BY586" s="82" t="str">
        <f t="shared" si="60"/>
        <v/>
      </c>
      <c r="BZ586" s="53" t="str">
        <f t="shared" si="61"/>
        <v/>
      </c>
      <c r="CA586" s="53" t="s">
        <v>50</v>
      </c>
      <c r="CB586" s="84" t="s">
        <v>1870</v>
      </c>
      <c r="CC586" s="53"/>
      <c r="CD586" s="53" t="s">
        <v>1871</v>
      </c>
      <c r="CE586" s="53">
        <v>16</v>
      </c>
      <c r="CF586" s="83">
        <v>46169</v>
      </c>
      <c r="CG586" s="53"/>
      <c r="CH586" s="53"/>
    </row>
    <row r="587" spans="3:86" ht="14.25" customHeight="1">
      <c r="C587" s="82" t="s">
        <v>12</v>
      </c>
      <c r="D587" s="82" t="s">
        <v>1515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59"/>
        <v>4</v>
      </c>
      <c r="M587" s="26">
        <f t="shared" si="62"/>
        <v>0</v>
      </c>
      <c r="N587" s="26"/>
      <c r="O587" s="26"/>
      <c r="P587" s="26"/>
      <c r="Q587" s="26"/>
      <c r="R587" s="26">
        <v>3</v>
      </c>
      <c r="S587" s="26"/>
      <c r="T587" s="26">
        <v>1</v>
      </c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26"/>
      <c r="BW587" s="67">
        <f>SUMIFS([1]Up!$J:$J,[1]Up!$D:$D,D587)</f>
        <v>0</v>
      </c>
      <c r="BX587" s="82"/>
      <c r="BY587" s="82" t="str">
        <f t="shared" si="60"/>
        <v/>
      </c>
      <c r="BZ587" s="53" t="str">
        <f t="shared" si="61"/>
        <v/>
      </c>
      <c r="CA587" s="53" t="s">
        <v>50</v>
      </c>
      <c r="CB587" s="84" t="s">
        <v>1870</v>
      </c>
      <c r="CC587" s="53"/>
      <c r="CD587" s="53" t="s">
        <v>1871</v>
      </c>
      <c r="CE587" s="53">
        <v>4</v>
      </c>
      <c r="CF587" s="83">
        <v>46169</v>
      </c>
      <c r="CG587" s="53"/>
      <c r="CH587" s="53"/>
    </row>
    <row r="588" spans="3:86" ht="14.25" customHeight="1">
      <c r="C588" s="82" t="s">
        <v>12</v>
      </c>
      <c r="D588" s="82" t="s">
        <v>1516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59"/>
        <v>4</v>
      </c>
      <c r="M588" s="26">
        <f t="shared" si="62"/>
        <v>0</v>
      </c>
      <c r="N588" s="26"/>
      <c r="O588" s="26"/>
      <c r="P588" s="26"/>
      <c r="Q588" s="26"/>
      <c r="R588" s="26"/>
      <c r="S588" s="26"/>
      <c r="T588" s="26"/>
      <c r="U588" s="26">
        <v>4</v>
      </c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26"/>
      <c r="BW588" s="67">
        <f>SUMIFS([1]Up!$J:$J,[1]Up!$D:$D,D588)</f>
        <v>0</v>
      </c>
      <c r="BX588" s="82"/>
      <c r="BY588" s="82" t="str">
        <f t="shared" si="60"/>
        <v/>
      </c>
      <c r="BZ588" s="53" t="str">
        <f t="shared" si="61"/>
        <v/>
      </c>
      <c r="CA588" s="53" t="s">
        <v>50</v>
      </c>
      <c r="CB588" s="84" t="s">
        <v>1870</v>
      </c>
      <c r="CC588" s="53"/>
      <c r="CD588" s="53" t="s">
        <v>1871</v>
      </c>
      <c r="CE588" s="53">
        <v>4</v>
      </c>
      <c r="CF588" s="83">
        <v>46169</v>
      </c>
      <c r="CG588" s="53"/>
      <c r="CH588" s="53"/>
    </row>
    <row r="589" spans="3:86" ht="14.25" customHeight="1">
      <c r="C589" s="82" t="s">
        <v>12</v>
      </c>
      <c r="D589" s="82" t="s">
        <v>1517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59"/>
        <v>4</v>
      </c>
      <c r="M589" s="26">
        <f t="shared" si="62"/>
        <v>0</v>
      </c>
      <c r="N589" s="26"/>
      <c r="O589" s="26"/>
      <c r="P589" s="26"/>
      <c r="Q589" s="26"/>
      <c r="R589" s="26"/>
      <c r="S589" s="26"/>
      <c r="T589" s="26">
        <v>1</v>
      </c>
      <c r="U589" s="26">
        <v>3</v>
      </c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26"/>
      <c r="BW589" s="67">
        <f>SUMIFS([1]Up!$J:$J,[1]Up!$D:$D,D589)</f>
        <v>0</v>
      </c>
      <c r="BX589" s="82"/>
      <c r="BY589" s="82" t="str">
        <f t="shared" si="60"/>
        <v/>
      </c>
      <c r="BZ589" s="53" t="str">
        <f t="shared" si="61"/>
        <v/>
      </c>
      <c r="CA589" s="53" t="s">
        <v>50</v>
      </c>
      <c r="CB589" s="84" t="s">
        <v>1870</v>
      </c>
      <c r="CC589" s="53"/>
      <c r="CD589" s="53" t="s">
        <v>1871</v>
      </c>
      <c r="CE589" s="53">
        <v>4</v>
      </c>
      <c r="CF589" s="83">
        <v>46169</v>
      </c>
      <c r="CG589" s="53"/>
      <c r="CH589" s="53"/>
    </row>
    <row r="590" spans="3:86" ht="14.25" customHeight="1">
      <c r="C590" s="82" t="s">
        <v>12</v>
      </c>
      <c r="D590" s="82" t="s">
        <v>1518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59"/>
        <v>4</v>
      </c>
      <c r="M590" s="26">
        <f t="shared" si="62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26"/>
      <c r="BW590" s="67">
        <f>SUMIFS([1]Up!$J:$J,[1]Up!$D:$D,D590)</f>
        <v>0</v>
      </c>
      <c r="BX590" s="82"/>
      <c r="BY590" s="82" t="str">
        <f t="shared" si="60"/>
        <v/>
      </c>
      <c r="BZ590" s="53" t="str">
        <f t="shared" si="61"/>
        <v/>
      </c>
      <c r="CA590" s="53" t="s">
        <v>50</v>
      </c>
      <c r="CB590" s="84" t="s">
        <v>1870</v>
      </c>
      <c r="CC590" s="53"/>
      <c r="CD590" s="53" t="s">
        <v>1871</v>
      </c>
      <c r="CE590" s="53">
        <v>4</v>
      </c>
      <c r="CF590" s="83">
        <v>46169</v>
      </c>
      <c r="CG590" s="53"/>
      <c r="CH590" s="53"/>
    </row>
    <row r="591" spans="3:86" ht="14.25" customHeight="1">
      <c r="C591" s="82" t="s">
        <v>12</v>
      </c>
      <c r="D591" s="82" t="s">
        <v>1519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59"/>
        <v>4</v>
      </c>
      <c r="M591" s="26">
        <f t="shared" si="62"/>
        <v>0</v>
      </c>
      <c r="N591" s="26"/>
      <c r="O591" s="26"/>
      <c r="P591" s="26"/>
      <c r="Q591" s="26"/>
      <c r="R591" s="26"/>
      <c r="S591" s="26"/>
      <c r="T591" s="26">
        <v>4</v>
      </c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26"/>
      <c r="BW591" s="67">
        <f>SUMIFS([1]Up!$J:$J,[1]Up!$D:$D,D591)</f>
        <v>0</v>
      </c>
      <c r="BX591" s="82"/>
      <c r="BY591" s="82" t="str">
        <f t="shared" si="60"/>
        <v/>
      </c>
      <c r="BZ591" s="53" t="str">
        <f t="shared" si="61"/>
        <v/>
      </c>
      <c r="CA591" s="53" t="s">
        <v>50</v>
      </c>
      <c r="CB591" s="84" t="s">
        <v>1870</v>
      </c>
      <c r="CC591" s="53"/>
      <c r="CD591" s="53" t="s">
        <v>1871</v>
      </c>
      <c r="CE591" s="53">
        <v>4</v>
      </c>
      <c r="CF591" s="83">
        <v>46169</v>
      </c>
      <c r="CG591" s="53"/>
      <c r="CH591" s="53"/>
    </row>
    <row r="592" spans="3:86" ht="14.25" customHeight="1">
      <c r="C592" s="82" t="s">
        <v>12</v>
      </c>
      <c r="D592" s="82" t="s">
        <v>1520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59"/>
        <v>4</v>
      </c>
      <c r="M592" s="26">
        <f t="shared" si="62"/>
        <v>0</v>
      </c>
      <c r="N592" s="26"/>
      <c r="O592" s="26"/>
      <c r="P592" s="26"/>
      <c r="Q592" s="26"/>
      <c r="R592" s="26"/>
      <c r="S592" s="26"/>
      <c r="T592" s="26"/>
      <c r="U592" s="26">
        <v>4</v>
      </c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26"/>
      <c r="BW592" s="67">
        <f>SUMIFS([1]Up!$J:$J,[1]Up!$D:$D,D592)</f>
        <v>0</v>
      </c>
      <c r="BX592" s="82"/>
      <c r="BY592" s="82" t="str">
        <f t="shared" si="60"/>
        <v/>
      </c>
      <c r="BZ592" s="53" t="str">
        <f t="shared" si="61"/>
        <v/>
      </c>
      <c r="CA592" s="53" t="s">
        <v>50</v>
      </c>
      <c r="CB592" s="84" t="s">
        <v>1870</v>
      </c>
      <c r="CC592" s="53"/>
      <c r="CD592" s="53" t="s">
        <v>1871</v>
      </c>
      <c r="CE592" s="53">
        <v>4</v>
      </c>
      <c r="CF592" s="83">
        <v>46169</v>
      </c>
      <c r="CG592" s="53"/>
      <c r="CH592" s="53"/>
    </row>
    <row r="593" spans="3:86" ht="14.25" customHeight="1">
      <c r="C593" s="82" t="s">
        <v>14</v>
      </c>
      <c r="D593" s="82" t="s">
        <v>1521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59"/>
        <v>4</v>
      </c>
      <c r="M593" s="26">
        <f t="shared" si="62"/>
        <v>0</v>
      </c>
      <c r="N593" s="26">
        <v>3</v>
      </c>
      <c r="O593" s="26">
        <v>1</v>
      </c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26"/>
      <c r="BW593" s="67">
        <f>SUMIFS([1]Up!$J:$J,[1]Up!$D:$D,D593)</f>
        <v>0</v>
      </c>
      <c r="BX593" s="82"/>
      <c r="BY593" s="82" t="str">
        <f t="shared" si="60"/>
        <v>PL25</v>
      </c>
      <c r="BZ593" s="53" t="str">
        <f t="shared" si="61"/>
        <v/>
      </c>
      <c r="CA593" s="53" t="s">
        <v>50</v>
      </c>
      <c r="CB593" s="84" t="s">
        <v>1875</v>
      </c>
      <c r="CC593" s="53"/>
      <c r="CD593" s="53" t="s">
        <v>1876</v>
      </c>
      <c r="CE593" s="53">
        <v>4</v>
      </c>
      <c r="CF593" s="83">
        <v>46169</v>
      </c>
      <c r="CG593" s="53"/>
      <c r="CH593" s="53"/>
    </row>
    <row r="594" spans="3:86" ht="14.25" customHeight="1">
      <c r="C594" s="82" t="s">
        <v>14</v>
      </c>
      <c r="D594" s="82" t="s">
        <v>1522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59"/>
        <v>4</v>
      </c>
      <c r="M594" s="26">
        <f t="shared" si="62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>
        <v>4</v>
      </c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26"/>
      <c r="BW594" s="67">
        <f>SUMIFS([1]Up!$J:$J,[1]Up!$D:$D,D594)</f>
        <v>0</v>
      </c>
      <c r="BX594" s="82"/>
      <c r="BY594" s="82" t="str">
        <f t="shared" si="60"/>
        <v>PL38</v>
      </c>
      <c r="BZ594" s="53" t="str">
        <f t="shared" si="61"/>
        <v/>
      </c>
      <c r="CA594" s="53" t="s">
        <v>50</v>
      </c>
      <c r="CB594" s="53" t="s">
        <v>2046</v>
      </c>
      <c r="CC594" s="53"/>
      <c r="CD594" s="53" t="s">
        <v>2047</v>
      </c>
      <c r="CE594" s="53">
        <v>4</v>
      </c>
      <c r="CF594" s="83">
        <v>46169</v>
      </c>
      <c r="CG594" s="53"/>
      <c r="CH594" s="53"/>
    </row>
    <row r="595" spans="3:86" ht="14.25" customHeight="1">
      <c r="C595" s="82" t="s">
        <v>14</v>
      </c>
      <c r="D595" s="82" t="s">
        <v>1523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59"/>
        <v>8</v>
      </c>
      <c r="M595" s="26">
        <f t="shared" si="62"/>
        <v>0</v>
      </c>
      <c r="N595" s="26"/>
      <c r="O595" s="26"/>
      <c r="P595" s="26">
        <v>8</v>
      </c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26"/>
      <c r="BW595" s="67">
        <f>SUMIFS([1]Up!$J:$J,[1]Up!$D:$D,D595)</f>
        <v>0</v>
      </c>
      <c r="BX595" s="82"/>
      <c r="BY595" s="82" t="str">
        <f t="shared" si="60"/>
        <v>PL10</v>
      </c>
      <c r="BZ595" s="53" t="str">
        <f t="shared" si="61"/>
        <v/>
      </c>
      <c r="CA595" s="53" t="s">
        <v>61</v>
      </c>
      <c r="CB595" s="84" t="s">
        <v>1789</v>
      </c>
      <c r="CC595" s="53"/>
      <c r="CD595" s="53" t="s">
        <v>1790</v>
      </c>
      <c r="CE595" s="53">
        <v>8</v>
      </c>
      <c r="CF595" s="83">
        <v>46169</v>
      </c>
      <c r="CG595" s="53"/>
      <c r="CH595" s="53"/>
    </row>
    <row r="596" spans="3:86" ht="14.25" customHeight="1">
      <c r="C596" s="82" t="s">
        <v>12</v>
      </c>
      <c r="D596" s="82" t="s">
        <v>1524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59"/>
        <v>1</v>
      </c>
      <c r="M596" s="26">
        <f t="shared" si="62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>
        <v>1</v>
      </c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26"/>
      <c r="BW596" s="67">
        <f>SUMIFS([1]Up!$J:$J,[1]Up!$D:$D,D596)</f>
        <v>0</v>
      </c>
      <c r="BX596" s="82"/>
      <c r="BY596" s="82" t="str">
        <f t="shared" si="60"/>
        <v/>
      </c>
      <c r="BZ596" s="53" t="str">
        <f t="shared" si="61"/>
        <v/>
      </c>
      <c r="CA596" s="53" t="s">
        <v>50</v>
      </c>
      <c r="CB596" s="53" t="s">
        <v>2207</v>
      </c>
      <c r="CC596" s="53"/>
      <c r="CD596" s="53" t="s">
        <v>2209</v>
      </c>
      <c r="CE596" s="53">
        <v>1</v>
      </c>
      <c r="CF596" s="83">
        <v>46169</v>
      </c>
      <c r="CG596" s="53"/>
      <c r="CH596" s="53"/>
    </row>
    <row r="597" spans="3:86" ht="14.25" customHeight="1">
      <c r="C597" s="82" t="s">
        <v>15</v>
      </c>
      <c r="D597" s="82" t="s">
        <v>1525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59"/>
        <v>500</v>
      </c>
      <c r="M597" s="26">
        <f t="shared" si="62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/>
      <c r="BV597" s="26">
        <v>500</v>
      </c>
      <c r="BW597" s="67">
        <f>SUMIFS([1]Up!$J:$J,[1]Up!$D:$D,D597)</f>
        <v>0</v>
      </c>
      <c r="BX597" s="82"/>
      <c r="BY597" s="82" t="str">
        <f t="shared" si="60"/>
        <v/>
      </c>
      <c r="BZ597" s="53" t="str">
        <f t="shared" si="61"/>
        <v/>
      </c>
      <c r="CA597" s="53" t="s">
        <v>75</v>
      </c>
      <c r="CB597" s="53"/>
      <c r="CC597" s="53"/>
      <c r="CD597" s="53"/>
      <c r="CE597" s="53"/>
      <c r="CF597" s="83"/>
      <c r="CG597" s="53"/>
      <c r="CH597" s="53"/>
    </row>
    <row r="598" spans="3:86" ht="14.25" customHeight="1">
      <c r="C598" s="82" t="s">
        <v>15</v>
      </c>
      <c r="D598" s="82" t="s">
        <v>1526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59"/>
        <v>250</v>
      </c>
      <c r="M598" s="26">
        <f t="shared" si="62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>
        <f>4360-820-1587-1833</f>
        <v>120</v>
      </c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>
        <v>130</v>
      </c>
      <c r="BU598" s="26"/>
      <c r="BV598" s="26"/>
      <c r="BW598" s="67">
        <f>SUMIFS([1]Up!$J:$J,[1]Up!$D:$D,D598)</f>
        <v>0</v>
      </c>
      <c r="BX598" s="82"/>
      <c r="BY598" s="82" t="str">
        <f t="shared" si="60"/>
        <v/>
      </c>
      <c r="BZ598" s="53" t="str">
        <f t="shared" si="61"/>
        <v/>
      </c>
      <c r="CA598" s="53" t="s">
        <v>75</v>
      </c>
      <c r="CB598" s="53"/>
      <c r="CC598" s="53"/>
      <c r="CD598" s="53"/>
      <c r="CE598" s="53"/>
      <c r="CF598" s="83"/>
      <c r="CG598" s="53"/>
      <c r="CH598" s="53"/>
    </row>
    <row r="599" spans="3:86" ht="14.25" customHeight="1">
      <c r="C599" s="82" t="s">
        <v>14</v>
      </c>
      <c r="D599" s="82" t="s">
        <v>1527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59"/>
        <v>1</v>
      </c>
      <c r="M599" s="26">
        <f t="shared" si="62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>
        <v>4</v>
      </c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26"/>
      <c r="BW599" s="67">
        <f>SUMIFS([1]Up!$J:$J,[1]Up!$D:$D,D599)</f>
        <v>0</v>
      </c>
      <c r="BX599" s="82" t="s">
        <v>793</v>
      </c>
      <c r="BY599" s="82" t="str">
        <f t="shared" si="60"/>
        <v>PL6</v>
      </c>
      <c r="BZ599" s="53" t="str">
        <f t="shared" si="61"/>
        <v>Thừa 3</v>
      </c>
      <c r="CA599" s="53" t="s">
        <v>50</v>
      </c>
      <c r="CB599" s="53"/>
      <c r="CC599" s="53"/>
      <c r="CD599" s="53" t="s">
        <v>1681</v>
      </c>
      <c r="CE599" s="53">
        <v>1</v>
      </c>
      <c r="CF599" s="83"/>
      <c r="CG599" s="53"/>
      <c r="CH599" s="53"/>
    </row>
    <row r="600" spans="3:86" ht="14.25" customHeight="1">
      <c r="C600" s="82" t="s">
        <v>14</v>
      </c>
      <c r="D600" s="82" t="s">
        <v>1528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59"/>
        <v>8</v>
      </c>
      <c r="M600" s="26">
        <f t="shared" si="62"/>
        <v>0</v>
      </c>
      <c r="N600" s="26"/>
      <c r="O600" s="26"/>
      <c r="P600" s="26">
        <v>8</v>
      </c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26"/>
      <c r="BW600" s="67">
        <f>SUMIFS([1]Up!$J:$J,[1]Up!$D:$D,D600)</f>
        <v>0</v>
      </c>
      <c r="BX600" s="82"/>
      <c r="BY600" s="82" t="str">
        <f t="shared" si="60"/>
        <v>PL10</v>
      </c>
      <c r="BZ600" s="53" t="str">
        <f t="shared" si="61"/>
        <v/>
      </c>
      <c r="CA600" s="53" t="s">
        <v>50</v>
      </c>
      <c r="CB600" s="84" t="s">
        <v>1789</v>
      </c>
      <c r="CC600" s="53"/>
      <c r="CD600" s="53" t="s">
        <v>1790</v>
      </c>
      <c r="CE600" s="53">
        <v>8</v>
      </c>
      <c r="CF600" s="83">
        <v>46169</v>
      </c>
      <c r="CG600" s="53"/>
      <c r="CH600" s="53"/>
    </row>
    <row r="601" spans="3:86" ht="14.25" customHeight="1">
      <c r="C601" s="82" t="s">
        <v>14</v>
      </c>
      <c r="D601" s="82" t="s">
        <v>4076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59"/>
        <v>8</v>
      </c>
      <c r="M601" s="26">
        <f t="shared" si="62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>
        <v>8</v>
      </c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26"/>
      <c r="BW601" s="67">
        <f>SUMIFS([1]Up!$J:$J,[1]Up!$D:$D,D601)</f>
        <v>0</v>
      </c>
      <c r="BX601" s="82"/>
      <c r="BY601" s="82" t="str">
        <f t="shared" si="60"/>
        <v>PL20</v>
      </c>
      <c r="BZ601" s="53" t="str">
        <f t="shared" si="61"/>
        <v/>
      </c>
      <c r="CA601" s="53" t="s">
        <v>50</v>
      </c>
      <c r="CB601" s="53"/>
      <c r="CC601" s="53"/>
      <c r="CD601" s="53"/>
      <c r="CE601" s="53"/>
      <c r="CF601" s="83"/>
      <c r="CG601" s="53"/>
      <c r="CH601" s="53"/>
    </row>
    <row r="602" spans="3:86" ht="14.25" customHeight="1">
      <c r="C602" s="82" t="s">
        <v>14</v>
      </c>
      <c r="D602" s="82" t="s">
        <v>1529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59"/>
        <v>8</v>
      </c>
      <c r="M602" s="26">
        <f t="shared" si="62"/>
        <v>0</v>
      </c>
      <c r="N602" s="26"/>
      <c r="O602" s="26"/>
      <c r="P602" s="26"/>
      <c r="Q602" s="26"/>
      <c r="R602" s="26"/>
      <c r="S602" s="26"/>
      <c r="T602" s="26"/>
      <c r="U602" s="26">
        <v>8</v>
      </c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26"/>
      <c r="BW602" s="67">
        <f>SUMIFS([1]Up!$J:$J,[1]Up!$D:$D,D602)</f>
        <v>0</v>
      </c>
      <c r="BX602" s="82"/>
      <c r="BY602" s="82" t="str">
        <f t="shared" si="60"/>
        <v>PL19</v>
      </c>
      <c r="BZ602" s="53" t="str">
        <f t="shared" si="61"/>
        <v/>
      </c>
      <c r="CA602" s="53" t="s">
        <v>50</v>
      </c>
      <c r="CB602" s="84" t="s">
        <v>1914</v>
      </c>
      <c r="CC602" s="53"/>
      <c r="CD602" s="53" t="s">
        <v>1915</v>
      </c>
      <c r="CE602" s="53">
        <v>8</v>
      </c>
      <c r="CF602" s="83">
        <v>46169</v>
      </c>
      <c r="CG602" s="53"/>
      <c r="CH602" s="53"/>
    </row>
    <row r="603" spans="3:86" ht="14.25" customHeight="1">
      <c r="C603" s="82" t="s">
        <v>12</v>
      </c>
      <c r="D603" s="82" t="s">
        <v>1530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59"/>
        <v>3</v>
      </c>
      <c r="M603" s="26">
        <f t="shared" si="62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>
        <v>3</v>
      </c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26"/>
      <c r="BW603" s="67">
        <f>SUMIFS([1]Up!$J:$J,[1]Up!$D:$D,D603)</f>
        <v>0</v>
      </c>
      <c r="BX603" s="82"/>
      <c r="BY603" s="82" t="str">
        <f t="shared" si="60"/>
        <v/>
      </c>
      <c r="BZ603" s="53" t="str">
        <f t="shared" si="61"/>
        <v/>
      </c>
      <c r="CA603" s="53" t="s">
        <v>50</v>
      </c>
      <c r="CB603" s="84" t="s">
        <v>2218</v>
      </c>
      <c r="CC603" s="53"/>
      <c r="CD603" s="53" t="s">
        <v>2219</v>
      </c>
      <c r="CE603" s="53">
        <v>3</v>
      </c>
      <c r="CF603" s="83">
        <v>46169</v>
      </c>
      <c r="CG603" s="53"/>
      <c r="CH603" s="53"/>
    </row>
    <row r="604" spans="3:86" ht="14.25" customHeight="1">
      <c r="C604" s="82" t="s">
        <v>12</v>
      </c>
      <c r="D604" s="82" t="s">
        <v>1531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59"/>
        <v>1</v>
      </c>
      <c r="M604" s="26">
        <f t="shared" si="62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>
        <v>1</v>
      </c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26"/>
      <c r="BW604" s="67">
        <f>SUMIFS([1]Up!$J:$J,[1]Up!$D:$D,D604)</f>
        <v>0</v>
      </c>
      <c r="BX604" s="82"/>
      <c r="BY604" s="82" t="str">
        <f t="shared" si="60"/>
        <v/>
      </c>
      <c r="BZ604" s="53" t="str">
        <f t="shared" si="61"/>
        <v/>
      </c>
      <c r="CA604" s="53" t="s">
        <v>50</v>
      </c>
      <c r="CB604" s="53"/>
      <c r="CC604" s="53"/>
      <c r="CD604" s="53"/>
      <c r="CE604" s="53"/>
      <c r="CF604" s="83"/>
      <c r="CG604" s="53"/>
      <c r="CH604" s="53"/>
    </row>
    <row r="605" spans="3:86" ht="14.25" customHeight="1">
      <c r="C605" s="82" t="s">
        <v>12</v>
      </c>
      <c r="D605" s="82" t="s">
        <v>1532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59"/>
        <v>1</v>
      </c>
      <c r="M605" s="26">
        <f t="shared" si="62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>
        <v>1</v>
      </c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26"/>
      <c r="BW605" s="67">
        <f>SUMIFS([1]Up!$J:$J,[1]Up!$D:$D,D605)</f>
        <v>0</v>
      </c>
      <c r="BX605" s="82"/>
      <c r="BY605" s="82" t="str">
        <f t="shared" si="60"/>
        <v/>
      </c>
      <c r="BZ605" s="53" t="str">
        <f t="shared" si="61"/>
        <v/>
      </c>
      <c r="CA605" s="53" t="s">
        <v>50</v>
      </c>
      <c r="CB605" s="53"/>
      <c r="CC605" s="53"/>
      <c r="CD605" s="53"/>
      <c r="CE605" s="53"/>
      <c r="CF605" s="83"/>
      <c r="CG605" s="53"/>
      <c r="CH605" s="53"/>
    </row>
    <row r="606" spans="3:86" ht="14.25" customHeight="1">
      <c r="C606" s="82" t="s">
        <v>15</v>
      </c>
      <c r="D606" s="82" t="s">
        <v>3408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ref="L606:L669" si="63">MIN(SUM(N606:BV606),I606)</f>
        <v>1</v>
      </c>
      <c r="M606" s="26">
        <f t="shared" si="62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/>
      <c r="BV606" s="26">
        <v>1</v>
      </c>
      <c r="BW606" s="67">
        <f>SUMIFS([1]Up!$J:$J,[1]Up!$D:$D,D606)</f>
        <v>0</v>
      </c>
      <c r="BX606" s="82"/>
      <c r="BY606" s="82" t="str">
        <f t="shared" ref="BY606:BY669" si="64">IFERROR(IF(C606="Plate",LEFT(E606,FIND("*",E606,1)-1),""),IF(C606="Plate",LEFT(E606,FIND("x",E606,1)-1),""))</f>
        <v/>
      </c>
      <c r="BZ606" s="53" t="str">
        <f t="shared" ref="BZ606:BZ669" si="65">IF(ROUND(SUM(N606:BV606)-I606,0)&gt;0,"Thừa "&amp;SUM(N606:BV606)-I606,"")</f>
        <v/>
      </c>
      <c r="CA606" s="53" t="s">
        <v>75</v>
      </c>
      <c r="CB606" s="53"/>
      <c r="CC606" s="53"/>
      <c r="CD606" s="53"/>
      <c r="CE606" s="53"/>
      <c r="CF606" s="83"/>
      <c r="CG606" s="53"/>
      <c r="CH606" s="53"/>
    </row>
    <row r="607" spans="3:86" ht="14.25" customHeight="1">
      <c r="C607" s="82" t="s">
        <v>15</v>
      </c>
      <c r="D607" s="82" t="s">
        <v>4077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3"/>
        <v>2</v>
      </c>
      <c r="M607" s="26">
        <f t="shared" si="62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/>
      <c r="BV607" s="26">
        <v>2</v>
      </c>
      <c r="BW607" s="67">
        <f>SUMIFS([1]Up!$J:$J,[1]Up!$D:$D,D607)</f>
        <v>0</v>
      </c>
      <c r="BX607" s="82"/>
      <c r="BY607" s="82" t="str">
        <f t="shared" si="64"/>
        <v/>
      </c>
      <c r="BZ607" s="53" t="str">
        <f t="shared" si="65"/>
        <v/>
      </c>
      <c r="CA607" s="53" t="s">
        <v>75</v>
      </c>
      <c r="CB607" s="53"/>
      <c r="CC607" s="53"/>
      <c r="CD607" s="53"/>
      <c r="CE607" s="53"/>
      <c r="CF607" s="83"/>
      <c r="CG607" s="53"/>
      <c r="CH607" s="53"/>
    </row>
    <row r="608" spans="3:86" ht="14.25" customHeight="1">
      <c r="C608" s="82" t="s">
        <v>14</v>
      </c>
      <c r="D608" s="82" t="s">
        <v>1533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si="63"/>
        <v>2</v>
      </c>
      <c r="M608" s="26">
        <f t="shared" si="62"/>
        <v>0</v>
      </c>
      <c r="N608" s="26"/>
      <c r="O608" s="26"/>
      <c r="P608" s="26">
        <v>1</v>
      </c>
      <c r="Q608" s="26">
        <v>1</v>
      </c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26"/>
      <c r="BW608" s="67">
        <f>SUMIFS([1]Up!$J:$J,[1]Up!$D:$D,D608)</f>
        <v>0</v>
      </c>
      <c r="BX608" s="82"/>
      <c r="BY608" s="82" t="str">
        <f t="shared" si="64"/>
        <v>PL12</v>
      </c>
      <c r="BZ608" s="53" t="str">
        <f t="shared" si="65"/>
        <v/>
      </c>
      <c r="CA608" s="53" t="s">
        <v>50</v>
      </c>
      <c r="CB608" s="84" t="s">
        <v>1808</v>
      </c>
      <c r="CC608" s="53"/>
      <c r="CD608" s="53" t="s">
        <v>1809</v>
      </c>
      <c r="CE608" s="53">
        <v>2</v>
      </c>
      <c r="CF608" s="83">
        <v>46169</v>
      </c>
      <c r="CG608" s="53"/>
      <c r="CH608" s="53"/>
    </row>
    <row r="609" spans="3:86" ht="14.25" customHeight="1">
      <c r="C609" s="82" t="s">
        <v>14</v>
      </c>
      <c r="D609" s="82" t="s">
        <v>1534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3"/>
        <v>2</v>
      </c>
      <c r="M609" s="26">
        <f t="shared" si="62"/>
        <v>0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>
        <v>1</v>
      </c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/>
      <c r="BV609" s="26">
        <v>1</v>
      </c>
      <c r="BW609" s="67">
        <f>SUMIFS([1]Up!$J:$J,[1]Up!$D:$D,D609)</f>
        <v>0</v>
      </c>
      <c r="BX609" s="82"/>
      <c r="BY609" s="82" t="str">
        <f t="shared" si="64"/>
        <v>PL6</v>
      </c>
      <c r="BZ609" s="53" t="str">
        <f t="shared" si="65"/>
        <v/>
      </c>
      <c r="CA609" s="53" t="s">
        <v>50</v>
      </c>
      <c r="CB609" s="84" t="s">
        <v>1780</v>
      </c>
      <c r="CC609" s="53"/>
      <c r="CD609" s="53" t="s">
        <v>1781</v>
      </c>
      <c r="CE609" s="53">
        <v>1</v>
      </c>
      <c r="CF609" s="83">
        <v>46169</v>
      </c>
      <c r="CG609" s="53"/>
      <c r="CH609" s="53"/>
    </row>
    <row r="610" spans="3:86" ht="14.25" customHeight="1">
      <c r="C610" s="82" t="s">
        <v>14</v>
      </c>
      <c r="D610" s="82" t="s">
        <v>1535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3"/>
        <v>1</v>
      </c>
      <c r="M610" s="26">
        <f t="shared" si="62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>
        <v>1</v>
      </c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26"/>
      <c r="BW610" s="67">
        <f>SUMIFS([1]Up!$J:$J,[1]Up!$D:$D,D610)</f>
        <v>0</v>
      </c>
      <c r="BX610" s="82"/>
      <c r="BY610" s="82" t="str">
        <f t="shared" si="64"/>
        <v>PL6</v>
      </c>
      <c r="BZ610" s="53" t="str">
        <f t="shared" si="65"/>
        <v/>
      </c>
      <c r="CA610" s="53" t="s">
        <v>50</v>
      </c>
      <c r="CB610" s="53"/>
      <c r="CC610" s="53"/>
      <c r="CD610" s="53"/>
      <c r="CE610" s="53"/>
      <c r="CF610" s="83"/>
      <c r="CG610" s="53"/>
      <c r="CH610" s="53"/>
    </row>
    <row r="611" spans="3:86" ht="14.25" customHeight="1">
      <c r="C611" s="82" t="s">
        <v>15</v>
      </c>
      <c r="D611" s="82" t="s">
        <v>1536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3"/>
        <v>80</v>
      </c>
      <c r="M611" s="26">
        <f t="shared" si="62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T611" s="26"/>
      <c r="BU611" s="26"/>
      <c r="BV611" s="26">
        <v>80</v>
      </c>
      <c r="BW611" s="67">
        <f>SUMIFS([1]Up!$J:$J,[1]Up!$D:$D,D611)</f>
        <v>0</v>
      </c>
      <c r="BX611" s="82"/>
      <c r="BY611" s="82" t="str">
        <f t="shared" si="64"/>
        <v/>
      </c>
      <c r="BZ611" s="53" t="str">
        <f t="shared" si="65"/>
        <v/>
      </c>
      <c r="CA611" s="53" t="s">
        <v>75</v>
      </c>
      <c r="CB611" s="53"/>
      <c r="CC611" s="53"/>
      <c r="CD611" s="53"/>
      <c r="CE611" s="53"/>
      <c r="CF611" s="83"/>
      <c r="CG611" s="53"/>
      <c r="CH611" s="53"/>
    </row>
    <row r="612" spans="3:86" ht="14.25" customHeight="1">
      <c r="C612" s="82" t="s">
        <v>15</v>
      </c>
      <c r="D612" s="82" t="s">
        <v>1537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3"/>
        <v>40</v>
      </c>
      <c r="M612" s="26">
        <f t="shared" si="62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>
        <v>40</v>
      </c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26"/>
      <c r="BU612" s="26"/>
      <c r="BV612" s="26"/>
      <c r="BW612" s="67">
        <f>SUMIFS([1]Up!$J:$J,[1]Up!$D:$D,D612)</f>
        <v>0</v>
      </c>
      <c r="BX612" s="82"/>
      <c r="BY612" s="82" t="str">
        <f t="shared" si="64"/>
        <v/>
      </c>
      <c r="BZ612" s="53" t="str">
        <f t="shared" si="65"/>
        <v/>
      </c>
      <c r="CA612" s="53" t="s">
        <v>75</v>
      </c>
      <c r="CB612" s="53"/>
      <c r="CC612" s="53"/>
      <c r="CD612" s="53"/>
      <c r="CE612" s="53"/>
      <c r="CF612" s="83"/>
      <c r="CG612" s="53"/>
      <c r="CH612" s="53"/>
    </row>
    <row r="613" spans="3:86" ht="14.25" customHeight="1">
      <c r="C613" s="82" t="s">
        <v>12</v>
      </c>
      <c r="D613" s="82" t="s">
        <v>1538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3"/>
        <v>2</v>
      </c>
      <c r="M613" s="26">
        <f t="shared" si="62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>
        <v>2</v>
      </c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26"/>
      <c r="BW613" s="67">
        <f>SUMIFS([1]Up!$J:$J,[1]Up!$D:$D,D613)</f>
        <v>0</v>
      </c>
      <c r="BX613" s="82"/>
      <c r="BY613" s="82" t="str">
        <f t="shared" si="64"/>
        <v/>
      </c>
      <c r="BZ613" s="53" t="str">
        <f t="shared" si="65"/>
        <v/>
      </c>
      <c r="CA613" s="53" t="s">
        <v>50</v>
      </c>
      <c r="CB613" s="53"/>
      <c r="CC613" s="53"/>
      <c r="CD613" s="53"/>
      <c r="CE613" s="53"/>
      <c r="CF613" s="83"/>
      <c r="CG613" s="53"/>
      <c r="CH613" s="53"/>
    </row>
    <row r="614" spans="3:86" ht="14.25" customHeight="1">
      <c r="C614" s="82" t="s">
        <v>12</v>
      </c>
      <c r="D614" s="82" t="s">
        <v>1539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3"/>
        <v>3</v>
      </c>
      <c r="M614" s="26">
        <f t="shared" si="62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>
        <v>3</v>
      </c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26"/>
      <c r="BU614" s="26"/>
      <c r="BV614" s="26"/>
      <c r="BW614" s="67">
        <f>SUMIFS([1]Up!$J:$J,[1]Up!$D:$D,D614)</f>
        <v>0</v>
      </c>
      <c r="BX614" s="82"/>
      <c r="BY614" s="82" t="str">
        <f t="shared" si="64"/>
        <v/>
      </c>
      <c r="BZ614" s="53" t="str">
        <f t="shared" si="65"/>
        <v/>
      </c>
      <c r="CA614" s="53" t="s">
        <v>50</v>
      </c>
      <c r="CB614" s="84" t="s">
        <v>2218</v>
      </c>
      <c r="CC614" s="53"/>
      <c r="CD614" s="53" t="s">
        <v>2219</v>
      </c>
      <c r="CE614" s="53">
        <v>3</v>
      </c>
      <c r="CF614" s="83">
        <v>46169</v>
      </c>
      <c r="CG614" s="53"/>
      <c r="CH614" s="53"/>
    </row>
    <row r="615" spans="3:86" ht="14.25" customHeight="1">
      <c r="C615" s="82" t="s">
        <v>14</v>
      </c>
      <c r="D615" s="82" t="s">
        <v>1540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3"/>
        <v>1</v>
      </c>
      <c r="M615" s="26">
        <f t="shared" si="62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>
        <v>1</v>
      </c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26"/>
      <c r="BW615" s="67">
        <f>SUMIFS([1]Up!$J:$J,[1]Up!$D:$D,D615)</f>
        <v>0</v>
      </c>
      <c r="BX615" s="82"/>
      <c r="BY615" s="82" t="str">
        <f t="shared" si="64"/>
        <v>PL6</v>
      </c>
      <c r="BZ615" s="53" t="str">
        <f t="shared" si="65"/>
        <v/>
      </c>
      <c r="CA615" s="53" t="s">
        <v>50</v>
      </c>
      <c r="CB615" s="53"/>
      <c r="CC615" s="53"/>
      <c r="CD615" s="53"/>
      <c r="CE615" s="53"/>
      <c r="CF615" s="83"/>
      <c r="CG615" s="53"/>
      <c r="CH615" s="53"/>
    </row>
    <row r="616" spans="3:86" ht="14.25" customHeight="1">
      <c r="C616" s="82" t="s">
        <v>14</v>
      </c>
      <c r="D616" s="82" t="s">
        <v>1541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3"/>
        <v>4</v>
      </c>
      <c r="M616" s="26">
        <f t="shared" si="62"/>
        <v>0</v>
      </c>
      <c r="N616" s="26"/>
      <c r="O616" s="26"/>
      <c r="P616" s="26">
        <v>2</v>
      </c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>
        <v>2</v>
      </c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26"/>
      <c r="BW616" s="67">
        <f>SUMIFS([1]Up!$J:$J,[1]Up!$D:$D,D616)</f>
        <v>0</v>
      </c>
      <c r="BX616" s="82"/>
      <c r="BY616" s="82" t="str">
        <f t="shared" si="64"/>
        <v>PL12</v>
      </c>
      <c r="BZ616" s="53" t="str">
        <f t="shared" si="65"/>
        <v/>
      </c>
      <c r="CA616" s="53" t="s">
        <v>50</v>
      </c>
      <c r="CB616" s="84"/>
      <c r="CC616" s="53"/>
      <c r="CD616" s="53"/>
      <c r="CE616" s="53"/>
      <c r="CF616" s="83"/>
      <c r="CG616" s="53"/>
      <c r="CH616" s="53"/>
    </row>
    <row r="617" spans="3:86" ht="14.25" customHeight="1">
      <c r="C617" s="82" t="s">
        <v>14</v>
      </c>
      <c r="D617" s="82" t="s">
        <v>1542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3"/>
        <v>2</v>
      </c>
      <c r="M617" s="26">
        <f t="shared" si="62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>
        <v>1</v>
      </c>
      <c r="AJ617" s="26"/>
      <c r="AK617" s="26"/>
      <c r="AL617" s="26"/>
      <c r="AM617" s="26"/>
      <c r="AN617" s="26"/>
      <c r="AO617" s="26"/>
      <c r="AP617" s="26"/>
      <c r="AQ617" s="26"/>
      <c r="AR617" s="26">
        <v>2</v>
      </c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26"/>
      <c r="BW617" s="67">
        <f>SUMIFS([1]Up!$J:$J,[1]Up!$D:$D,D617)</f>
        <v>0</v>
      </c>
      <c r="BX617" s="82"/>
      <c r="BY617" s="82" t="str">
        <f t="shared" si="64"/>
        <v>PL6</v>
      </c>
      <c r="BZ617" s="53" t="str">
        <f t="shared" si="65"/>
        <v>Thừa 1</v>
      </c>
      <c r="CA617" s="53" t="s">
        <v>50</v>
      </c>
      <c r="CB617" s="84"/>
      <c r="CC617" s="53"/>
      <c r="CD617" s="53"/>
      <c r="CE617" s="53"/>
      <c r="CF617" s="83"/>
      <c r="CG617" s="53"/>
      <c r="CH617" s="53"/>
    </row>
    <row r="618" spans="3:86" ht="14.25" customHeight="1">
      <c r="C618" s="82" t="s">
        <v>15</v>
      </c>
      <c r="D618" s="82" t="s">
        <v>1543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3"/>
        <v>80</v>
      </c>
      <c r="M618" s="26">
        <f t="shared" si="62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/>
      <c r="BV618" s="26">
        <v>80</v>
      </c>
      <c r="BW618" s="67">
        <f>SUMIFS([1]Up!$J:$J,[1]Up!$D:$D,D618)</f>
        <v>0</v>
      </c>
      <c r="BX618" s="82"/>
      <c r="BY618" s="82" t="str">
        <f t="shared" si="64"/>
        <v/>
      </c>
      <c r="BZ618" s="53" t="str">
        <f t="shared" si="65"/>
        <v/>
      </c>
      <c r="CA618" s="53" t="s">
        <v>75</v>
      </c>
      <c r="CB618" s="53"/>
      <c r="CC618" s="53"/>
      <c r="CD618" s="53"/>
      <c r="CE618" s="53"/>
      <c r="CF618" s="83"/>
      <c r="CG618" s="53"/>
      <c r="CH618" s="53"/>
    </row>
    <row r="619" spans="3:86" ht="14.25" customHeight="1">
      <c r="C619" s="82" t="s">
        <v>15</v>
      </c>
      <c r="D619" s="82" t="s">
        <v>1544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3"/>
        <v>40</v>
      </c>
      <c r="M619" s="26">
        <f t="shared" si="62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>
        <v>40</v>
      </c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26"/>
      <c r="BW619" s="67">
        <f>SUMIFS([1]Up!$J:$J,[1]Up!$D:$D,D619)</f>
        <v>0</v>
      </c>
      <c r="BX619" s="82"/>
      <c r="BY619" s="82" t="str">
        <f t="shared" si="64"/>
        <v/>
      </c>
      <c r="BZ619" s="53" t="str">
        <f t="shared" si="65"/>
        <v/>
      </c>
      <c r="CA619" s="53" t="s">
        <v>75</v>
      </c>
      <c r="CB619" s="53"/>
      <c r="CC619" s="53"/>
      <c r="CD619" s="53"/>
      <c r="CE619" s="53"/>
      <c r="CF619" s="83"/>
      <c r="CG619" s="53"/>
      <c r="CH619" s="53"/>
    </row>
    <row r="620" spans="3:86" ht="14.25" customHeight="1">
      <c r="C620" s="82" t="s">
        <v>12</v>
      </c>
      <c r="D620" s="82" t="s">
        <v>1545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3"/>
        <v>2</v>
      </c>
      <c r="M620" s="26">
        <f t="shared" si="62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>
        <v>2</v>
      </c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26"/>
      <c r="BW620" s="67">
        <f>SUMIFS([1]Up!$J:$J,[1]Up!$D:$D,D620)</f>
        <v>0</v>
      </c>
      <c r="BX620" s="82"/>
      <c r="BY620" s="82" t="str">
        <f t="shared" si="64"/>
        <v/>
      </c>
      <c r="BZ620" s="53" t="str">
        <f t="shared" si="65"/>
        <v/>
      </c>
      <c r="CA620" s="53" t="s">
        <v>50</v>
      </c>
      <c r="CB620" s="84" t="s">
        <v>2218</v>
      </c>
      <c r="CC620" s="53"/>
      <c r="CD620" s="53" t="s">
        <v>2219</v>
      </c>
      <c r="CE620" s="53">
        <v>2</v>
      </c>
      <c r="CF620" s="83">
        <v>46169</v>
      </c>
      <c r="CG620" s="53"/>
      <c r="CH620" s="53"/>
    </row>
    <row r="621" spans="3:86" ht="14.25" customHeight="1">
      <c r="C621" s="82" t="s">
        <v>12</v>
      </c>
      <c r="D621" s="82" t="s">
        <v>1546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3"/>
        <v>3</v>
      </c>
      <c r="M621" s="26">
        <f t="shared" si="62"/>
        <v>0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>
        <v>3</v>
      </c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26"/>
      <c r="BW621" s="67">
        <f>SUMIFS([1]Up!$J:$J,[1]Up!$D:$D,D621)</f>
        <v>0</v>
      </c>
      <c r="BX621" s="82"/>
      <c r="BY621" s="82" t="str">
        <f t="shared" si="64"/>
        <v/>
      </c>
      <c r="BZ621" s="53" t="str">
        <f t="shared" si="65"/>
        <v/>
      </c>
      <c r="CA621" s="53" t="s">
        <v>50</v>
      </c>
      <c r="CB621" s="84" t="s">
        <v>2218</v>
      </c>
      <c r="CC621" s="53"/>
      <c r="CD621" s="53" t="s">
        <v>2219</v>
      </c>
      <c r="CE621" s="53">
        <v>3</v>
      </c>
      <c r="CF621" s="83">
        <v>46169</v>
      </c>
      <c r="CG621" s="53"/>
      <c r="CH621" s="53"/>
    </row>
    <row r="622" spans="3:86" ht="14.25" customHeight="1">
      <c r="C622" s="82" t="s">
        <v>15</v>
      </c>
      <c r="D622" s="82" t="s">
        <v>1547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3"/>
        <v>1</v>
      </c>
      <c r="M622" s="26">
        <f t="shared" si="62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/>
      <c r="BV622" s="26">
        <v>1</v>
      </c>
      <c r="BW622" s="67">
        <f>SUMIFS([1]Up!$J:$J,[1]Up!$D:$D,D622)</f>
        <v>0</v>
      </c>
      <c r="BX622" s="82"/>
      <c r="BY622" s="82" t="str">
        <f t="shared" si="64"/>
        <v/>
      </c>
      <c r="BZ622" s="53" t="str">
        <f t="shared" si="65"/>
        <v/>
      </c>
      <c r="CA622" s="53" t="s">
        <v>75</v>
      </c>
      <c r="CB622" s="53"/>
      <c r="CC622" s="53"/>
      <c r="CD622" s="53"/>
      <c r="CE622" s="53"/>
      <c r="CF622" s="83"/>
      <c r="CG622" s="53"/>
      <c r="CH622" s="53"/>
    </row>
    <row r="623" spans="3:86" ht="14.25" customHeight="1">
      <c r="C623" s="82" t="s">
        <v>14</v>
      </c>
      <c r="D623" s="82" t="s">
        <v>1548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3"/>
        <v>1</v>
      </c>
      <c r="M623" s="26">
        <f t="shared" si="62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>
        <v>1</v>
      </c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26"/>
      <c r="BW623" s="67">
        <f>SUMIFS([1]Up!$J:$J,[1]Up!$D:$D,D623)</f>
        <v>0</v>
      </c>
      <c r="BX623" s="82"/>
      <c r="BY623" s="82" t="str">
        <f t="shared" si="64"/>
        <v>PL6</v>
      </c>
      <c r="BZ623" s="53" t="str">
        <f t="shared" si="65"/>
        <v/>
      </c>
      <c r="CA623" s="53" t="s">
        <v>50</v>
      </c>
      <c r="CB623" s="84" t="s">
        <v>1780</v>
      </c>
      <c r="CC623" s="53"/>
      <c r="CD623" s="53" t="s">
        <v>1781</v>
      </c>
      <c r="CE623" s="53">
        <v>1</v>
      </c>
      <c r="CF623" s="83">
        <v>46169</v>
      </c>
      <c r="CG623" s="53"/>
      <c r="CH623" s="53"/>
    </row>
    <row r="624" spans="3:86" ht="14.25" customHeight="1">
      <c r="C624" s="82" t="s">
        <v>15</v>
      </c>
      <c r="D624" s="82" t="s">
        <v>4078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3"/>
        <v>1</v>
      </c>
      <c r="M624" s="26">
        <f t="shared" si="62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/>
      <c r="BV624" s="26">
        <v>1</v>
      </c>
      <c r="BW624" s="67">
        <f>SUMIFS([1]Up!$J:$J,[1]Up!$D:$D,D624)</f>
        <v>0</v>
      </c>
      <c r="BX624" s="82"/>
      <c r="BY624" s="82" t="str">
        <f t="shared" si="64"/>
        <v/>
      </c>
      <c r="BZ624" s="53" t="str">
        <f t="shared" si="65"/>
        <v/>
      </c>
      <c r="CA624" s="53" t="s">
        <v>75</v>
      </c>
      <c r="CB624" s="53"/>
      <c r="CC624" s="53"/>
      <c r="CD624" s="53"/>
      <c r="CE624" s="53"/>
      <c r="CF624" s="83"/>
      <c r="CG624" s="53"/>
      <c r="CH624" s="53"/>
    </row>
    <row r="625" spans="3:86" ht="14.25" customHeight="1">
      <c r="C625" s="82" t="s">
        <v>15</v>
      </c>
      <c r="D625" s="82" t="s">
        <v>4079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3"/>
        <v>2</v>
      </c>
      <c r="M625" s="26">
        <f t="shared" si="62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/>
      <c r="BV625" s="26">
        <v>2</v>
      </c>
      <c r="BW625" s="67">
        <f>SUMIFS([1]Up!$J:$J,[1]Up!$D:$D,D625)</f>
        <v>0</v>
      </c>
      <c r="BX625" s="82"/>
      <c r="BY625" s="82" t="str">
        <f t="shared" si="64"/>
        <v/>
      </c>
      <c r="BZ625" s="53" t="str">
        <f t="shared" si="65"/>
        <v/>
      </c>
      <c r="CA625" s="53" t="s">
        <v>75</v>
      </c>
      <c r="CB625" s="53"/>
      <c r="CC625" s="53"/>
      <c r="CD625" s="53"/>
      <c r="CE625" s="53"/>
      <c r="CF625" s="83"/>
      <c r="CG625" s="53"/>
      <c r="CH625" s="53"/>
    </row>
    <row r="626" spans="3:86" ht="14.25" customHeight="1">
      <c r="C626" s="82" t="s">
        <v>14</v>
      </c>
      <c r="D626" s="82" t="s">
        <v>1549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3"/>
        <v>2</v>
      </c>
      <c r="M626" s="26">
        <f t="shared" si="62"/>
        <v>0</v>
      </c>
      <c r="N626" s="26"/>
      <c r="O626" s="26"/>
      <c r="P626" s="26">
        <v>2</v>
      </c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26"/>
      <c r="BW626" s="67">
        <f>SUMIFS([1]Up!$J:$J,[1]Up!$D:$D,D626)</f>
        <v>0</v>
      </c>
      <c r="BX626" s="82"/>
      <c r="BY626" s="82" t="str">
        <f t="shared" si="64"/>
        <v>PL12</v>
      </c>
      <c r="BZ626" s="53" t="str">
        <f t="shared" si="65"/>
        <v/>
      </c>
      <c r="CA626" s="53" t="s">
        <v>50</v>
      </c>
      <c r="CB626" s="84" t="s">
        <v>1808</v>
      </c>
      <c r="CC626" s="53"/>
      <c r="CD626" s="53" t="s">
        <v>1809</v>
      </c>
      <c r="CE626" s="53">
        <v>2</v>
      </c>
      <c r="CF626" s="83">
        <v>46169</v>
      </c>
      <c r="CG626" s="53"/>
      <c r="CH626" s="53"/>
    </row>
    <row r="627" spans="3:86" ht="14.25" customHeight="1">
      <c r="C627" s="82" t="s">
        <v>14</v>
      </c>
      <c r="D627" s="82" t="s">
        <v>1550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3"/>
        <v>1</v>
      </c>
      <c r="M627" s="26">
        <f t="shared" si="62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>
        <v>1</v>
      </c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26"/>
      <c r="BW627" s="67">
        <f>SUMIFS([1]Up!$J:$J,[1]Up!$D:$D,D627)</f>
        <v>0</v>
      </c>
      <c r="BX627" s="82"/>
      <c r="BY627" s="82" t="str">
        <f t="shared" si="64"/>
        <v>PL6</v>
      </c>
      <c r="BZ627" s="53" t="str">
        <f t="shared" si="65"/>
        <v/>
      </c>
      <c r="CA627" s="53" t="s">
        <v>50</v>
      </c>
      <c r="CB627" s="84" t="s">
        <v>1780</v>
      </c>
      <c r="CC627" s="53"/>
      <c r="CD627" s="53" t="s">
        <v>1781</v>
      </c>
      <c r="CE627" s="53">
        <v>1</v>
      </c>
      <c r="CF627" s="83">
        <v>46169</v>
      </c>
      <c r="CG627" s="53"/>
      <c r="CH627" s="53"/>
    </row>
    <row r="628" spans="3:86" ht="14.25" customHeight="1">
      <c r="C628" s="82" t="s">
        <v>15</v>
      </c>
      <c r="D628" s="82" t="s">
        <v>1551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3"/>
        <v>80</v>
      </c>
      <c r="M628" s="26">
        <f t="shared" si="62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/>
      <c r="BV628" s="26">
        <v>80</v>
      </c>
      <c r="BW628" s="67">
        <f>SUMIFS([1]Up!$J:$J,[1]Up!$D:$D,D628)</f>
        <v>0</v>
      </c>
      <c r="BX628" s="82"/>
      <c r="BY628" s="82" t="str">
        <f t="shared" si="64"/>
        <v/>
      </c>
      <c r="BZ628" s="53" t="str">
        <f t="shared" si="65"/>
        <v/>
      </c>
      <c r="CA628" s="53" t="s">
        <v>75</v>
      </c>
      <c r="CB628" s="53"/>
      <c r="CC628" s="53"/>
      <c r="CD628" s="53"/>
      <c r="CE628" s="53"/>
      <c r="CF628" s="83"/>
      <c r="CG628" s="53"/>
      <c r="CH628" s="53"/>
    </row>
    <row r="629" spans="3:86" ht="14.25" customHeight="1">
      <c r="C629" s="82" t="s">
        <v>15</v>
      </c>
      <c r="D629" s="82" t="s">
        <v>1552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3"/>
        <v>40</v>
      </c>
      <c r="M629" s="26">
        <f t="shared" si="62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>
        <v>40</v>
      </c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26"/>
      <c r="BW629" s="67">
        <f>SUMIFS([1]Up!$J:$J,[1]Up!$D:$D,D629)</f>
        <v>0</v>
      </c>
      <c r="BX629" s="82"/>
      <c r="BY629" s="82" t="str">
        <f t="shared" si="64"/>
        <v/>
      </c>
      <c r="BZ629" s="53" t="str">
        <f t="shared" si="65"/>
        <v/>
      </c>
      <c r="CA629" s="53" t="s">
        <v>75</v>
      </c>
      <c r="CB629" s="53"/>
      <c r="CC629" s="53"/>
      <c r="CD629" s="53"/>
      <c r="CE629" s="53"/>
      <c r="CF629" s="83"/>
      <c r="CG629" s="53"/>
      <c r="CH629" s="53"/>
    </row>
    <row r="630" spans="3:86" ht="14.25" customHeight="1">
      <c r="C630" s="82" t="s">
        <v>12</v>
      </c>
      <c r="D630" s="82" t="s">
        <v>1553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3"/>
        <v>1</v>
      </c>
      <c r="M630" s="26">
        <f t="shared" si="62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>
        <f>(5500+5325)/G630</f>
        <v>1.0027790643816581</v>
      </c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26"/>
      <c r="BW630" s="67">
        <f>SUMIFS([1]Up!$J:$J,[1]Up!$D:$D,D630)</f>
        <v>0</v>
      </c>
      <c r="BX630" s="82"/>
      <c r="BY630" s="82" t="str">
        <f t="shared" si="64"/>
        <v/>
      </c>
      <c r="BZ630" s="53" t="str">
        <f t="shared" si="65"/>
        <v/>
      </c>
      <c r="CA630" s="53" t="s">
        <v>50</v>
      </c>
      <c r="CB630" s="53"/>
      <c r="CC630" s="53"/>
      <c r="CD630" s="53" t="s">
        <v>1681</v>
      </c>
      <c r="CE630" s="53">
        <v>1</v>
      </c>
      <c r="CF630" s="83"/>
      <c r="CG630" s="53"/>
      <c r="CH630" s="53"/>
    </row>
    <row r="631" spans="3:86" ht="14.25" customHeight="1">
      <c r="C631" s="82" t="s">
        <v>12</v>
      </c>
      <c r="D631" s="82" t="s">
        <v>1554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3"/>
        <v>2</v>
      </c>
      <c r="M631" s="26">
        <f t="shared" si="62"/>
        <v>0</v>
      </c>
      <c r="N631" s="26"/>
      <c r="O631" s="26"/>
      <c r="P631" s="26"/>
      <c r="Q631" s="26"/>
      <c r="R631" s="26"/>
      <c r="S631" s="26"/>
      <c r="T631" s="26"/>
      <c r="U631" s="26">
        <v>2</v>
      </c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26"/>
      <c r="BW631" s="67">
        <f>SUMIFS([1]Up!$J:$J,[1]Up!$D:$D,D631)</f>
        <v>0</v>
      </c>
      <c r="BX631" s="82"/>
      <c r="BY631" s="82" t="str">
        <f t="shared" si="64"/>
        <v/>
      </c>
      <c r="BZ631" s="53" t="str">
        <f t="shared" si="65"/>
        <v/>
      </c>
      <c r="CA631" s="53" t="s">
        <v>50</v>
      </c>
      <c r="CB631" s="84" t="s">
        <v>1870</v>
      </c>
      <c r="CC631" s="53"/>
      <c r="CD631" s="53" t="s">
        <v>1871</v>
      </c>
      <c r="CE631" s="53">
        <v>2</v>
      </c>
      <c r="CF631" s="83">
        <v>46169</v>
      </c>
      <c r="CG631" s="53"/>
      <c r="CH631" s="53"/>
    </row>
    <row r="632" spans="3:86" ht="14.25" customHeight="1">
      <c r="C632" s="82" t="s">
        <v>12</v>
      </c>
      <c r="D632" s="82" t="s">
        <v>1555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3"/>
        <v>4</v>
      </c>
      <c r="M632" s="26">
        <f t="shared" si="62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26"/>
      <c r="BW632" s="67">
        <f>SUMIFS([1]Up!$J:$J,[1]Up!$D:$D,D632)</f>
        <v>0</v>
      </c>
      <c r="BX632" s="82"/>
      <c r="BY632" s="82" t="str">
        <f t="shared" si="64"/>
        <v/>
      </c>
      <c r="BZ632" s="53" t="str">
        <f t="shared" si="65"/>
        <v/>
      </c>
      <c r="CA632" s="53" t="s">
        <v>50</v>
      </c>
      <c r="CB632" s="84" t="s">
        <v>1870</v>
      </c>
      <c r="CC632" s="53"/>
      <c r="CD632" s="53" t="s">
        <v>1871</v>
      </c>
      <c r="CE632" s="53">
        <v>4</v>
      </c>
      <c r="CF632" s="83">
        <v>46169</v>
      </c>
      <c r="CG632" s="53"/>
      <c r="CH632" s="53"/>
    </row>
    <row r="633" spans="3:86" ht="14.25" customHeight="1">
      <c r="C633" s="82" t="s">
        <v>12</v>
      </c>
      <c r="D633" s="82" t="s">
        <v>1556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3"/>
        <v>4</v>
      </c>
      <c r="M633" s="26">
        <f t="shared" ref="M633:M705" si="66">MAX(0,I633-L633)</f>
        <v>0</v>
      </c>
      <c r="N633" s="26"/>
      <c r="O633" s="26"/>
      <c r="P633" s="26"/>
      <c r="Q633" s="26"/>
      <c r="R633" s="26"/>
      <c r="S633" s="26"/>
      <c r="T633" s="26"/>
      <c r="U633" s="26">
        <v>4</v>
      </c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26"/>
      <c r="BW633" s="67">
        <f>SUMIFS([1]Up!$J:$J,[1]Up!$D:$D,D633)</f>
        <v>0</v>
      </c>
      <c r="BX633" s="82"/>
      <c r="BY633" s="82" t="str">
        <f t="shared" si="64"/>
        <v/>
      </c>
      <c r="BZ633" s="53" t="str">
        <f t="shared" si="65"/>
        <v/>
      </c>
      <c r="CA633" s="53" t="s">
        <v>50</v>
      </c>
      <c r="CB633" s="84" t="s">
        <v>1870</v>
      </c>
      <c r="CC633" s="53"/>
      <c r="CD633" s="53" t="s">
        <v>1871</v>
      </c>
      <c r="CE633" s="53">
        <v>4</v>
      </c>
      <c r="CF633" s="83">
        <v>46169</v>
      </c>
      <c r="CG633" s="53"/>
      <c r="CH633" s="53"/>
    </row>
    <row r="634" spans="3:86" ht="14.25" customHeight="1">
      <c r="C634" s="82" t="s">
        <v>12</v>
      </c>
      <c r="D634" s="82" t="s">
        <v>1557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3"/>
        <v>8</v>
      </c>
      <c r="M634" s="26">
        <f t="shared" si="66"/>
        <v>0</v>
      </c>
      <c r="N634" s="26"/>
      <c r="O634" s="26"/>
      <c r="P634" s="26"/>
      <c r="Q634" s="26"/>
      <c r="R634" s="26">
        <v>5</v>
      </c>
      <c r="S634" s="26"/>
      <c r="T634" s="26">
        <v>3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26"/>
      <c r="BW634" s="67">
        <f>SUMIFS([1]Up!$J:$J,[1]Up!$D:$D,D634)</f>
        <v>0</v>
      </c>
      <c r="BX634" s="82"/>
      <c r="BY634" s="82" t="str">
        <f t="shared" si="64"/>
        <v/>
      </c>
      <c r="BZ634" s="53" t="str">
        <f t="shared" si="65"/>
        <v/>
      </c>
      <c r="CA634" s="53" t="s">
        <v>50</v>
      </c>
      <c r="CB634" s="84" t="s">
        <v>1870</v>
      </c>
      <c r="CC634" s="53"/>
      <c r="CD634" s="53" t="s">
        <v>1871</v>
      </c>
      <c r="CE634" s="53">
        <v>8</v>
      </c>
      <c r="CF634" s="83">
        <v>46169</v>
      </c>
      <c r="CG634" s="53"/>
      <c r="CH634" s="53"/>
    </row>
    <row r="635" spans="3:86" ht="14.25" customHeight="1">
      <c r="C635" s="82" t="s">
        <v>12</v>
      </c>
      <c r="D635" s="82" t="s">
        <v>1558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3"/>
        <v>4</v>
      </c>
      <c r="M635" s="26">
        <f t="shared" si="66"/>
        <v>0</v>
      </c>
      <c r="N635" s="26"/>
      <c r="O635" s="26"/>
      <c r="P635" s="26"/>
      <c r="Q635" s="26"/>
      <c r="R635" s="26"/>
      <c r="S635" s="26"/>
      <c r="T635" s="26">
        <v>2</v>
      </c>
      <c r="U635" s="26">
        <v>2</v>
      </c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26"/>
      <c r="BW635" s="67">
        <f>SUMIFS([1]Up!$J:$J,[1]Up!$D:$D,D635)</f>
        <v>0</v>
      </c>
      <c r="BX635" s="82"/>
      <c r="BY635" s="82" t="str">
        <f t="shared" si="64"/>
        <v/>
      </c>
      <c r="BZ635" s="53" t="str">
        <f t="shared" si="65"/>
        <v/>
      </c>
      <c r="CA635" s="53" t="s">
        <v>50</v>
      </c>
      <c r="CB635" s="84" t="s">
        <v>1870</v>
      </c>
      <c r="CC635" s="53"/>
      <c r="CD635" s="53" t="s">
        <v>1871</v>
      </c>
      <c r="CE635" s="53">
        <v>4</v>
      </c>
      <c r="CF635" s="83">
        <v>46169</v>
      </c>
      <c r="CG635" s="53"/>
      <c r="CH635" s="53"/>
    </row>
    <row r="636" spans="3:86" ht="14.25" customHeight="1">
      <c r="C636" s="82" t="s">
        <v>12</v>
      </c>
      <c r="D636" s="82" t="s">
        <v>1559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3"/>
        <v>4</v>
      </c>
      <c r="M636" s="26">
        <f t="shared" si="66"/>
        <v>0</v>
      </c>
      <c r="N636" s="26"/>
      <c r="O636" s="26"/>
      <c r="P636" s="26"/>
      <c r="Q636" s="26"/>
      <c r="R636" s="26"/>
      <c r="S636" s="26"/>
      <c r="T636" s="26"/>
      <c r="U636" s="26">
        <v>4</v>
      </c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26"/>
      <c r="BW636" s="67">
        <f>SUMIFS([1]Up!$J:$J,[1]Up!$D:$D,D636)</f>
        <v>0</v>
      </c>
      <c r="BX636" s="82"/>
      <c r="BY636" s="82" t="str">
        <f t="shared" si="64"/>
        <v/>
      </c>
      <c r="BZ636" s="53" t="str">
        <f t="shared" si="65"/>
        <v/>
      </c>
      <c r="CA636" s="53" t="s">
        <v>50</v>
      </c>
      <c r="CB636" s="84" t="s">
        <v>1870</v>
      </c>
      <c r="CC636" s="53"/>
      <c r="CD636" s="53" t="s">
        <v>1871</v>
      </c>
      <c r="CE636" s="53">
        <v>4</v>
      </c>
      <c r="CF636" s="83">
        <v>46169</v>
      </c>
      <c r="CG636" s="53"/>
      <c r="CH636" s="53"/>
    </row>
    <row r="637" spans="3:86" ht="14.25" customHeight="1">
      <c r="C637" s="82" t="s">
        <v>12</v>
      </c>
      <c r="D637" s="82" t="s">
        <v>1560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3"/>
        <v>6</v>
      </c>
      <c r="M637" s="26">
        <f t="shared" si="66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>
        <v>6</v>
      </c>
      <c r="BT637" s="26"/>
      <c r="BU637" s="26"/>
      <c r="BV637" s="26"/>
      <c r="BW637" s="67">
        <f>SUMIFS([1]Up!$J:$J,[1]Up!$D:$D,D637)</f>
        <v>0</v>
      </c>
      <c r="BX637" s="82"/>
      <c r="BY637" s="82" t="str">
        <f t="shared" si="64"/>
        <v/>
      </c>
      <c r="BZ637" s="53" t="str">
        <f t="shared" si="65"/>
        <v/>
      </c>
      <c r="CA637" s="53" t="s">
        <v>61</v>
      </c>
      <c r="CB637" s="84" t="s">
        <v>1974</v>
      </c>
      <c r="CC637" s="53"/>
      <c r="CD637" s="53" t="s">
        <v>1975</v>
      </c>
      <c r="CE637" s="53">
        <v>6</v>
      </c>
      <c r="CF637" s="83">
        <v>46169</v>
      </c>
      <c r="CG637" s="53"/>
      <c r="CH637" s="53"/>
    </row>
    <row r="638" spans="3:86" ht="14.25" customHeight="1">
      <c r="C638" s="82" t="s">
        <v>14</v>
      </c>
      <c r="D638" s="82" t="s">
        <v>1561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3"/>
        <v>4</v>
      </c>
      <c r="M638" s="26">
        <f t="shared" si="66"/>
        <v>0</v>
      </c>
      <c r="N638" s="26"/>
      <c r="O638" s="26">
        <v>4</v>
      </c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26"/>
      <c r="BW638" s="67">
        <f>SUMIFS([1]Up!$J:$J,[1]Up!$D:$D,D638)</f>
        <v>0</v>
      </c>
      <c r="BX638" s="82"/>
      <c r="BY638" s="82" t="str">
        <f t="shared" si="64"/>
        <v>PL25</v>
      </c>
      <c r="BZ638" s="53" t="str">
        <f t="shared" si="65"/>
        <v/>
      </c>
      <c r="CA638" s="53" t="s">
        <v>61</v>
      </c>
      <c r="CB638" s="84" t="s">
        <v>1875</v>
      </c>
      <c r="CC638" s="53"/>
      <c r="CD638" s="53" t="s">
        <v>1876</v>
      </c>
      <c r="CE638" s="53">
        <v>4</v>
      </c>
      <c r="CF638" s="83">
        <v>46169</v>
      </c>
      <c r="CG638" s="53"/>
      <c r="CH638" s="53"/>
    </row>
    <row r="639" spans="3:86" ht="14.25" customHeight="1">
      <c r="C639" s="82" t="s">
        <v>15</v>
      </c>
      <c r="D639" s="82" t="s">
        <v>1562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3"/>
        <v>6</v>
      </c>
      <c r="M639" s="26">
        <f t="shared" si="66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>
        <v>6</v>
      </c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26"/>
      <c r="BW639" s="67">
        <f>SUMIFS([1]Up!$J:$J,[1]Up!$D:$D,D639)</f>
        <v>0</v>
      </c>
      <c r="BX639" s="82"/>
      <c r="BY639" s="82" t="str">
        <f t="shared" si="64"/>
        <v/>
      </c>
      <c r="BZ639" s="53" t="str">
        <f t="shared" si="65"/>
        <v/>
      </c>
      <c r="CA639" s="53" t="s">
        <v>75</v>
      </c>
      <c r="CB639" s="53"/>
      <c r="CC639" s="53"/>
      <c r="CD639" s="53"/>
      <c r="CE639" s="53"/>
      <c r="CF639" s="83"/>
      <c r="CG639" s="53"/>
      <c r="CH639" s="53"/>
    </row>
    <row r="640" spans="3:86" ht="14.25" customHeight="1">
      <c r="C640" s="82" t="s">
        <v>15</v>
      </c>
      <c r="D640" s="82" t="s">
        <v>1563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3"/>
        <v>312</v>
      </c>
      <c r="M640" s="26">
        <f t="shared" si="66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/>
      <c r="BV640" s="26">
        <v>312</v>
      </c>
      <c r="BW640" s="67">
        <f>SUMIFS([1]Up!$J:$J,[1]Up!$D:$D,D640)</f>
        <v>0</v>
      </c>
      <c r="BX640" s="82"/>
      <c r="BY640" s="82" t="str">
        <f t="shared" si="64"/>
        <v/>
      </c>
      <c r="BZ640" s="53" t="str">
        <f t="shared" si="65"/>
        <v/>
      </c>
      <c r="CA640" s="53" t="s">
        <v>75</v>
      </c>
      <c r="CB640" s="53"/>
      <c r="CC640" s="53"/>
      <c r="CD640" s="53"/>
      <c r="CE640" s="53"/>
      <c r="CF640" s="83"/>
      <c r="CG640" s="53"/>
      <c r="CH640" s="53"/>
    </row>
    <row r="641" spans="3:86" ht="14.25" customHeight="1">
      <c r="C641" s="82" t="s">
        <v>15</v>
      </c>
      <c r="D641" s="82" t="s">
        <v>1564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3"/>
        <v>6</v>
      </c>
      <c r="M641" s="26">
        <f t="shared" si="66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/>
      <c r="BV641" s="26">
        <v>6</v>
      </c>
      <c r="BW641" s="67">
        <f>SUMIFS([1]Up!$J:$J,[1]Up!$D:$D,D641)</f>
        <v>0</v>
      </c>
      <c r="BX641" s="82"/>
      <c r="BY641" s="82" t="str">
        <f t="shared" si="64"/>
        <v/>
      </c>
      <c r="BZ641" s="53" t="str">
        <f t="shared" si="65"/>
        <v/>
      </c>
      <c r="CA641" s="53" t="s">
        <v>75</v>
      </c>
      <c r="CB641" s="53"/>
      <c r="CC641" s="53"/>
      <c r="CD641" s="53"/>
      <c r="CE641" s="53"/>
      <c r="CF641" s="83"/>
      <c r="CG641" s="53"/>
      <c r="CH641" s="53"/>
    </row>
    <row r="642" spans="3:86" ht="14.25" customHeight="1">
      <c r="C642" s="82" t="s">
        <v>15</v>
      </c>
      <c r="D642" s="82" t="s">
        <v>1565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3"/>
        <v>150</v>
      </c>
      <c r="M642" s="26">
        <f t="shared" si="66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>
        <v>150</v>
      </c>
      <c r="BU642" s="26"/>
      <c r="BV642" s="26"/>
      <c r="BW642" s="67">
        <f>SUMIFS([1]Up!$J:$J,[1]Up!$D:$D,D642)</f>
        <v>0</v>
      </c>
      <c r="BX642" s="82"/>
      <c r="BY642" s="82" t="str">
        <f t="shared" si="64"/>
        <v/>
      </c>
      <c r="BZ642" s="53" t="str">
        <f t="shared" si="65"/>
        <v/>
      </c>
      <c r="CA642" s="53" t="s">
        <v>75</v>
      </c>
      <c r="CB642" s="53"/>
      <c r="CC642" s="53"/>
      <c r="CD642" s="53"/>
      <c r="CE642" s="53"/>
      <c r="CF642" s="83"/>
      <c r="CG642" s="53"/>
      <c r="CH642" s="53"/>
    </row>
    <row r="643" spans="3:86" ht="14.25" customHeight="1">
      <c r="C643" s="82" t="s">
        <v>14</v>
      </c>
      <c r="D643" s="82" t="s">
        <v>1566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3"/>
        <v>1</v>
      </c>
      <c r="M643" s="26">
        <f t="shared" si="66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>
        <v>1</v>
      </c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26"/>
      <c r="BW643" s="67">
        <f>SUMIFS([1]Up!$J:$J,[1]Up!$D:$D,D643)</f>
        <v>0</v>
      </c>
      <c r="BX643" s="82"/>
      <c r="BY643" s="82" t="str">
        <f t="shared" si="64"/>
        <v>PL6</v>
      </c>
      <c r="BZ643" s="53" t="str">
        <f t="shared" si="65"/>
        <v/>
      </c>
      <c r="CA643" s="53" t="s">
        <v>50</v>
      </c>
      <c r="CB643" s="84" t="s">
        <v>1780</v>
      </c>
      <c r="CC643" s="53"/>
      <c r="CD643" s="53" t="s">
        <v>1781</v>
      </c>
      <c r="CE643" s="53">
        <v>1</v>
      </c>
      <c r="CF643" s="83">
        <v>46169</v>
      </c>
      <c r="CG643" s="53"/>
      <c r="CH643" s="53"/>
    </row>
    <row r="644" spans="3:86" ht="14.25" customHeight="1">
      <c r="C644" s="82" t="s">
        <v>14</v>
      </c>
      <c r="D644" s="82" t="s">
        <v>1567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3"/>
        <v>4</v>
      </c>
      <c r="M644" s="26">
        <f t="shared" si="66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>
        <v>4</v>
      </c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26"/>
      <c r="BW644" s="67">
        <f>SUMIFS([1]Up!$J:$J,[1]Up!$D:$D,D644)</f>
        <v>0</v>
      </c>
      <c r="BX644" s="82"/>
      <c r="BY644" s="82" t="str">
        <f t="shared" si="64"/>
        <v>PL10</v>
      </c>
      <c r="BZ644" s="53" t="str">
        <f t="shared" si="65"/>
        <v/>
      </c>
      <c r="CA644" s="53" t="s">
        <v>50</v>
      </c>
      <c r="CB644" s="84" t="s">
        <v>1789</v>
      </c>
      <c r="CC644" s="53"/>
      <c r="CD644" s="53" t="s">
        <v>1790</v>
      </c>
      <c r="CE644" s="53">
        <v>4</v>
      </c>
      <c r="CF644" s="83">
        <v>46169</v>
      </c>
      <c r="CG644" s="53"/>
      <c r="CH644" s="53"/>
    </row>
    <row r="645" spans="3:86" ht="14.25" customHeight="1">
      <c r="C645" s="82" t="s">
        <v>14</v>
      </c>
      <c r="D645" s="82" t="s">
        <v>1568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3"/>
        <v>4</v>
      </c>
      <c r="M645" s="26">
        <f t="shared" si="66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>
        <v>4</v>
      </c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26"/>
      <c r="BW645" s="67">
        <f>SUMIFS([1]Up!$J:$J,[1]Up!$D:$D,D645)</f>
        <v>0</v>
      </c>
      <c r="BX645" s="82"/>
      <c r="BY645" s="82" t="str">
        <f t="shared" si="64"/>
        <v>PL10</v>
      </c>
      <c r="BZ645" s="53" t="str">
        <f t="shared" si="65"/>
        <v/>
      </c>
      <c r="CA645" s="53" t="s">
        <v>50</v>
      </c>
      <c r="CB645" s="53" t="s">
        <v>3899</v>
      </c>
      <c r="CC645" s="53"/>
      <c r="CD645" s="53" t="s">
        <v>3900</v>
      </c>
      <c r="CE645" s="53">
        <v>4</v>
      </c>
      <c r="CF645" s="83">
        <v>46191</v>
      </c>
      <c r="CG645" s="53"/>
      <c r="CH645" s="53"/>
    </row>
    <row r="646" spans="3:86" ht="14.25" customHeight="1">
      <c r="C646" s="82" t="s">
        <v>14</v>
      </c>
      <c r="D646" s="82" t="s">
        <v>1569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3"/>
        <v>4</v>
      </c>
      <c r="M646" s="26">
        <f t="shared" si="66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>
        <v>4</v>
      </c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26"/>
      <c r="BW646" s="67">
        <f>SUMIFS([1]Up!$J:$J,[1]Up!$D:$D,D646)</f>
        <v>0</v>
      </c>
      <c r="BX646" s="82"/>
      <c r="BY646" s="82" t="str">
        <f t="shared" si="64"/>
        <v>PL10</v>
      </c>
      <c r="BZ646" s="53" t="str">
        <f t="shared" si="65"/>
        <v/>
      </c>
      <c r="CA646" s="53" t="s">
        <v>50</v>
      </c>
      <c r="CB646" s="53" t="s">
        <v>3899</v>
      </c>
      <c r="CC646" s="53"/>
      <c r="CD646" s="53" t="s">
        <v>3900</v>
      </c>
      <c r="CE646" s="53">
        <v>4</v>
      </c>
      <c r="CF646" s="83">
        <v>46191</v>
      </c>
      <c r="CG646" s="53"/>
      <c r="CH646" s="53"/>
    </row>
    <row r="647" spans="3:86" ht="14.25" customHeight="1">
      <c r="C647" s="82" t="s">
        <v>14</v>
      </c>
      <c r="D647" s="82" t="s">
        <v>3409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3"/>
        <v>50</v>
      </c>
      <c r="M647" s="26">
        <f t="shared" si="66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>
        <v>50</v>
      </c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26"/>
      <c r="BW647" s="67">
        <f>SUMIFS([1]Up!$J:$J,[1]Up!$D:$D,D647)</f>
        <v>0</v>
      </c>
      <c r="BX647" s="82"/>
      <c r="BY647" s="82" t="str">
        <f t="shared" si="64"/>
        <v>PL3</v>
      </c>
      <c r="BZ647" s="53" t="str">
        <f t="shared" si="65"/>
        <v/>
      </c>
      <c r="CA647" s="53" t="s">
        <v>50</v>
      </c>
      <c r="CB647" s="84" t="s">
        <v>3893</v>
      </c>
      <c r="CC647" s="53"/>
      <c r="CD647" s="53" t="s">
        <v>3894</v>
      </c>
      <c r="CE647" s="53">
        <v>50</v>
      </c>
      <c r="CF647" s="83">
        <v>46191</v>
      </c>
      <c r="CG647" s="53"/>
      <c r="CH647" s="53"/>
    </row>
    <row r="648" spans="3:86" ht="14.25" customHeight="1">
      <c r="C648" s="82" t="s">
        <v>15</v>
      </c>
      <c r="D648" s="82" t="s">
        <v>3410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3"/>
        <v>1000</v>
      </c>
      <c r="M648" s="26">
        <f t="shared" si="66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/>
      <c r="BV648" s="26">
        <v>1000</v>
      </c>
      <c r="BW648" s="67">
        <f>SUMIFS([1]Up!$J:$J,[1]Up!$D:$D,D648)</f>
        <v>0</v>
      </c>
      <c r="BX648" s="82"/>
      <c r="BY648" s="82" t="str">
        <f t="shared" si="64"/>
        <v/>
      </c>
      <c r="BZ648" s="53" t="str">
        <f t="shared" si="65"/>
        <v/>
      </c>
      <c r="CA648" s="53" t="s">
        <v>75</v>
      </c>
      <c r="CB648" s="53"/>
      <c r="CC648" s="53"/>
      <c r="CD648" s="53"/>
      <c r="CE648" s="53"/>
      <c r="CF648" s="83"/>
      <c r="CG648" s="53"/>
      <c r="CH648" s="53"/>
    </row>
    <row r="649" spans="3:86" ht="14.25" customHeight="1">
      <c r="C649" s="82" t="s">
        <v>14</v>
      </c>
      <c r="D649" s="82" t="s">
        <v>1570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3"/>
        <v>1</v>
      </c>
      <c r="M649" s="26">
        <f t="shared" si="66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>
        <v>1</v>
      </c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26"/>
      <c r="BW649" s="67">
        <f>SUMIFS([1]Up!$J:$J,[1]Up!$D:$D,D649)</f>
        <v>0</v>
      </c>
      <c r="BX649" s="82"/>
      <c r="BY649" s="82" t="str">
        <f t="shared" si="64"/>
        <v>PL12</v>
      </c>
      <c r="BZ649" s="53" t="str">
        <f t="shared" si="65"/>
        <v/>
      </c>
      <c r="CA649" s="53" t="s">
        <v>50</v>
      </c>
      <c r="CB649" s="53" t="s">
        <v>3922</v>
      </c>
      <c r="CC649" s="53"/>
      <c r="CD649" s="53" t="s">
        <v>3923</v>
      </c>
      <c r="CE649" s="53">
        <v>1</v>
      </c>
      <c r="CF649" s="83">
        <v>46191</v>
      </c>
      <c r="CG649" s="53"/>
      <c r="CH649" s="53"/>
    </row>
    <row r="650" spans="3:86" ht="14.25" customHeight="1">
      <c r="C650" s="82" t="s">
        <v>14</v>
      </c>
      <c r="D650" s="82" t="s">
        <v>1571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3"/>
        <v>2</v>
      </c>
      <c r="M650" s="26">
        <f t="shared" si="66"/>
        <v>0</v>
      </c>
      <c r="N650" s="26"/>
      <c r="O650" s="26"/>
      <c r="P650" s="26"/>
      <c r="Q650" s="26"/>
      <c r="R650" s="26"/>
      <c r="S650" s="26"/>
      <c r="T650" s="26"/>
      <c r="U650" s="26">
        <v>2</v>
      </c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26"/>
      <c r="BW650" s="67">
        <f>SUMIFS([1]Up!$J:$J,[1]Up!$D:$D,D650)</f>
        <v>0</v>
      </c>
      <c r="BX650" s="82"/>
      <c r="BY650" s="82" t="str">
        <f t="shared" si="64"/>
        <v>PL25</v>
      </c>
      <c r="BZ650" s="53" t="str">
        <f t="shared" si="65"/>
        <v/>
      </c>
      <c r="CA650" s="53" t="s">
        <v>50</v>
      </c>
      <c r="CB650" s="53" t="s">
        <v>3926</v>
      </c>
      <c r="CC650" s="53"/>
      <c r="CD650" s="53" t="s">
        <v>3927</v>
      </c>
      <c r="CE650" s="53">
        <v>2</v>
      </c>
      <c r="CF650" s="83">
        <v>46191</v>
      </c>
      <c r="CG650" s="53"/>
      <c r="CH650" s="53"/>
    </row>
    <row r="651" spans="3:86" ht="14.25" customHeight="1">
      <c r="C651" s="82" t="s">
        <v>14</v>
      </c>
      <c r="D651" s="82" t="s">
        <v>1572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3"/>
        <v>4</v>
      </c>
      <c r="M651" s="26">
        <f t="shared" si="66"/>
        <v>0</v>
      </c>
      <c r="N651" s="26"/>
      <c r="O651" s="26"/>
      <c r="P651" s="26"/>
      <c r="Q651" s="26"/>
      <c r="R651" s="26"/>
      <c r="S651" s="26"/>
      <c r="T651" s="26"/>
      <c r="U651" s="26">
        <v>4</v>
      </c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26"/>
      <c r="BW651" s="67">
        <f>SUMIFS([1]Up!$J:$J,[1]Up!$D:$D,D651)</f>
        <v>0</v>
      </c>
      <c r="BX651" s="82"/>
      <c r="BY651" s="82" t="str">
        <f t="shared" si="64"/>
        <v>PL25</v>
      </c>
      <c r="BZ651" s="53" t="str">
        <f t="shared" si="65"/>
        <v/>
      </c>
      <c r="CA651" s="53" t="s">
        <v>50</v>
      </c>
      <c r="CB651" s="53" t="s">
        <v>3926</v>
      </c>
      <c r="CC651" s="53"/>
      <c r="CD651" s="53" t="s">
        <v>3927</v>
      </c>
      <c r="CE651" s="53">
        <v>4</v>
      </c>
      <c r="CF651" s="83">
        <v>46191</v>
      </c>
      <c r="CG651" s="53"/>
      <c r="CH651" s="53"/>
    </row>
    <row r="652" spans="3:86" ht="14.25" customHeight="1">
      <c r="C652" s="82" t="s">
        <v>14</v>
      </c>
      <c r="D652" s="82" t="s">
        <v>1573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3"/>
        <v>1</v>
      </c>
      <c r="M652" s="26">
        <f t="shared" si="66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>
        <v>1</v>
      </c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26"/>
      <c r="BW652" s="67">
        <f>SUMIFS([1]Up!$J:$J,[1]Up!$D:$D,D652)</f>
        <v>0</v>
      </c>
      <c r="BX652" s="82"/>
      <c r="BY652" s="82" t="str">
        <f t="shared" si="64"/>
        <v>PL6</v>
      </c>
      <c r="BZ652" s="53" t="str">
        <f t="shared" si="65"/>
        <v/>
      </c>
      <c r="CA652" s="53" t="s">
        <v>50</v>
      </c>
      <c r="CB652" s="84" t="s">
        <v>3916</v>
      </c>
      <c r="CC652" s="53"/>
      <c r="CD652" s="53" t="s">
        <v>3917</v>
      </c>
      <c r="CE652" s="53">
        <v>1</v>
      </c>
      <c r="CF652" s="83">
        <v>46191</v>
      </c>
      <c r="CG652" s="53"/>
      <c r="CH652" s="53"/>
    </row>
    <row r="653" spans="3:86" ht="14.25" customHeight="1">
      <c r="C653" s="82" t="s">
        <v>14</v>
      </c>
      <c r="D653" s="82" t="s">
        <v>1574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3"/>
        <v>1</v>
      </c>
      <c r="M653" s="26">
        <f t="shared" si="66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>
        <v>1</v>
      </c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26"/>
      <c r="BW653" s="67">
        <f>SUMIFS([1]Up!$J:$J,[1]Up!$D:$D,D653)</f>
        <v>0</v>
      </c>
      <c r="BX653" s="82"/>
      <c r="BY653" s="82" t="str">
        <f t="shared" si="64"/>
        <v>PL6</v>
      </c>
      <c r="BZ653" s="53" t="str">
        <f t="shared" si="65"/>
        <v/>
      </c>
      <c r="CA653" s="53" t="s">
        <v>50</v>
      </c>
      <c r="CB653" s="84" t="s">
        <v>3916</v>
      </c>
      <c r="CC653" s="53"/>
      <c r="CD653" s="53" t="s">
        <v>3917</v>
      </c>
      <c r="CE653" s="53">
        <v>1</v>
      </c>
      <c r="CF653" s="83">
        <v>46191</v>
      </c>
      <c r="CG653" s="53"/>
      <c r="CH653" s="53"/>
    </row>
    <row r="654" spans="3:86" ht="14.25" customHeight="1">
      <c r="C654" s="82" t="s">
        <v>14</v>
      </c>
      <c r="D654" s="82" t="s">
        <v>1575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3"/>
        <v>1</v>
      </c>
      <c r="M654" s="26">
        <f t="shared" si="66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>
        <v>3</v>
      </c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26"/>
      <c r="BW654" s="67">
        <f>SUMIFS([1]Up!$J:$J,[1]Up!$D:$D,D654)</f>
        <v>0</v>
      </c>
      <c r="BX654" s="82" t="s">
        <v>4092</v>
      </c>
      <c r="BY654" s="82" t="str">
        <f t="shared" si="64"/>
        <v>PL6</v>
      </c>
      <c r="BZ654" s="53" t="str">
        <f t="shared" si="65"/>
        <v>Thừa 2</v>
      </c>
      <c r="CA654" s="53" t="s">
        <v>61</v>
      </c>
      <c r="CB654" s="53"/>
      <c r="CC654" s="53"/>
      <c r="CD654" s="53" t="s">
        <v>1681</v>
      </c>
      <c r="CE654" s="53">
        <v>1</v>
      </c>
      <c r="CF654" s="83"/>
      <c r="CG654" s="53"/>
      <c r="CH654" s="53"/>
    </row>
    <row r="655" spans="3:86" ht="14.25" customHeight="1">
      <c r="C655" s="82" t="s">
        <v>12</v>
      </c>
      <c r="D655" s="82" t="s">
        <v>1576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3"/>
        <v>40</v>
      </c>
      <c r="M655" s="26">
        <f t="shared" si="66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>
        <v>115</v>
      </c>
      <c r="BP655" s="26">
        <v>61</v>
      </c>
      <c r="BQ655" s="26"/>
      <c r="BR655" s="26"/>
      <c r="BS655" s="26"/>
      <c r="BT655" s="26"/>
      <c r="BU655" s="26"/>
      <c r="BV655" s="26">
        <f>-75-61</f>
        <v>-136</v>
      </c>
      <c r="BW655" s="67">
        <f>SUMIFS([1]Up!$J:$J,[1]Up!$D:$D,D655)</f>
        <v>0</v>
      </c>
      <c r="BX655" s="82"/>
      <c r="BY655" s="82" t="str">
        <f t="shared" si="64"/>
        <v/>
      </c>
      <c r="BZ655" s="53" t="str">
        <f t="shared" si="65"/>
        <v/>
      </c>
      <c r="CA655" s="53" t="s">
        <v>50</v>
      </c>
      <c r="CB655" s="53" t="s">
        <v>3934</v>
      </c>
      <c r="CC655" s="53"/>
      <c r="CD655" s="53" t="s">
        <v>3938</v>
      </c>
      <c r="CE655" s="53">
        <v>40</v>
      </c>
      <c r="CF655" s="83">
        <v>46192</v>
      </c>
      <c r="CG655" s="53"/>
      <c r="CH655" s="53"/>
    </row>
    <row r="656" spans="3:86" ht="14.25" customHeight="1">
      <c r="C656" s="82" t="s">
        <v>12</v>
      </c>
      <c r="D656" s="82" t="s">
        <v>1577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3"/>
        <v>40</v>
      </c>
      <c r="M656" s="26">
        <f t="shared" si="66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>
        <v>60</v>
      </c>
      <c r="BN656" s="26"/>
      <c r="BO656" s="26">
        <v>38</v>
      </c>
      <c r="BP656" s="26">
        <v>115</v>
      </c>
      <c r="BQ656" s="26"/>
      <c r="BR656" s="26"/>
      <c r="BS656" s="26"/>
      <c r="BT656" s="26"/>
      <c r="BU656" s="26"/>
      <c r="BV656" s="26">
        <f>-20-20-18-115</f>
        <v>-173</v>
      </c>
      <c r="BW656" s="67">
        <f>SUMIFS([1]Up!$J:$J,[1]Up!$D:$D,D656)</f>
        <v>0</v>
      </c>
      <c r="BX656" s="82"/>
      <c r="BY656" s="82" t="str">
        <f t="shared" si="64"/>
        <v/>
      </c>
      <c r="BZ656" s="53" t="str">
        <f t="shared" si="65"/>
        <v/>
      </c>
      <c r="CA656" s="53" t="s">
        <v>50</v>
      </c>
      <c r="CB656" s="53" t="s">
        <v>3934</v>
      </c>
      <c r="CC656" s="53"/>
      <c r="CD656" s="53" t="s">
        <v>3938</v>
      </c>
      <c r="CE656" s="53">
        <v>40</v>
      </c>
      <c r="CF656" s="83">
        <v>46192</v>
      </c>
      <c r="CG656" s="53"/>
      <c r="CH656" s="53"/>
    </row>
    <row r="657" spans="3:86" ht="14.25" customHeight="1">
      <c r="C657" s="82" t="s">
        <v>12</v>
      </c>
      <c r="D657" s="82" t="s">
        <v>1578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3"/>
        <v>5</v>
      </c>
      <c r="M657" s="26">
        <f t="shared" si="66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>
        <v>5</v>
      </c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26"/>
      <c r="BW657" s="67">
        <f>SUMIFS([1]Up!$J:$J,[1]Up!$D:$D,D657)</f>
        <v>0</v>
      </c>
      <c r="BX657" s="82"/>
      <c r="BY657" s="82" t="str">
        <f t="shared" si="64"/>
        <v/>
      </c>
      <c r="BZ657" s="53" t="str">
        <f t="shared" si="65"/>
        <v/>
      </c>
      <c r="CA657" s="53" t="s">
        <v>50</v>
      </c>
      <c r="CB657" s="53" t="s">
        <v>3930</v>
      </c>
      <c r="CC657" s="53"/>
      <c r="CD657" s="53" t="s">
        <v>3931</v>
      </c>
      <c r="CE657" s="53">
        <v>5</v>
      </c>
      <c r="CF657" s="83">
        <v>46192</v>
      </c>
      <c r="CG657" s="53"/>
      <c r="CH657" s="53"/>
    </row>
    <row r="658" spans="3:86" ht="14.25" customHeight="1">
      <c r="C658" s="82" t="s">
        <v>12</v>
      </c>
      <c r="D658" s="82" t="s">
        <v>1579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3"/>
        <v>0.91289463674400917</v>
      </c>
      <c r="M658" s="26">
        <f t="shared" si="66"/>
        <v>8.7105363255990831E-2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>
        <f>3000*4/G658</f>
        <v>0.91289463674400917</v>
      </c>
      <c r="BO658" s="26"/>
      <c r="BP658" s="26"/>
      <c r="BQ658" s="26"/>
      <c r="BR658" s="26"/>
      <c r="BS658" s="26"/>
      <c r="BT658" s="26"/>
      <c r="BU658" s="26"/>
      <c r="BV658" s="26"/>
      <c r="BW658" s="67">
        <f>SUMIFS([1]Up!$J:$J,[1]Up!$D:$D,D658)</f>
        <v>0</v>
      </c>
      <c r="BX658" s="82" t="s">
        <v>4093</v>
      </c>
      <c r="BY658" s="82" t="str">
        <f t="shared" si="64"/>
        <v/>
      </c>
      <c r="BZ658" s="53" t="str">
        <f t="shared" si="65"/>
        <v/>
      </c>
      <c r="CA658" s="53" t="s">
        <v>50</v>
      </c>
      <c r="CB658" s="53"/>
      <c r="CC658" s="53"/>
      <c r="CD658" s="53" t="s">
        <v>1681</v>
      </c>
      <c r="CE658" s="53">
        <v>1</v>
      </c>
      <c r="CF658" s="83"/>
      <c r="CG658" s="53"/>
      <c r="CH658" s="53"/>
    </row>
    <row r="659" spans="3:86" ht="14.25" customHeight="1">
      <c r="C659" s="82" t="s">
        <v>12</v>
      </c>
      <c r="D659" s="82" t="s">
        <v>1580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3"/>
        <v>1</v>
      </c>
      <c r="M659" s="26">
        <f t="shared" si="66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>
        <v>1</v>
      </c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26"/>
      <c r="BW659" s="67">
        <f>SUMIFS([1]Up!$J:$J,[1]Up!$D:$D,D659)</f>
        <v>0</v>
      </c>
      <c r="BX659" s="82"/>
      <c r="BY659" s="82" t="str">
        <f t="shared" si="64"/>
        <v/>
      </c>
      <c r="BZ659" s="53" t="str">
        <f t="shared" si="65"/>
        <v/>
      </c>
      <c r="CA659" s="53" t="s">
        <v>50</v>
      </c>
      <c r="CB659" s="53" t="s">
        <v>3934</v>
      </c>
      <c r="CC659" s="53"/>
      <c r="CD659" s="53" t="s">
        <v>3935</v>
      </c>
      <c r="CE659" s="53">
        <v>1</v>
      </c>
      <c r="CF659" s="83">
        <v>46192</v>
      </c>
      <c r="CG659" s="53"/>
      <c r="CH659" s="53"/>
    </row>
    <row r="660" spans="3:86" ht="14.25" customHeight="1">
      <c r="C660" s="82" t="s">
        <v>12</v>
      </c>
      <c r="D660" s="82" t="s">
        <v>1581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3"/>
        <v>15</v>
      </c>
      <c r="M660" s="26">
        <f t="shared" si="66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>
        <v>15</v>
      </c>
      <c r="BP660" s="26"/>
      <c r="BQ660" s="26"/>
      <c r="BR660" s="26"/>
      <c r="BS660" s="26"/>
      <c r="BT660" s="26"/>
      <c r="BU660" s="26"/>
      <c r="BV660" s="26"/>
      <c r="BW660" s="67">
        <f>SUMIFS([1]Up!$J:$J,[1]Up!$D:$D,D660)</f>
        <v>0</v>
      </c>
      <c r="BX660" s="82"/>
      <c r="BY660" s="82" t="str">
        <f t="shared" si="64"/>
        <v/>
      </c>
      <c r="BZ660" s="53" t="str">
        <f t="shared" si="65"/>
        <v/>
      </c>
      <c r="CA660" s="53" t="s">
        <v>50</v>
      </c>
      <c r="CB660" s="53"/>
      <c r="CC660" s="53"/>
      <c r="CD660" s="53" t="s">
        <v>1681</v>
      </c>
      <c r="CE660" s="53">
        <v>15</v>
      </c>
      <c r="CF660" s="83"/>
      <c r="CG660" s="53"/>
      <c r="CH660" s="53"/>
    </row>
    <row r="661" spans="3:86" ht="14.25" customHeight="1">
      <c r="C661" s="82" t="s">
        <v>12</v>
      </c>
      <c r="D661" s="82" t="s">
        <v>1582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3"/>
        <v>1</v>
      </c>
      <c r="M661" s="26">
        <f t="shared" si="66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>
        <f>(6000+6000+1145)/G661</f>
        <v>1</v>
      </c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26"/>
      <c r="BW661" s="67">
        <f>SUMIFS([1]Up!$J:$J,[1]Up!$D:$D,D661)</f>
        <v>0</v>
      </c>
      <c r="BX661" s="82" t="s">
        <v>3808</v>
      </c>
      <c r="BY661" s="82" t="str">
        <f t="shared" si="64"/>
        <v/>
      </c>
      <c r="BZ661" s="53" t="str">
        <f t="shared" si="65"/>
        <v/>
      </c>
      <c r="CA661" s="53" t="s">
        <v>50</v>
      </c>
      <c r="CB661" s="53"/>
      <c r="CC661" s="53"/>
      <c r="CD661" s="53" t="s">
        <v>1681</v>
      </c>
      <c r="CE661" s="53">
        <v>1</v>
      </c>
      <c r="CF661" s="83"/>
      <c r="CG661" s="53"/>
      <c r="CH661" s="53"/>
    </row>
    <row r="662" spans="3:86" ht="14.25" customHeight="1">
      <c r="C662" s="82" t="s">
        <v>15</v>
      </c>
      <c r="D662" s="82" t="s">
        <v>1583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3"/>
        <v>500</v>
      </c>
      <c r="M662" s="26">
        <f t="shared" si="66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>
        <v>196</v>
      </c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>
        <v>304</v>
      </c>
      <c r="BU662" s="26"/>
      <c r="BV662" s="26"/>
      <c r="BW662" s="67">
        <f>SUMIFS([1]Up!$J:$J,[1]Up!$D:$D,D662)</f>
        <v>0</v>
      </c>
      <c r="BX662" s="82"/>
      <c r="BY662" s="82" t="str">
        <f t="shared" si="64"/>
        <v/>
      </c>
      <c r="BZ662" s="53" t="str">
        <f t="shared" si="65"/>
        <v/>
      </c>
      <c r="CA662" s="53" t="s">
        <v>75</v>
      </c>
      <c r="CB662" s="53"/>
      <c r="CC662" s="53"/>
      <c r="CD662" s="53"/>
      <c r="CE662" s="53"/>
      <c r="CF662" s="83"/>
      <c r="CG662" s="53"/>
      <c r="CH662" s="53"/>
    </row>
    <row r="663" spans="3:86" ht="14.25" customHeight="1">
      <c r="C663" s="82" t="s">
        <v>14</v>
      </c>
      <c r="D663" s="82" t="s">
        <v>3411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3"/>
        <v>500</v>
      </c>
      <c r="M663" s="26">
        <f t="shared" si="66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>
        <v>500</v>
      </c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26"/>
      <c r="BW663" s="67">
        <f>SUMIFS([1]Up!$J:$J,[1]Up!$D:$D,D663)</f>
        <v>0</v>
      </c>
      <c r="BX663" s="82"/>
      <c r="BY663" s="82" t="str">
        <f t="shared" si="64"/>
        <v>PL3</v>
      </c>
      <c r="BZ663" s="53" t="str">
        <f t="shared" si="65"/>
        <v/>
      </c>
      <c r="CA663" s="53" t="s">
        <v>50</v>
      </c>
      <c r="CB663" s="84" t="s">
        <v>3893</v>
      </c>
      <c r="CC663" s="53"/>
      <c r="CD663" s="53" t="s">
        <v>3894</v>
      </c>
      <c r="CE663" s="53">
        <v>500</v>
      </c>
      <c r="CF663" s="83">
        <v>46191</v>
      </c>
      <c r="CG663" s="53"/>
      <c r="CH663" s="53"/>
    </row>
    <row r="664" spans="3:86" ht="14.25" customHeight="1">
      <c r="C664" s="82" t="s">
        <v>14</v>
      </c>
      <c r="D664" s="82" t="s">
        <v>3412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3"/>
        <v>50</v>
      </c>
      <c r="M664" s="26">
        <f t="shared" si="66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>
        <f>36+14</f>
        <v>50</v>
      </c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26"/>
      <c r="BW664" s="67">
        <f>SUMIFS([1]Up!$J:$J,[1]Up!$D:$D,D664)</f>
        <v>0</v>
      </c>
      <c r="BX664" s="82"/>
      <c r="BY664" s="82" t="str">
        <f t="shared" si="64"/>
        <v>PL3</v>
      </c>
      <c r="BZ664" s="53" t="str">
        <f t="shared" si="65"/>
        <v/>
      </c>
      <c r="CA664" s="53" t="s">
        <v>50</v>
      </c>
      <c r="CB664" s="84" t="s">
        <v>3893</v>
      </c>
      <c r="CC664" s="53"/>
      <c r="CD664" s="53" t="s">
        <v>3894</v>
      </c>
      <c r="CE664" s="53">
        <v>50</v>
      </c>
      <c r="CF664" s="83">
        <v>46191</v>
      </c>
      <c r="CG664" s="53"/>
      <c r="CH664" s="53"/>
    </row>
    <row r="665" spans="3:86" ht="14.25" customHeight="1">
      <c r="C665" s="82" t="s">
        <v>15</v>
      </c>
      <c r="D665" s="82" t="s">
        <v>3413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3"/>
        <v>1000</v>
      </c>
      <c r="M665" s="26">
        <f t="shared" si="66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/>
      <c r="BV665" s="26">
        <v>1000</v>
      </c>
      <c r="BW665" s="67">
        <f>SUMIFS([1]Up!$J:$J,[1]Up!$D:$D,D665)</f>
        <v>0</v>
      </c>
      <c r="BX665" s="82"/>
      <c r="BY665" s="82" t="str">
        <f t="shared" si="64"/>
        <v/>
      </c>
      <c r="BZ665" s="53" t="str">
        <f t="shared" si="65"/>
        <v/>
      </c>
      <c r="CA665" s="53" t="s">
        <v>75</v>
      </c>
      <c r="CB665" s="53"/>
      <c r="CC665" s="53"/>
      <c r="CD665" s="53"/>
      <c r="CE665" s="53"/>
      <c r="CF665" s="83"/>
      <c r="CG665" s="53"/>
      <c r="CH665" s="53"/>
    </row>
    <row r="666" spans="3:86" ht="14.25" customHeight="1">
      <c r="C666" s="82" t="s">
        <v>14</v>
      </c>
      <c r="D666" s="82" t="s">
        <v>1584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3"/>
        <v>1</v>
      </c>
      <c r="M666" s="26">
        <f t="shared" si="66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>
        <v>1</v>
      </c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26"/>
      <c r="BW666" s="67">
        <f>SUMIFS([1]Up!$J:$J,[1]Up!$D:$D,D666)</f>
        <v>0</v>
      </c>
      <c r="BX666" s="82"/>
      <c r="BY666" s="82" t="str">
        <f t="shared" si="64"/>
        <v>PL12</v>
      </c>
      <c r="BZ666" s="53" t="str">
        <f t="shared" si="65"/>
        <v/>
      </c>
      <c r="CA666" s="53" t="s">
        <v>50</v>
      </c>
      <c r="CB666" s="53" t="s">
        <v>3922</v>
      </c>
      <c r="CC666" s="53"/>
      <c r="CD666" s="53" t="s">
        <v>3923</v>
      </c>
      <c r="CE666" s="53">
        <v>1</v>
      </c>
      <c r="CF666" s="83">
        <v>46191</v>
      </c>
      <c r="CG666" s="53"/>
      <c r="CH666" s="53"/>
    </row>
    <row r="667" spans="3:86" ht="14.25" customHeight="1">
      <c r="C667" s="82" t="s">
        <v>14</v>
      </c>
      <c r="D667" s="82" t="s">
        <v>1585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3"/>
        <v>4</v>
      </c>
      <c r="M667" s="26">
        <f t="shared" si="66"/>
        <v>0</v>
      </c>
      <c r="N667" s="26"/>
      <c r="O667" s="26"/>
      <c r="P667" s="26"/>
      <c r="Q667" s="26"/>
      <c r="R667" s="26"/>
      <c r="S667" s="26"/>
      <c r="T667" s="26"/>
      <c r="U667" s="26">
        <v>4</v>
      </c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26"/>
      <c r="BW667" s="67">
        <f>SUMIFS([1]Up!$J:$J,[1]Up!$D:$D,D667)</f>
        <v>0</v>
      </c>
      <c r="BX667" s="82"/>
      <c r="BY667" s="82" t="str">
        <f t="shared" si="64"/>
        <v>PL25</v>
      </c>
      <c r="BZ667" s="53" t="str">
        <f t="shared" si="65"/>
        <v/>
      </c>
      <c r="CA667" s="53" t="s">
        <v>50</v>
      </c>
      <c r="CB667" s="53" t="s">
        <v>3926</v>
      </c>
      <c r="CC667" s="53"/>
      <c r="CD667" s="53" t="s">
        <v>3927</v>
      </c>
      <c r="CE667" s="53">
        <v>4</v>
      </c>
      <c r="CF667" s="83">
        <v>46191</v>
      </c>
      <c r="CG667" s="53"/>
      <c r="CH667" s="53"/>
    </row>
    <row r="668" spans="3:86" ht="14.25" customHeight="1">
      <c r="C668" s="82" t="s">
        <v>14</v>
      </c>
      <c r="D668" s="82" t="s">
        <v>1586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3"/>
        <v>4</v>
      </c>
      <c r="M668" s="26">
        <f t="shared" si="66"/>
        <v>0</v>
      </c>
      <c r="N668" s="26"/>
      <c r="O668" s="26"/>
      <c r="P668" s="26"/>
      <c r="Q668" s="26"/>
      <c r="R668" s="26"/>
      <c r="S668" s="26"/>
      <c r="T668" s="26"/>
      <c r="U668" s="26">
        <v>4</v>
      </c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26"/>
      <c r="BW668" s="67">
        <f>SUMIFS([1]Up!$J:$J,[1]Up!$D:$D,D668)</f>
        <v>0</v>
      </c>
      <c r="BX668" s="82"/>
      <c r="BY668" s="82" t="str">
        <f t="shared" si="64"/>
        <v>PL25</v>
      </c>
      <c r="BZ668" s="53" t="str">
        <f t="shared" si="65"/>
        <v/>
      </c>
      <c r="CA668" s="53" t="s">
        <v>50</v>
      </c>
      <c r="CB668" s="53" t="s">
        <v>3926</v>
      </c>
      <c r="CC668" s="53"/>
      <c r="CD668" s="53" t="s">
        <v>3927</v>
      </c>
      <c r="CE668" s="53">
        <v>4</v>
      </c>
      <c r="CF668" s="83">
        <v>46191</v>
      </c>
      <c r="CG668" s="53"/>
      <c r="CH668" s="53"/>
    </row>
    <row r="669" spans="3:86" ht="14.25" customHeight="1">
      <c r="C669" s="82" t="s">
        <v>14</v>
      </c>
      <c r="D669" s="82" t="s">
        <v>1587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3"/>
        <v>2</v>
      </c>
      <c r="M669" s="26">
        <f t="shared" si="66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>
        <v>2</v>
      </c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26"/>
      <c r="BW669" s="67">
        <f>SUMIFS([1]Up!$J:$J,[1]Up!$D:$D,D669)</f>
        <v>0</v>
      </c>
      <c r="BX669" s="82"/>
      <c r="BY669" s="82" t="str">
        <f t="shared" si="64"/>
        <v>PL6</v>
      </c>
      <c r="BZ669" s="53" t="str">
        <f t="shared" si="65"/>
        <v/>
      </c>
      <c r="CA669" s="53" t="s">
        <v>50</v>
      </c>
      <c r="CB669" s="84" t="s">
        <v>3916</v>
      </c>
      <c r="CC669" s="53"/>
      <c r="CD669" s="53" t="s">
        <v>3917</v>
      </c>
      <c r="CE669" s="53">
        <v>2</v>
      </c>
      <c r="CF669" s="83">
        <v>46191</v>
      </c>
      <c r="CG669" s="53"/>
      <c r="CH669" s="53"/>
    </row>
    <row r="670" spans="3:86" ht="14.25" customHeight="1">
      <c r="C670" s="82" t="s">
        <v>12</v>
      </c>
      <c r="D670" s="82" t="s">
        <v>1588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ref="L670:L733" si="67">MIN(SUM(N670:BV670),I670)</f>
        <v>5</v>
      </c>
      <c r="M670" s="26">
        <f t="shared" si="66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>
        <v>5</v>
      </c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26"/>
      <c r="BW670" s="67">
        <f>SUMIFS([1]Up!$J:$J,[1]Up!$D:$D,D670)</f>
        <v>0</v>
      </c>
      <c r="BX670" s="82"/>
      <c r="BY670" s="82" t="str">
        <f t="shared" ref="BY670:BY733" si="68">IFERROR(IF(C670="Plate",LEFT(E670,FIND("*",E670,1)-1),""),IF(C670="Plate",LEFT(E670,FIND("x",E670,1)-1),""))</f>
        <v/>
      </c>
      <c r="BZ670" s="53" t="str">
        <f t="shared" ref="BZ670:BZ733" si="69">IF(ROUND(SUM(N670:BV670)-I670,0)&gt;0,"Thừa "&amp;SUM(N670:BV670)-I670,"")</f>
        <v/>
      </c>
      <c r="CA670" s="53" t="s">
        <v>50</v>
      </c>
      <c r="CB670" s="53" t="s">
        <v>3930</v>
      </c>
      <c r="CC670" s="53"/>
      <c r="CD670" s="53" t="s">
        <v>3931</v>
      </c>
      <c r="CE670" s="53">
        <v>5</v>
      </c>
      <c r="CF670" s="83">
        <v>46192</v>
      </c>
      <c r="CG670" s="53"/>
      <c r="CH670" s="53"/>
    </row>
    <row r="671" spans="3:86" ht="14.25" customHeight="1">
      <c r="C671" s="82" t="s">
        <v>12</v>
      </c>
      <c r="D671" s="82" t="s">
        <v>1589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7"/>
        <v>40</v>
      </c>
      <c r="M671" s="26">
        <f t="shared" si="66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>
        <v>40</v>
      </c>
      <c r="BP671" s="26"/>
      <c r="BQ671" s="26"/>
      <c r="BR671" s="26"/>
      <c r="BS671" s="26"/>
      <c r="BT671" s="26"/>
      <c r="BU671" s="26"/>
      <c r="BV671" s="26"/>
      <c r="BW671" s="67">
        <f>SUMIFS([1]Up!$J:$J,[1]Up!$D:$D,D671)</f>
        <v>0</v>
      </c>
      <c r="BX671" s="82"/>
      <c r="BY671" s="82" t="str">
        <f t="shared" si="68"/>
        <v/>
      </c>
      <c r="BZ671" s="53" t="str">
        <f t="shared" si="69"/>
        <v/>
      </c>
      <c r="CA671" s="53" t="s">
        <v>50</v>
      </c>
      <c r="CB671" s="53" t="s">
        <v>3934</v>
      </c>
      <c r="CC671" s="53"/>
      <c r="CD671" s="53" t="s">
        <v>3938</v>
      </c>
      <c r="CE671" s="53">
        <v>40</v>
      </c>
      <c r="CF671" s="83">
        <v>46192</v>
      </c>
      <c r="CG671" s="53"/>
      <c r="CH671" s="53"/>
    </row>
    <row r="672" spans="3:86" ht="14.25" customHeight="1">
      <c r="C672" s="82" t="s">
        <v>12</v>
      </c>
      <c r="D672" s="82" t="s">
        <v>1590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si="67"/>
        <v>40</v>
      </c>
      <c r="M672" s="26">
        <f t="shared" si="66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>
        <v>20</v>
      </c>
      <c r="BN672" s="26"/>
      <c r="BO672" s="26">
        <v>20</v>
      </c>
      <c r="BP672" s="26"/>
      <c r="BQ672" s="26"/>
      <c r="BR672" s="26"/>
      <c r="BS672" s="26"/>
      <c r="BT672" s="26"/>
      <c r="BU672" s="26"/>
      <c r="BV672" s="26"/>
      <c r="BW672" s="67">
        <f>SUMIFS([1]Up!$J:$J,[1]Up!$D:$D,D672)</f>
        <v>0</v>
      </c>
      <c r="BX672" s="82"/>
      <c r="BY672" s="82" t="str">
        <f t="shared" si="68"/>
        <v/>
      </c>
      <c r="BZ672" s="53" t="str">
        <f t="shared" si="69"/>
        <v/>
      </c>
      <c r="CA672" s="53" t="s">
        <v>50</v>
      </c>
      <c r="CB672" s="53" t="s">
        <v>3934</v>
      </c>
      <c r="CC672" s="53"/>
      <c r="CD672" s="53" t="s">
        <v>3938</v>
      </c>
      <c r="CE672" s="53">
        <v>40</v>
      </c>
      <c r="CF672" s="83">
        <v>46192</v>
      </c>
      <c r="CG672" s="53"/>
      <c r="CH672" s="53"/>
    </row>
    <row r="673" spans="3:86" ht="14.25" customHeight="1">
      <c r="C673" s="82" t="s">
        <v>12</v>
      </c>
      <c r="D673" s="82" t="s">
        <v>1591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7"/>
        <v>2</v>
      </c>
      <c r="M673" s="26">
        <f t="shared" si="66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>
        <f>(3000*2+3000*2+3000*2+3000*2+1145+1145)/G673</f>
        <v>2</v>
      </c>
      <c r="BO673" s="26"/>
      <c r="BP673" s="26"/>
      <c r="BQ673" s="26"/>
      <c r="BR673" s="26"/>
      <c r="BS673" s="26"/>
      <c r="BT673" s="26"/>
      <c r="BU673" s="26"/>
      <c r="BV673" s="26"/>
      <c r="BW673" s="67">
        <f>SUMIFS([1]Up!$J:$J,[1]Up!$D:$D,D673)</f>
        <v>0</v>
      </c>
      <c r="BX673" s="82" t="s">
        <v>4094</v>
      </c>
      <c r="BY673" s="82" t="str">
        <f t="shared" si="68"/>
        <v/>
      </c>
      <c r="BZ673" s="53" t="str">
        <f t="shared" si="69"/>
        <v/>
      </c>
      <c r="CA673" s="53" t="s">
        <v>50</v>
      </c>
      <c r="CB673" s="53"/>
      <c r="CC673" s="53"/>
      <c r="CD673" s="53" t="s">
        <v>1681</v>
      </c>
      <c r="CE673" s="53">
        <v>2</v>
      </c>
      <c r="CF673" s="83"/>
      <c r="CG673" s="53"/>
      <c r="CH673" s="53"/>
    </row>
    <row r="674" spans="3:86" ht="14.25" customHeight="1">
      <c r="C674" s="82" t="s">
        <v>12</v>
      </c>
      <c r="D674" s="82" t="s">
        <v>1592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7"/>
        <v>1</v>
      </c>
      <c r="M674" s="26">
        <f t="shared" si="66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>
        <v>1</v>
      </c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26"/>
      <c r="BW674" s="67">
        <f>SUMIFS([1]Up!$J:$J,[1]Up!$D:$D,D674)</f>
        <v>0</v>
      </c>
      <c r="BX674" s="82"/>
      <c r="BY674" s="82" t="str">
        <f t="shared" si="68"/>
        <v/>
      </c>
      <c r="BZ674" s="53" t="str">
        <f t="shared" si="69"/>
        <v/>
      </c>
      <c r="CA674" s="53" t="s">
        <v>50</v>
      </c>
      <c r="CB674" s="53" t="s">
        <v>3934</v>
      </c>
      <c r="CC674" s="53"/>
      <c r="CD674" s="53" t="s">
        <v>3935</v>
      </c>
      <c r="CE674" s="53">
        <v>1</v>
      </c>
      <c r="CF674" s="83">
        <v>46192</v>
      </c>
      <c r="CG674" s="53"/>
      <c r="CH674" s="53"/>
    </row>
    <row r="675" spans="3:86" ht="14.25" customHeight="1">
      <c r="C675" s="82" t="s">
        <v>12</v>
      </c>
      <c r="D675" s="82" t="s">
        <v>1593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7"/>
        <v>15</v>
      </c>
      <c r="M675" s="26">
        <f t="shared" si="66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>
        <v>15</v>
      </c>
      <c r="BP675" s="26"/>
      <c r="BQ675" s="26"/>
      <c r="BR675" s="26"/>
      <c r="BS675" s="26"/>
      <c r="BT675" s="26"/>
      <c r="BU675" s="26"/>
      <c r="BV675" s="26"/>
      <c r="BW675" s="67">
        <f>SUMIFS([1]Up!$J:$J,[1]Up!$D:$D,D675)</f>
        <v>0</v>
      </c>
      <c r="BX675" s="82" t="s">
        <v>4100</v>
      </c>
      <c r="BY675" s="82" t="str">
        <f t="shared" si="68"/>
        <v/>
      </c>
      <c r="BZ675" s="53" t="str">
        <f t="shared" si="69"/>
        <v/>
      </c>
      <c r="CA675" s="53" t="s">
        <v>50</v>
      </c>
      <c r="CB675" s="53"/>
      <c r="CC675" s="53"/>
      <c r="CD675" s="53" t="s">
        <v>1681</v>
      </c>
      <c r="CE675" s="53">
        <v>15</v>
      </c>
      <c r="CF675" s="83"/>
      <c r="CG675" s="53"/>
      <c r="CH675" s="53"/>
    </row>
    <row r="676" spans="3:86" ht="14.25" customHeight="1">
      <c r="C676" s="82" t="s">
        <v>15</v>
      </c>
      <c r="D676" s="82" t="s">
        <v>1594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7"/>
        <v>500</v>
      </c>
      <c r="M676" s="26">
        <f t="shared" si="66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>
        <v>500</v>
      </c>
      <c r="BU676" s="26"/>
      <c r="BV676" s="26"/>
      <c r="BW676" s="67">
        <f>SUMIFS([1]Up!$J:$J,[1]Up!$D:$D,D676)</f>
        <v>0</v>
      </c>
      <c r="BX676" s="82"/>
      <c r="BY676" s="82" t="str">
        <f t="shared" si="68"/>
        <v/>
      </c>
      <c r="BZ676" s="53" t="str">
        <f t="shared" si="69"/>
        <v/>
      </c>
      <c r="CA676" s="53" t="s">
        <v>75</v>
      </c>
      <c r="CB676" s="53"/>
      <c r="CC676" s="53"/>
      <c r="CD676" s="53"/>
      <c r="CE676" s="53"/>
      <c r="CF676" s="83"/>
      <c r="CG676" s="53"/>
      <c r="CH676" s="53"/>
    </row>
    <row r="677" spans="3:86" ht="14.25" customHeight="1">
      <c r="C677" s="82" t="s">
        <v>14</v>
      </c>
      <c r="D677" s="82" t="s">
        <v>3414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7"/>
        <v>500</v>
      </c>
      <c r="M677" s="26">
        <f t="shared" si="66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>
        <v>500</v>
      </c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26"/>
      <c r="BW677" s="67">
        <f>SUMIFS([1]Up!$J:$J,[1]Up!$D:$D,D677)</f>
        <v>0</v>
      </c>
      <c r="BX677" s="82"/>
      <c r="BY677" s="82" t="str">
        <f t="shared" si="68"/>
        <v>PL3</v>
      </c>
      <c r="BZ677" s="53" t="str">
        <f t="shared" si="69"/>
        <v/>
      </c>
      <c r="CA677" s="53" t="s">
        <v>50</v>
      </c>
      <c r="CB677" s="84" t="s">
        <v>3893</v>
      </c>
      <c r="CC677" s="53"/>
      <c r="CD677" s="53" t="s">
        <v>3894</v>
      </c>
      <c r="CE677" s="53">
        <v>500</v>
      </c>
      <c r="CF677" s="83">
        <v>46191</v>
      </c>
      <c r="CG677" s="53"/>
      <c r="CH677" s="53"/>
    </row>
    <row r="678" spans="3:86" ht="14.25" customHeight="1">
      <c r="C678" s="82" t="s">
        <v>14</v>
      </c>
      <c r="D678" s="82" t="s">
        <v>1595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7"/>
        <v>9</v>
      </c>
      <c r="M678" s="26">
        <f t="shared" si="66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>
        <v>9</v>
      </c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26"/>
      <c r="BW678" s="67">
        <f>SUMIFS([1]Up!$J:$J,[1]Up!$D:$D,D678)</f>
        <v>0</v>
      </c>
      <c r="BX678" s="82"/>
      <c r="BY678" s="82" t="str">
        <f t="shared" si="68"/>
        <v>PL2.6</v>
      </c>
      <c r="BZ678" s="53" t="str">
        <f t="shared" si="69"/>
        <v/>
      </c>
      <c r="CA678" s="53" t="s">
        <v>61</v>
      </c>
      <c r="CB678" s="84" t="s">
        <v>3877</v>
      </c>
      <c r="CC678" s="53"/>
      <c r="CD678" s="53" t="s">
        <v>3878</v>
      </c>
      <c r="CE678" s="53">
        <v>9</v>
      </c>
      <c r="CF678" s="83">
        <v>46191</v>
      </c>
      <c r="CG678" s="53"/>
      <c r="CH678" s="53"/>
    </row>
    <row r="679" spans="3:86" ht="14.25" customHeight="1">
      <c r="C679" s="82" t="s">
        <v>14</v>
      </c>
      <c r="D679" s="82" t="s">
        <v>1596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7"/>
        <v>1</v>
      </c>
      <c r="M679" s="26">
        <f t="shared" si="66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>
        <v>1</v>
      </c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26"/>
      <c r="BW679" s="67">
        <f>SUMIFS([1]Up!$J:$J,[1]Up!$D:$D,D679)</f>
        <v>0</v>
      </c>
      <c r="BX679" s="82"/>
      <c r="BY679" s="82" t="str">
        <f t="shared" si="68"/>
        <v>PL2.6</v>
      </c>
      <c r="BZ679" s="53" t="str">
        <f t="shared" si="69"/>
        <v/>
      </c>
      <c r="CA679" s="53" t="s">
        <v>61</v>
      </c>
      <c r="CB679" s="84" t="s">
        <v>3877</v>
      </c>
      <c r="CC679" s="53"/>
      <c r="CD679" s="53" t="s">
        <v>3878</v>
      </c>
      <c r="CE679" s="53">
        <v>1</v>
      </c>
      <c r="CF679" s="83">
        <v>46191</v>
      </c>
      <c r="CG679" s="53"/>
      <c r="CH679" s="53"/>
    </row>
    <row r="680" spans="3:86" ht="14.25" customHeight="1">
      <c r="C680" s="82" t="s">
        <v>14</v>
      </c>
      <c r="D680" s="82" t="s">
        <v>1597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7"/>
        <v>1</v>
      </c>
      <c r="M680" s="26">
        <f t="shared" si="66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>
        <v>1</v>
      </c>
      <c r="BT680" s="26"/>
      <c r="BU680" s="26"/>
      <c r="BV680" s="26"/>
      <c r="BW680" s="67">
        <f>SUMIFS([1]Up!$J:$J,[1]Up!$D:$D,D680)</f>
        <v>0</v>
      </c>
      <c r="BX680" s="82"/>
      <c r="BY680" s="82" t="str">
        <f t="shared" si="68"/>
        <v>PL1.5</v>
      </c>
      <c r="BZ680" s="53" t="str">
        <f t="shared" si="69"/>
        <v/>
      </c>
      <c r="CA680" s="53" t="s">
        <v>61</v>
      </c>
      <c r="CB680" s="84" t="s">
        <v>3883</v>
      </c>
      <c r="CC680" s="53"/>
      <c r="CD680" s="53" t="s">
        <v>3884</v>
      </c>
      <c r="CE680" s="53">
        <v>1</v>
      </c>
      <c r="CF680" s="83">
        <v>46191</v>
      </c>
      <c r="CG680" s="53"/>
      <c r="CH680" s="53"/>
    </row>
    <row r="681" spans="3:86" ht="14.25" customHeight="1">
      <c r="C681" s="82" t="s">
        <v>14</v>
      </c>
      <c r="D681" s="82" t="s">
        <v>1598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7"/>
        <v>21</v>
      </c>
      <c r="M681" s="26">
        <f t="shared" si="66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>
        <v>21</v>
      </c>
      <c r="BT681" s="26"/>
      <c r="BU681" s="26"/>
      <c r="BV681" s="26"/>
      <c r="BW681" s="67">
        <f>SUMIFS([1]Up!$J:$J,[1]Up!$D:$D,D681)</f>
        <v>0</v>
      </c>
      <c r="BX681" s="82"/>
      <c r="BY681" s="82" t="str">
        <f t="shared" si="68"/>
        <v>PL1.5</v>
      </c>
      <c r="BZ681" s="53" t="str">
        <f t="shared" si="69"/>
        <v/>
      </c>
      <c r="CA681" s="53" t="s">
        <v>61</v>
      </c>
      <c r="CB681" s="84" t="s">
        <v>3883</v>
      </c>
      <c r="CC681" s="53"/>
      <c r="CD681" s="53" t="s">
        <v>3884</v>
      </c>
      <c r="CE681" s="53">
        <v>21</v>
      </c>
      <c r="CF681" s="83">
        <v>46191</v>
      </c>
      <c r="CG681" s="53"/>
      <c r="CH681" s="53"/>
    </row>
    <row r="682" spans="3:86" ht="14.25" customHeight="1">
      <c r="C682" s="82" t="s">
        <v>14</v>
      </c>
      <c r="D682" s="82" t="s">
        <v>1599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7"/>
        <v>1</v>
      </c>
      <c r="M682" s="26">
        <f t="shared" si="66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>
        <v>1</v>
      </c>
      <c r="BT682" s="26"/>
      <c r="BU682" s="26"/>
      <c r="BV682" s="26"/>
      <c r="BW682" s="67">
        <f>SUMIFS([1]Up!$J:$J,[1]Up!$D:$D,D682)</f>
        <v>0</v>
      </c>
      <c r="BX682" s="82"/>
      <c r="BY682" s="82" t="str">
        <f t="shared" si="68"/>
        <v>PL1.5</v>
      </c>
      <c r="BZ682" s="53" t="str">
        <f t="shared" si="69"/>
        <v/>
      </c>
      <c r="CA682" s="53" t="s">
        <v>61</v>
      </c>
      <c r="CB682" s="84" t="s">
        <v>3883</v>
      </c>
      <c r="CC682" s="53"/>
      <c r="CD682" s="53" t="s">
        <v>3884</v>
      </c>
      <c r="CE682" s="53">
        <v>1</v>
      </c>
      <c r="CF682" s="83">
        <v>46191</v>
      </c>
      <c r="CG682" s="53"/>
      <c r="CH682" s="53"/>
    </row>
    <row r="683" spans="3:86" ht="14.25" customHeight="1">
      <c r="C683" s="82" t="s">
        <v>14</v>
      </c>
      <c r="D683" s="82" t="s">
        <v>1600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7"/>
        <v>21</v>
      </c>
      <c r="M683" s="26">
        <f t="shared" si="66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>
        <f>5+12+2+2</f>
        <v>21</v>
      </c>
      <c r="BT683" s="26"/>
      <c r="BU683" s="26"/>
      <c r="BV683" s="26"/>
      <c r="BW683" s="67">
        <f>SUMIFS([1]Up!$J:$J,[1]Up!$D:$D,D683)</f>
        <v>0</v>
      </c>
      <c r="BX683" s="82"/>
      <c r="BY683" s="82" t="str">
        <f t="shared" si="68"/>
        <v>PL1.5</v>
      </c>
      <c r="BZ683" s="53" t="str">
        <f t="shared" si="69"/>
        <v/>
      </c>
      <c r="CA683" s="53" t="s">
        <v>61</v>
      </c>
      <c r="CB683" s="84" t="s">
        <v>3883</v>
      </c>
      <c r="CC683" s="53"/>
      <c r="CD683" s="53" t="s">
        <v>3884</v>
      </c>
      <c r="CE683" s="53">
        <v>21</v>
      </c>
      <c r="CF683" s="83">
        <v>46191</v>
      </c>
      <c r="CG683" s="53"/>
      <c r="CH683" s="53"/>
    </row>
    <row r="684" spans="3:86" ht="14.25" customHeight="1">
      <c r="C684" s="82" t="s">
        <v>14</v>
      </c>
      <c r="D684" s="82" t="s">
        <v>1601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7"/>
        <v>9</v>
      </c>
      <c r="M684" s="26">
        <f t="shared" si="66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>
        <v>9</v>
      </c>
      <c r="BT684" s="26"/>
      <c r="BU684" s="26"/>
      <c r="BV684" s="26"/>
      <c r="BW684" s="67">
        <f>SUMIFS([1]Up!$J:$J,[1]Up!$D:$D,D684)</f>
        <v>0</v>
      </c>
      <c r="BX684" s="82"/>
      <c r="BY684" s="82" t="str">
        <f t="shared" si="68"/>
        <v>PL1.5</v>
      </c>
      <c r="BZ684" s="53" t="str">
        <f t="shared" si="69"/>
        <v/>
      </c>
      <c r="CA684" s="53" t="s">
        <v>61</v>
      </c>
      <c r="CB684" s="84" t="s">
        <v>3883</v>
      </c>
      <c r="CC684" s="53"/>
      <c r="CD684" s="53" t="s">
        <v>3884</v>
      </c>
      <c r="CE684" s="53">
        <v>9</v>
      </c>
      <c r="CF684" s="83">
        <v>46191</v>
      </c>
      <c r="CG684" s="53"/>
      <c r="CH684" s="53"/>
    </row>
    <row r="685" spans="3:86" ht="14.25" customHeight="1">
      <c r="C685" s="82" t="s">
        <v>14</v>
      </c>
      <c r="D685" s="82" t="s">
        <v>1602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7"/>
        <v>1</v>
      </c>
      <c r="M685" s="26">
        <f t="shared" si="66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>
        <v>1</v>
      </c>
      <c r="BT685" s="26"/>
      <c r="BU685" s="26"/>
      <c r="BV685" s="26"/>
      <c r="BW685" s="67">
        <f>SUMIFS([1]Up!$J:$J,[1]Up!$D:$D,D685)</f>
        <v>0</v>
      </c>
      <c r="BX685" s="82"/>
      <c r="BY685" s="82" t="str">
        <f t="shared" si="68"/>
        <v>PL1.5</v>
      </c>
      <c r="BZ685" s="53" t="str">
        <f t="shared" si="69"/>
        <v/>
      </c>
      <c r="CA685" s="53" t="s">
        <v>61</v>
      </c>
      <c r="CB685" s="84" t="s">
        <v>3883</v>
      </c>
      <c r="CC685" s="53"/>
      <c r="CD685" s="53" t="s">
        <v>3884</v>
      </c>
      <c r="CE685" s="53">
        <v>1</v>
      </c>
      <c r="CF685" s="83">
        <v>46191</v>
      </c>
      <c r="CG685" s="53"/>
      <c r="CH685" s="53"/>
    </row>
    <row r="686" spans="3:86" ht="14.25" customHeight="1">
      <c r="C686" s="82" t="s">
        <v>14</v>
      </c>
      <c r="D686" s="82" t="s">
        <v>1603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7"/>
        <v>4</v>
      </c>
      <c r="M686" s="26">
        <f t="shared" si="66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>
        <v>4</v>
      </c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26"/>
      <c r="BW686" s="67">
        <f>SUMIFS([1]Up!$J:$J,[1]Up!$D:$D,D686)</f>
        <v>0</v>
      </c>
      <c r="BX686" s="82"/>
      <c r="BY686" s="82" t="str">
        <f t="shared" si="68"/>
        <v>PL10</v>
      </c>
      <c r="BZ686" s="53" t="str">
        <f t="shared" si="69"/>
        <v/>
      </c>
      <c r="CA686" s="53" t="s">
        <v>50</v>
      </c>
      <c r="CB686" s="53" t="s">
        <v>3899</v>
      </c>
      <c r="CC686" s="53"/>
      <c r="CD686" s="53" t="s">
        <v>3900</v>
      </c>
      <c r="CE686" s="53">
        <v>4</v>
      </c>
      <c r="CF686" s="83">
        <v>46191</v>
      </c>
      <c r="CG686" s="53"/>
      <c r="CH686" s="53"/>
    </row>
    <row r="687" spans="3:86" ht="14.25" customHeight="1">
      <c r="C687" s="82" t="s">
        <v>14</v>
      </c>
      <c r="D687" s="82" t="s">
        <v>1604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7"/>
        <v>4</v>
      </c>
      <c r="M687" s="26">
        <f t="shared" si="66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>
        <v>4</v>
      </c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26"/>
      <c r="BW687" s="67">
        <f>SUMIFS([1]Up!$J:$J,[1]Up!$D:$D,D687)</f>
        <v>0</v>
      </c>
      <c r="BX687" s="82"/>
      <c r="BY687" s="82" t="str">
        <f t="shared" si="68"/>
        <v>PL10</v>
      </c>
      <c r="BZ687" s="53" t="str">
        <f t="shared" si="69"/>
        <v/>
      </c>
      <c r="CA687" s="53" t="s">
        <v>50</v>
      </c>
      <c r="CB687" s="53" t="s">
        <v>3899</v>
      </c>
      <c r="CC687" s="53"/>
      <c r="CD687" s="53" t="s">
        <v>3900</v>
      </c>
      <c r="CE687" s="53">
        <v>4</v>
      </c>
      <c r="CF687" s="83">
        <v>46191</v>
      </c>
      <c r="CG687" s="53"/>
      <c r="CH687" s="53"/>
    </row>
    <row r="688" spans="3:86" ht="14.25" customHeight="1">
      <c r="C688" s="82" t="s">
        <v>14</v>
      </c>
      <c r="D688" s="82" t="s">
        <v>3415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7"/>
        <v>50</v>
      </c>
      <c r="M688" s="26">
        <f t="shared" si="66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>
        <v>31</v>
      </c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>
        <v>19</v>
      </c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26"/>
      <c r="BW688" s="67">
        <f>SUMIFS([1]Up!$J:$J,[1]Up!$D:$D,D688)</f>
        <v>0</v>
      </c>
      <c r="BX688" s="82"/>
      <c r="BY688" s="82" t="str">
        <f t="shared" si="68"/>
        <v>PL3</v>
      </c>
      <c r="BZ688" s="53" t="str">
        <f t="shared" si="69"/>
        <v/>
      </c>
      <c r="CA688" s="53" t="s">
        <v>50</v>
      </c>
      <c r="CB688" s="84" t="s">
        <v>3893</v>
      </c>
      <c r="CC688" s="53"/>
      <c r="CD688" s="53" t="s">
        <v>3894</v>
      </c>
      <c r="CE688" s="53">
        <v>50</v>
      </c>
      <c r="CF688" s="83">
        <v>46191</v>
      </c>
      <c r="CG688" s="53"/>
      <c r="CH688" s="53"/>
    </row>
    <row r="689" spans="3:86" ht="14.25" customHeight="1">
      <c r="C689" s="82" t="s">
        <v>15</v>
      </c>
      <c r="D689" s="82" t="s">
        <v>3416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7"/>
        <v>1000</v>
      </c>
      <c r="M689" s="26">
        <f t="shared" si="66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/>
      <c r="BV689" s="26">
        <v>1000</v>
      </c>
      <c r="BW689" s="67">
        <f>SUMIFS([1]Up!$J:$J,[1]Up!$D:$D,D689)</f>
        <v>0</v>
      </c>
      <c r="BX689" s="82"/>
      <c r="BY689" s="82" t="str">
        <f t="shared" si="68"/>
        <v/>
      </c>
      <c r="BZ689" s="53" t="str">
        <f t="shared" si="69"/>
        <v/>
      </c>
      <c r="CA689" s="53" t="s">
        <v>75</v>
      </c>
      <c r="CB689" s="53"/>
      <c r="CC689" s="53"/>
      <c r="CD689" s="53"/>
      <c r="CE689" s="53"/>
      <c r="CF689" s="83"/>
      <c r="CG689" s="53"/>
      <c r="CH689" s="53"/>
    </row>
    <row r="690" spans="3:86" ht="14.25" customHeight="1">
      <c r="C690" s="82" t="s">
        <v>14</v>
      </c>
      <c r="D690" s="82" t="s">
        <v>1605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7"/>
        <v>1</v>
      </c>
      <c r="M690" s="26">
        <f t="shared" si="66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>
        <v>1</v>
      </c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26"/>
      <c r="BW690" s="67">
        <f>SUMIFS([1]Up!$J:$J,[1]Up!$D:$D,D690)</f>
        <v>0</v>
      </c>
      <c r="BX690" s="82"/>
      <c r="BY690" s="82" t="str">
        <f t="shared" si="68"/>
        <v>PL12</v>
      </c>
      <c r="BZ690" s="53" t="str">
        <f t="shared" si="69"/>
        <v/>
      </c>
      <c r="CA690" s="53" t="s">
        <v>50</v>
      </c>
      <c r="CB690" s="53" t="s">
        <v>3922</v>
      </c>
      <c r="CC690" s="53"/>
      <c r="CD690" s="53" t="s">
        <v>3923</v>
      </c>
      <c r="CE690" s="53">
        <v>1</v>
      </c>
      <c r="CF690" s="83">
        <v>46191</v>
      </c>
      <c r="CG690" s="53"/>
      <c r="CH690" s="53"/>
    </row>
    <row r="691" spans="3:86" ht="14.25" customHeight="1">
      <c r="C691" s="82" t="s">
        <v>14</v>
      </c>
      <c r="D691" s="82" t="s">
        <v>1606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7"/>
        <v>2</v>
      </c>
      <c r="M691" s="26">
        <f t="shared" si="66"/>
        <v>0</v>
      </c>
      <c r="N691" s="26"/>
      <c r="O691" s="26"/>
      <c r="P691" s="26"/>
      <c r="Q691" s="26"/>
      <c r="R691" s="26"/>
      <c r="S691" s="26"/>
      <c r="T691" s="26"/>
      <c r="U691" s="26">
        <v>2</v>
      </c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26"/>
      <c r="BW691" s="67">
        <f>SUMIFS([1]Up!$J:$J,[1]Up!$D:$D,D691)</f>
        <v>0</v>
      </c>
      <c r="BX691" s="82"/>
      <c r="BY691" s="82" t="str">
        <f t="shared" si="68"/>
        <v>PL25</v>
      </c>
      <c r="BZ691" s="53" t="str">
        <f t="shared" si="69"/>
        <v/>
      </c>
      <c r="CA691" s="53" t="s">
        <v>50</v>
      </c>
      <c r="CB691" s="53" t="s">
        <v>3926</v>
      </c>
      <c r="CC691" s="53"/>
      <c r="CD691" s="53" t="s">
        <v>3927</v>
      </c>
      <c r="CE691" s="53">
        <v>2</v>
      </c>
      <c r="CF691" s="83">
        <v>46191</v>
      </c>
      <c r="CG691" s="53"/>
      <c r="CH691" s="53"/>
    </row>
    <row r="692" spans="3:86" ht="14.25" customHeight="1">
      <c r="C692" s="82" t="s">
        <v>14</v>
      </c>
      <c r="D692" s="82" t="s">
        <v>1607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7"/>
        <v>4</v>
      </c>
      <c r="M692" s="26">
        <f t="shared" si="66"/>
        <v>0</v>
      </c>
      <c r="N692" s="26"/>
      <c r="O692" s="26"/>
      <c r="P692" s="26"/>
      <c r="Q692" s="26"/>
      <c r="R692" s="26"/>
      <c r="S692" s="26"/>
      <c r="T692" s="26"/>
      <c r="U692" s="26">
        <v>4</v>
      </c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26"/>
      <c r="BW692" s="67">
        <f>SUMIFS([1]Up!$J:$J,[1]Up!$D:$D,D692)</f>
        <v>0</v>
      </c>
      <c r="BX692" s="82"/>
      <c r="BY692" s="82" t="str">
        <f t="shared" si="68"/>
        <v>PL25</v>
      </c>
      <c r="BZ692" s="53" t="str">
        <f t="shared" si="69"/>
        <v/>
      </c>
      <c r="CA692" s="53" t="s">
        <v>50</v>
      </c>
      <c r="CB692" s="53" t="s">
        <v>3926</v>
      </c>
      <c r="CC692" s="53"/>
      <c r="CD692" s="53" t="s">
        <v>3927</v>
      </c>
      <c r="CE692" s="53">
        <v>4</v>
      </c>
      <c r="CF692" s="83">
        <v>46191</v>
      </c>
      <c r="CG692" s="53"/>
      <c r="CH692" s="53"/>
    </row>
    <row r="693" spans="3:86" ht="14.25" customHeight="1">
      <c r="C693" s="82" t="s">
        <v>14</v>
      </c>
      <c r="D693" s="82" t="s">
        <v>1608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7"/>
        <v>1</v>
      </c>
      <c r="M693" s="26">
        <f t="shared" si="66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1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26"/>
      <c r="BW693" s="67">
        <f>SUMIFS([1]Up!$J:$J,[1]Up!$D:$D,D693)</f>
        <v>0</v>
      </c>
      <c r="BX693" s="82"/>
      <c r="BY693" s="82" t="str">
        <f t="shared" si="68"/>
        <v>PL6</v>
      </c>
      <c r="BZ693" s="53" t="str">
        <f t="shared" si="69"/>
        <v/>
      </c>
      <c r="CA693" s="53" t="s">
        <v>50</v>
      </c>
      <c r="CB693" s="84" t="s">
        <v>3916</v>
      </c>
      <c r="CC693" s="53"/>
      <c r="CD693" s="53" t="s">
        <v>3917</v>
      </c>
      <c r="CE693" s="53">
        <v>1</v>
      </c>
      <c r="CF693" s="83">
        <v>46191</v>
      </c>
      <c r="CG693" s="53"/>
      <c r="CH693" s="53"/>
    </row>
    <row r="694" spans="3:86" ht="14.25" customHeight="1">
      <c r="C694" s="82" t="s">
        <v>14</v>
      </c>
      <c r="D694" s="82" t="s">
        <v>1609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7"/>
        <v>1</v>
      </c>
      <c r="M694" s="26">
        <f t="shared" si="66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>
        <v>1</v>
      </c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26"/>
      <c r="BW694" s="67">
        <f>SUMIFS([1]Up!$J:$J,[1]Up!$D:$D,D694)</f>
        <v>0</v>
      </c>
      <c r="BX694" s="82"/>
      <c r="BY694" s="82" t="str">
        <f t="shared" si="68"/>
        <v>PL6</v>
      </c>
      <c r="BZ694" s="53" t="str">
        <f t="shared" si="69"/>
        <v/>
      </c>
      <c r="CA694" s="53" t="s">
        <v>50</v>
      </c>
      <c r="CB694" s="84" t="s">
        <v>3916</v>
      </c>
      <c r="CC694" s="53"/>
      <c r="CD694" s="53" t="s">
        <v>3917</v>
      </c>
      <c r="CE694" s="53">
        <v>1</v>
      </c>
      <c r="CF694" s="83">
        <v>46191</v>
      </c>
      <c r="CG694" s="53"/>
      <c r="CH694" s="53"/>
    </row>
    <row r="695" spans="3:86" ht="14.25" customHeight="1">
      <c r="C695" s="82" t="s">
        <v>14</v>
      </c>
      <c r="D695" s="82" t="s">
        <v>1610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7"/>
        <v>1</v>
      </c>
      <c r="M695" s="26">
        <f t="shared" si="66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>
        <v>3</v>
      </c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26"/>
      <c r="BW695" s="67">
        <f>SUMIFS([1]Up!$J:$J,[1]Up!$D:$D,D695)</f>
        <v>0</v>
      </c>
      <c r="BX695" s="82" t="s">
        <v>4092</v>
      </c>
      <c r="BY695" s="82" t="str">
        <f t="shared" si="68"/>
        <v>PL6</v>
      </c>
      <c r="BZ695" s="53" t="str">
        <f t="shared" si="69"/>
        <v>Thừa 2</v>
      </c>
      <c r="CA695" s="53" t="s">
        <v>61</v>
      </c>
      <c r="CB695" s="53"/>
      <c r="CC695" s="53"/>
      <c r="CD695" s="53" t="s">
        <v>1681</v>
      </c>
      <c r="CE695" s="53">
        <v>1</v>
      </c>
      <c r="CF695" s="83"/>
      <c r="CG695" s="53"/>
      <c r="CH695" s="53"/>
    </row>
    <row r="696" spans="3:86" ht="14.25" customHeight="1">
      <c r="C696" s="82" t="s">
        <v>12</v>
      </c>
      <c r="D696" s="82" t="s">
        <v>1611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7"/>
        <v>40</v>
      </c>
      <c r="M696" s="26">
        <f t="shared" si="66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>
        <v>35</v>
      </c>
      <c r="BP696" s="26"/>
      <c r="BQ696" s="26"/>
      <c r="BR696" s="26"/>
      <c r="BS696" s="26"/>
      <c r="BT696" s="26"/>
      <c r="BU696" s="26"/>
      <c r="BV696" s="26">
        <v>5</v>
      </c>
      <c r="BW696" s="67">
        <f>SUMIFS([1]Up!$J:$J,[1]Up!$D:$D,D696)</f>
        <v>0</v>
      </c>
      <c r="BX696" s="82"/>
      <c r="BY696" s="82" t="str">
        <f t="shared" si="68"/>
        <v/>
      </c>
      <c r="BZ696" s="53" t="str">
        <f t="shared" si="69"/>
        <v/>
      </c>
      <c r="CA696" s="53" t="s">
        <v>50</v>
      </c>
      <c r="CB696" s="53" t="s">
        <v>3934</v>
      </c>
      <c r="CC696" s="53"/>
      <c r="CD696" s="53" t="s">
        <v>3938</v>
      </c>
      <c r="CE696" s="53">
        <v>40</v>
      </c>
      <c r="CF696" s="83">
        <v>46192</v>
      </c>
      <c r="CG696" s="53"/>
      <c r="CH696" s="53"/>
    </row>
    <row r="697" spans="3:86" ht="14.25" customHeight="1">
      <c r="C697" s="82" t="s">
        <v>12</v>
      </c>
      <c r="D697" s="82" t="s">
        <v>1612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7"/>
        <v>40</v>
      </c>
      <c r="M697" s="26">
        <f t="shared" si="66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>
        <v>40</v>
      </c>
      <c r="BP697" s="26"/>
      <c r="BQ697" s="26"/>
      <c r="BR697" s="26"/>
      <c r="BS697" s="26"/>
      <c r="BT697" s="26"/>
      <c r="BU697" s="26"/>
      <c r="BV697" s="26"/>
      <c r="BW697" s="67">
        <f>SUMIFS([1]Up!$J:$J,[1]Up!$D:$D,D697)</f>
        <v>0</v>
      </c>
      <c r="BX697" s="82" t="s">
        <v>4100</v>
      </c>
      <c r="BY697" s="82" t="str">
        <f t="shared" si="68"/>
        <v/>
      </c>
      <c r="BZ697" s="53" t="str">
        <f t="shared" si="69"/>
        <v/>
      </c>
      <c r="CA697" s="53" t="s">
        <v>50</v>
      </c>
      <c r="CB697" s="53" t="s">
        <v>3934</v>
      </c>
      <c r="CC697" s="53"/>
      <c r="CD697" s="53" t="s">
        <v>3938</v>
      </c>
      <c r="CE697" s="53">
        <v>40</v>
      </c>
      <c r="CF697" s="83">
        <v>46192</v>
      </c>
      <c r="CG697" s="53"/>
      <c r="CH697" s="53"/>
    </row>
    <row r="698" spans="3:86" ht="14.25" customHeight="1">
      <c r="C698" s="82" t="s">
        <v>12</v>
      </c>
      <c r="D698" s="82" t="s">
        <v>1613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7"/>
        <v>5</v>
      </c>
      <c r="M698" s="26">
        <f t="shared" si="66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>
        <v>5</v>
      </c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26"/>
      <c r="BW698" s="67">
        <f>SUMIFS([1]Up!$J:$J,[1]Up!$D:$D,D698)</f>
        <v>0</v>
      </c>
      <c r="BX698" s="82"/>
      <c r="BY698" s="82" t="str">
        <f t="shared" si="68"/>
        <v/>
      </c>
      <c r="BZ698" s="53" t="str">
        <f t="shared" si="69"/>
        <v/>
      </c>
      <c r="CA698" s="53" t="s">
        <v>50</v>
      </c>
      <c r="CB698" s="53" t="s">
        <v>3930</v>
      </c>
      <c r="CC698" s="53"/>
      <c r="CD698" s="53" t="s">
        <v>3931</v>
      </c>
      <c r="CE698" s="53">
        <v>5</v>
      </c>
      <c r="CF698" s="83">
        <v>46192</v>
      </c>
      <c r="CG698" s="53"/>
      <c r="CH698" s="53"/>
    </row>
    <row r="699" spans="3:86" ht="14.25" customHeight="1">
      <c r="C699" s="82" t="s">
        <v>12</v>
      </c>
      <c r="D699" s="82" t="s">
        <v>1614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7"/>
        <v>1</v>
      </c>
      <c r="M699" s="26">
        <f t="shared" si="66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>
        <f>(3000+3000+3000+3000+1145)/G699</f>
        <v>1</v>
      </c>
      <c r="BO699" s="26"/>
      <c r="BP699" s="26"/>
      <c r="BQ699" s="26"/>
      <c r="BR699" s="26"/>
      <c r="BS699" s="26"/>
      <c r="BT699" s="26"/>
      <c r="BU699" s="26"/>
      <c r="BV699" s="26"/>
      <c r="BW699" s="67">
        <f>SUMIFS([1]Up!$J:$J,[1]Up!$D:$D,D699)</f>
        <v>0</v>
      </c>
      <c r="BX699" s="82" t="s">
        <v>4095</v>
      </c>
      <c r="BY699" s="82" t="str">
        <f t="shared" si="68"/>
        <v/>
      </c>
      <c r="BZ699" s="53" t="str">
        <f t="shared" si="69"/>
        <v/>
      </c>
      <c r="CA699" s="53" t="s">
        <v>50</v>
      </c>
      <c r="CB699" s="53"/>
      <c r="CC699" s="53"/>
      <c r="CD699" s="53" t="s">
        <v>1681</v>
      </c>
      <c r="CE699" s="53">
        <v>1</v>
      </c>
      <c r="CF699" s="83"/>
      <c r="CG699" s="53"/>
      <c r="CH699" s="53"/>
    </row>
    <row r="700" spans="3:86" ht="14.25" customHeight="1">
      <c r="C700" s="82" t="s">
        <v>12</v>
      </c>
      <c r="D700" s="82" t="s">
        <v>1615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7"/>
        <v>1</v>
      </c>
      <c r="M700" s="26">
        <f t="shared" si="66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>
        <v>1</v>
      </c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26"/>
      <c r="BW700" s="67">
        <f>SUMIFS([1]Up!$J:$J,[1]Up!$D:$D,D700)</f>
        <v>0</v>
      </c>
      <c r="BX700" s="82"/>
      <c r="BY700" s="82" t="str">
        <f t="shared" si="68"/>
        <v/>
      </c>
      <c r="BZ700" s="53" t="str">
        <f t="shared" si="69"/>
        <v/>
      </c>
      <c r="CA700" s="53" t="s">
        <v>50</v>
      </c>
      <c r="CB700" s="53" t="s">
        <v>3934</v>
      </c>
      <c r="CC700" s="53"/>
      <c r="CD700" s="53" t="s">
        <v>3935</v>
      </c>
      <c r="CE700" s="53">
        <v>1</v>
      </c>
      <c r="CF700" s="83">
        <v>46192</v>
      </c>
      <c r="CG700" s="53"/>
      <c r="CH700" s="53"/>
    </row>
    <row r="701" spans="3:86" ht="14.25" customHeight="1">
      <c r="C701" s="82" t="s">
        <v>12</v>
      </c>
      <c r="D701" s="82" t="s">
        <v>1616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7"/>
        <v>15</v>
      </c>
      <c r="M701" s="26">
        <f t="shared" si="66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>
        <v>6</v>
      </c>
      <c r="BP701" s="26"/>
      <c r="BQ701" s="26"/>
      <c r="BR701" s="26"/>
      <c r="BS701" s="26"/>
      <c r="BT701" s="26"/>
      <c r="BU701" s="26"/>
      <c r="BV701" s="26">
        <v>9</v>
      </c>
      <c r="BW701" s="67">
        <f>SUMIFS([1]Up!$J:$J,[1]Up!$D:$D,D701)</f>
        <v>0</v>
      </c>
      <c r="BX701" s="82" t="s">
        <v>4100</v>
      </c>
      <c r="BY701" s="82" t="str">
        <f t="shared" si="68"/>
        <v/>
      </c>
      <c r="BZ701" s="53" t="str">
        <f t="shared" si="69"/>
        <v/>
      </c>
      <c r="CA701" s="53" t="s">
        <v>50</v>
      </c>
      <c r="CB701" s="53"/>
      <c r="CC701" s="53"/>
      <c r="CD701" s="53" t="s">
        <v>1681</v>
      </c>
      <c r="CE701" s="53">
        <v>15</v>
      </c>
      <c r="CF701" s="83"/>
      <c r="CG701" s="53"/>
      <c r="CH701" s="53"/>
    </row>
    <row r="702" spans="3:86" ht="14.25" customHeight="1">
      <c r="C702" s="82" t="s">
        <v>12</v>
      </c>
      <c r="D702" s="82" t="s">
        <v>1617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7"/>
        <v>1</v>
      </c>
      <c r="M702" s="26">
        <f t="shared" si="66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>
        <f>(6000+1145)/G702</f>
        <v>0.54355268162799542</v>
      </c>
      <c r="BK702" s="26"/>
      <c r="BL702" s="26"/>
      <c r="BM702" s="26"/>
      <c r="BN702" s="26">
        <f>6000/G702</f>
        <v>0.45644731837200458</v>
      </c>
      <c r="BO702" s="26"/>
      <c r="BP702" s="26"/>
      <c r="BQ702" s="26"/>
      <c r="BR702" s="26"/>
      <c r="BS702" s="26"/>
      <c r="BT702" s="26"/>
      <c r="BU702" s="26"/>
      <c r="BV702" s="26"/>
      <c r="BW702" s="67">
        <f>SUMIFS([1]Up!$J:$J,[1]Up!$D:$D,D702)</f>
        <v>0</v>
      </c>
      <c r="BX702" s="82" t="s">
        <v>4096</v>
      </c>
      <c r="BY702" s="82" t="str">
        <f t="shared" si="68"/>
        <v/>
      </c>
      <c r="BZ702" s="53" t="str">
        <f t="shared" si="69"/>
        <v/>
      </c>
      <c r="CA702" s="53" t="s">
        <v>50</v>
      </c>
      <c r="CB702" s="53"/>
      <c r="CC702" s="53"/>
      <c r="CD702" s="53" t="s">
        <v>1681</v>
      </c>
      <c r="CE702" s="53">
        <v>1</v>
      </c>
      <c r="CF702" s="83"/>
      <c r="CG702" s="53"/>
      <c r="CH702" s="53"/>
    </row>
    <row r="703" spans="3:86" ht="14.25" customHeight="1">
      <c r="C703" s="82" t="s">
        <v>15</v>
      </c>
      <c r="D703" s="82" t="s">
        <v>1618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7"/>
        <v>500</v>
      </c>
      <c r="M703" s="26">
        <f t="shared" si="66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>
        <v>500</v>
      </c>
      <c r="BU703" s="26"/>
      <c r="BV703" s="26"/>
      <c r="BW703" s="67">
        <f>SUMIFS([1]Up!$J:$J,[1]Up!$D:$D,D703)</f>
        <v>0</v>
      </c>
      <c r="BX703" s="82"/>
      <c r="BY703" s="82" t="str">
        <f t="shared" si="68"/>
        <v/>
      </c>
      <c r="BZ703" s="53" t="str">
        <f t="shared" si="69"/>
        <v/>
      </c>
      <c r="CA703" s="53" t="s">
        <v>75</v>
      </c>
      <c r="CB703" s="53"/>
      <c r="CC703" s="53"/>
      <c r="CD703" s="53"/>
      <c r="CE703" s="53"/>
      <c r="CF703" s="83"/>
      <c r="CG703" s="53"/>
      <c r="CH703" s="53"/>
    </row>
    <row r="704" spans="3:86" ht="14.25" customHeight="1">
      <c r="C704" s="82" t="s">
        <v>14</v>
      </c>
      <c r="D704" s="82" t="s">
        <v>3417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7"/>
        <v>500</v>
      </c>
      <c r="M704" s="26">
        <f t="shared" si="66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>
        <v>172</v>
      </c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>
        <f>3+325</f>
        <v>328</v>
      </c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26"/>
      <c r="BW704" s="67">
        <f>SUMIFS([1]Up!$J:$J,[1]Up!$D:$D,D704)</f>
        <v>0</v>
      </c>
      <c r="BX704" s="82"/>
      <c r="BY704" s="82" t="str">
        <f t="shared" si="68"/>
        <v>PL3</v>
      </c>
      <c r="BZ704" s="53" t="str">
        <f t="shared" si="69"/>
        <v/>
      </c>
      <c r="CA704" s="53" t="s">
        <v>50</v>
      </c>
      <c r="CB704" s="84" t="s">
        <v>3893</v>
      </c>
      <c r="CC704" s="53"/>
      <c r="CD704" s="53" t="s">
        <v>3894</v>
      </c>
      <c r="CE704" s="53">
        <v>500</v>
      </c>
      <c r="CF704" s="83">
        <v>46191</v>
      </c>
      <c r="CG704" s="53"/>
      <c r="CH704" s="53"/>
    </row>
    <row r="705" spans="3:86" ht="14.25" customHeight="1">
      <c r="C705" s="82" t="s">
        <v>14</v>
      </c>
      <c r="D705" s="82" t="s">
        <v>1619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7"/>
        <v>4</v>
      </c>
      <c r="M705" s="26">
        <f t="shared" si="66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>
        <v>4</v>
      </c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26"/>
      <c r="BW705" s="67">
        <f>SUMIFS([1]Up!$J:$J,[1]Up!$D:$D,D705)</f>
        <v>0</v>
      </c>
      <c r="BX705" s="82"/>
      <c r="BY705" s="82" t="str">
        <f t="shared" si="68"/>
        <v>PL10</v>
      </c>
      <c r="BZ705" s="53" t="str">
        <f t="shared" si="69"/>
        <v/>
      </c>
      <c r="CA705" s="53" t="s">
        <v>50</v>
      </c>
      <c r="CB705" s="53" t="s">
        <v>3899</v>
      </c>
      <c r="CC705" s="53"/>
      <c r="CD705" s="53" t="s">
        <v>3900</v>
      </c>
      <c r="CE705" s="53">
        <v>4</v>
      </c>
      <c r="CF705" s="83">
        <v>46191</v>
      </c>
      <c r="CG705" s="53"/>
      <c r="CH705" s="53"/>
    </row>
    <row r="706" spans="3:86" ht="14.25" customHeight="1">
      <c r="C706" s="82" t="s">
        <v>14</v>
      </c>
      <c r="D706" s="82" t="s">
        <v>1620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7"/>
        <v>2</v>
      </c>
      <c r="M706" s="26">
        <f t="shared" ref="M706:M772" si="70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>
        <v>2</v>
      </c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26"/>
      <c r="BW706" s="67">
        <f>SUMIFS([1]Up!$J:$J,[1]Up!$D:$D,D706)</f>
        <v>0</v>
      </c>
      <c r="BX706" s="82"/>
      <c r="BY706" s="82" t="str">
        <f t="shared" si="68"/>
        <v>PL10</v>
      </c>
      <c r="BZ706" s="53" t="str">
        <f t="shared" si="69"/>
        <v/>
      </c>
      <c r="CA706" s="53" t="s">
        <v>50</v>
      </c>
      <c r="CB706" s="53" t="s">
        <v>3899</v>
      </c>
      <c r="CC706" s="53"/>
      <c r="CD706" s="53" t="s">
        <v>3900</v>
      </c>
      <c r="CE706" s="53">
        <v>2</v>
      </c>
      <c r="CF706" s="83">
        <v>46191</v>
      </c>
      <c r="CG706" s="53"/>
      <c r="CH706" s="53"/>
    </row>
    <row r="707" spans="3:86" ht="14.25" customHeight="1">
      <c r="C707" s="82" t="s">
        <v>14</v>
      </c>
      <c r="D707" s="82" t="s">
        <v>1621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7"/>
        <v>4</v>
      </c>
      <c r="M707" s="26">
        <f t="shared" si="70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>
        <v>4</v>
      </c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26"/>
      <c r="BW707" s="67">
        <f>SUMIFS([1]Up!$J:$J,[1]Up!$D:$D,D707)</f>
        <v>0</v>
      </c>
      <c r="BX707" s="82"/>
      <c r="BY707" s="82" t="str">
        <f t="shared" si="68"/>
        <v>PL10</v>
      </c>
      <c r="BZ707" s="53" t="str">
        <f t="shared" si="69"/>
        <v/>
      </c>
      <c r="CA707" s="53" t="s">
        <v>50</v>
      </c>
      <c r="CB707" s="53" t="s">
        <v>3899</v>
      </c>
      <c r="CC707" s="53"/>
      <c r="CD707" s="53" t="s">
        <v>3900</v>
      </c>
      <c r="CE707" s="53">
        <v>4</v>
      </c>
      <c r="CF707" s="83">
        <v>46191</v>
      </c>
      <c r="CG707" s="53"/>
      <c r="CH707" s="53"/>
    </row>
    <row r="708" spans="3:86" ht="14.25" customHeight="1">
      <c r="C708" s="82" t="s">
        <v>14</v>
      </c>
      <c r="D708" s="82" t="s">
        <v>1622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7"/>
        <v>4</v>
      </c>
      <c r="M708" s="26">
        <f t="shared" si="70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>
        <v>4</v>
      </c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26"/>
      <c r="BW708" s="67">
        <f>SUMIFS([1]Up!$J:$J,[1]Up!$D:$D,D708)</f>
        <v>0</v>
      </c>
      <c r="BX708" s="82"/>
      <c r="BY708" s="82" t="str">
        <f t="shared" si="68"/>
        <v>PL10</v>
      </c>
      <c r="BZ708" s="53" t="str">
        <f t="shared" si="69"/>
        <v/>
      </c>
      <c r="CA708" s="53" t="s">
        <v>50</v>
      </c>
      <c r="CB708" s="53" t="s">
        <v>3899</v>
      </c>
      <c r="CC708" s="53"/>
      <c r="CD708" s="53" t="s">
        <v>3900</v>
      </c>
      <c r="CE708" s="53">
        <v>4</v>
      </c>
      <c r="CF708" s="83">
        <v>46191</v>
      </c>
      <c r="CG708" s="53"/>
      <c r="CH708" s="53"/>
    </row>
    <row r="709" spans="3:86" ht="14.25" customHeight="1">
      <c r="C709" s="82" t="s">
        <v>14</v>
      </c>
      <c r="D709" s="82" t="s">
        <v>3418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7"/>
        <v>30</v>
      </c>
      <c r="M709" s="26">
        <f t="shared" si="70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>
        <v>30</v>
      </c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26"/>
      <c r="BW709" s="67">
        <f>SUMIFS([1]Up!$J:$J,[1]Up!$D:$D,D709)</f>
        <v>0</v>
      </c>
      <c r="BX709" s="82"/>
      <c r="BY709" s="82" t="str">
        <f t="shared" si="68"/>
        <v>PL3</v>
      </c>
      <c r="BZ709" s="53" t="str">
        <f t="shared" si="69"/>
        <v/>
      </c>
      <c r="CA709" s="53" t="s">
        <v>50</v>
      </c>
      <c r="CB709" s="84" t="s">
        <v>3893</v>
      </c>
      <c r="CC709" s="53"/>
      <c r="CD709" s="53" t="s">
        <v>3894</v>
      </c>
      <c r="CE709" s="53">
        <v>30</v>
      </c>
      <c r="CF709" s="83">
        <v>46191</v>
      </c>
      <c r="CG709" s="53"/>
      <c r="CH709" s="53"/>
    </row>
    <row r="710" spans="3:86" ht="14.25" customHeight="1">
      <c r="C710" s="82" t="s">
        <v>15</v>
      </c>
      <c r="D710" s="82" t="s">
        <v>3419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7"/>
        <v>828</v>
      </c>
      <c r="M710" s="26">
        <f t="shared" si="70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/>
      <c r="BV710" s="26">
        <v>828</v>
      </c>
      <c r="BW710" s="67">
        <f>SUMIFS([1]Up!$J:$J,[1]Up!$D:$D,D710)</f>
        <v>0</v>
      </c>
      <c r="BX710" s="82"/>
      <c r="BY710" s="82" t="str">
        <f t="shared" si="68"/>
        <v/>
      </c>
      <c r="BZ710" s="53" t="str">
        <f t="shared" si="69"/>
        <v/>
      </c>
      <c r="CA710" s="53" t="s">
        <v>75</v>
      </c>
      <c r="CB710" s="53"/>
      <c r="CC710" s="53"/>
      <c r="CD710" s="53"/>
      <c r="CE710" s="53"/>
      <c r="CF710" s="83"/>
      <c r="CG710" s="53"/>
      <c r="CH710" s="53"/>
    </row>
    <row r="711" spans="3:86" ht="14.25" customHeight="1">
      <c r="C711" s="82" t="s">
        <v>14</v>
      </c>
      <c r="D711" s="82" t="s">
        <v>1623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7"/>
        <v>2</v>
      </c>
      <c r="M711" s="26">
        <f t="shared" si="70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>
        <v>2</v>
      </c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26"/>
      <c r="BW711" s="67">
        <f>SUMIFS([1]Up!$J:$J,[1]Up!$D:$D,D711)</f>
        <v>0</v>
      </c>
      <c r="BX711" s="82"/>
      <c r="BY711" s="82" t="str">
        <f t="shared" si="68"/>
        <v>PL6</v>
      </c>
      <c r="BZ711" s="53" t="str">
        <f t="shared" si="69"/>
        <v/>
      </c>
      <c r="CA711" s="53" t="s">
        <v>50</v>
      </c>
      <c r="CB711" s="84" t="s">
        <v>3916</v>
      </c>
      <c r="CC711" s="53"/>
      <c r="CD711" s="53" t="s">
        <v>3917</v>
      </c>
      <c r="CE711" s="53">
        <v>2</v>
      </c>
      <c r="CF711" s="83">
        <v>46191</v>
      </c>
      <c r="CG711" s="53"/>
      <c r="CH711" s="53"/>
    </row>
    <row r="712" spans="3:86" ht="14.25" customHeight="1">
      <c r="C712" s="82" t="s">
        <v>14</v>
      </c>
      <c r="D712" s="82" t="s">
        <v>1624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7"/>
        <v>2</v>
      </c>
      <c r="M712" s="26">
        <f t="shared" si="70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>
        <v>2</v>
      </c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26"/>
      <c r="BW712" s="67">
        <f>SUMIFS([1]Up!$J:$J,[1]Up!$D:$D,D712)</f>
        <v>0</v>
      </c>
      <c r="BX712" s="82"/>
      <c r="BY712" s="82" t="str">
        <f t="shared" si="68"/>
        <v>PL6</v>
      </c>
      <c r="BZ712" s="53" t="str">
        <f t="shared" si="69"/>
        <v/>
      </c>
      <c r="CA712" s="53" t="s">
        <v>50</v>
      </c>
      <c r="CB712" s="84" t="s">
        <v>3916</v>
      </c>
      <c r="CC712" s="53"/>
      <c r="CD712" s="53" t="s">
        <v>3917</v>
      </c>
      <c r="CE712" s="53">
        <v>2</v>
      </c>
      <c r="CF712" s="83">
        <v>46191</v>
      </c>
      <c r="CG712" s="53"/>
      <c r="CH712" s="53"/>
    </row>
    <row r="713" spans="3:86" ht="14.25" customHeight="1">
      <c r="C713" s="82" t="s">
        <v>14</v>
      </c>
      <c r="D713" s="82" t="s">
        <v>1625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7"/>
        <v>1</v>
      </c>
      <c r="M713" s="26">
        <f t="shared" si="70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>
        <v>1</v>
      </c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26"/>
      <c r="BW713" s="67">
        <f>SUMIFS([1]Up!$J:$J,[1]Up!$D:$D,D713)</f>
        <v>0</v>
      </c>
      <c r="BX713" s="82"/>
      <c r="BY713" s="82" t="str">
        <f t="shared" si="68"/>
        <v>PL6</v>
      </c>
      <c r="BZ713" s="53" t="str">
        <f t="shared" si="69"/>
        <v/>
      </c>
      <c r="CA713" s="53" t="s">
        <v>61</v>
      </c>
      <c r="CB713" s="84" t="s">
        <v>3916</v>
      </c>
      <c r="CC713" s="53"/>
      <c r="CD713" s="53" t="s">
        <v>3917</v>
      </c>
      <c r="CE713" s="53">
        <v>1</v>
      </c>
      <c r="CF713" s="83">
        <v>46191</v>
      </c>
      <c r="CG713" s="53"/>
      <c r="CH713" s="53"/>
    </row>
    <row r="714" spans="3:86" ht="14.25" customHeight="1">
      <c r="C714" s="82" t="s">
        <v>14</v>
      </c>
      <c r="D714" s="82" t="s">
        <v>1626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7"/>
        <v>1</v>
      </c>
      <c r="M714" s="26">
        <f t="shared" si="70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>
        <v>2</v>
      </c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26"/>
      <c r="BW714" s="67">
        <f>SUMIFS([1]Up!$J:$J,[1]Up!$D:$D,D714)</f>
        <v>0</v>
      </c>
      <c r="BX714" s="82" t="s">
        <v>82</v>
      </c>
      <c r="BY714" s="82" t="str">
        <f t="shared" si="68"/>
        <v>PL6</v>
      </c>
      <c r="BZ714" s="53" t="str">
        <f t="shared" si="69"/>
        <v>Thừa 1</v>
      </c>
      <c r="CA714" s="53" t="s">
        <v>61</v>
      </c>
      <c r="CB714" s="53"/>
      <c r="CC714" s="53"/>
      <c r="CD714" s="53" t="s">
        <v>1681</v>
      </c>
      <c r="CE714" s="53">
        <v>1</v>
      </c>
      <c r="CF714" s="83"/>
      <c r="CG714" s="53"/>
      <c r="CH714" s="53"/>
    </row>
    <row r="715" spans="3:86" ht="14.25" customHeight="1">
      <c r="C715" s="82" t="s">
        <v>12</v>
      </c>
      <c r="D715" s="82" t="s">
        <v>1627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7"/>
        <v>32</v>
      </c>
      <c r="M715" s="26">
        <f t="shared" si="70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/>
      <c r="BV715" s="26">
        <v>32</v>
      </c>
      <c r="BW715" s="67">
        <f>SUMIFS([1]Up!$J:$J,[1]Up!$D:$D,D715)</f>
        <v>0</v>
      </c>
      <c r="BX715" s="82"/>
      <c r="BY715" s="82" t="str">
        <f t="shared" si="68"/>
        <v/>
      </c>
      <c r="BZ715" s="53" t="str">
        <f t="shared" si="69"/>
        <v/>
      </c>
      <c r="CA715" s="53" t="s">
        <v>50</v>
      </c>
      <c r="CB715" s="53" t="s">
        <v>3934</v>
      </c>
      <c r="CC715" s="53"/>
      <c r="CD715" s="53" t="s">
        <v>3938</v>
      </c>
      <c r="CE715" s="53">
        <v>32</v>
      </c>
      <c r="CF715" s="83">
        <v>46192</v>
      </c>
      <c r="CG715" s="53"/>
      <c r="CH715" s="53"/>
    </row>
    <row r="716" spans="3:86" ht="14.25" customHeight="1">
      <c r="C716" s="82" t="s">
        <v>12</v>
      </c>
      <c r="D716" s="82" t="s">
        <v>1628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7"/>
        <v>32</v>
      </c>
      <c r="M716" s="26">
        <f t="shared" si="70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>
        <v>18</v>
      </c>
      <c r="BP716" s="26"/>
      <c r="BQ716" s="26"/>
      <c r="BR716" s="26"/>
      <c r="BS716" s="26"/>
      <c r="BT716" s="26"/>
      <c r="BU716" s="26"/>
      <c r="BV716" s="26">
        <v>14</v>
      </c>
      <c r="BW716" s="67">
        <f>SUMIFS([1]Up!$J:$J,[1]Up!$D:$D,D716)</f>
        <v>0</v>
      </c>
      <c r="BX716" s="82"/>
      <c r="BY716" s="82" t="str">
        <f t="shared" si="68"/>
        <v/>
      </c>
      <c r="BZ716" s="53" t="str">
        <f t="shared" si="69"/>
        <v/>
      </c>
      <c r="CA716" s="53" t="s">
        <v>50</v>
      </c>
      <c r="CB716" s="53" t="s">
        <v>3934</v>
      </c>
      <c r="CC716" s="53"/>
      <c r="CD716" s="53" t="s">
        <v>3938</v>
      </c>
      <c r="CE716" s="53">
        <v>32</v>
      </c>
      <c r="CF716" s="83">
        <v>46192</v>
      </c>
      <c r="CG716" s="53"/>
      <c r="CH716" s="53"/>
    </row>
    <row r="717" spans="3:86" ht="14.25" customHeight="1">
      <c r="C717" s="82" t="s">
        <v>12</v>
      </c>
      <c r="D717" s="82" t="s">
        <v>1629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7"/>
        <v>4</v>
      </c>
      <c r="M717" s="26">
        <f t="shared" si="70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/>
      <c r="BV717" s="26">
        <v>4</v>
      </c>
      <c r="BW717" s="67">
        <f>SUMIFS([1]Up!$J:$J,[1]Up!$D:$D,D717)</f>
        <v>0</v>
      </c>
      <c r="BX717" s="82"/>
      <c r="BY717" s="82" t="str">
        <f t="shared" si="68"/>
        <v/>
      </c>
      <c r="BZ717" s="53" t="str">
        <f t="shared" si="69"/>
        <v/>
      </c>
      <c r="CA717" s="53" t="s">
        <v>50</v>
      </c>
      <c r="CB717" s="53" t="s">
        <v>3934</v>
      </c>
      <c r="CC717" s="53"/>
      <c r="CD717" s="53" t="s">
        <v>3938</v>
      </c>
      <c r="CE717" s="53">
        <v>4</v>
      </c>
      <c r="CF717" s="83">
        <v>46192</v>
      </c>
      <c r="CG717" s="53"/>
      <c r="CH717" s="53"/>
    </row>
    <row r="718" spans="3:86" ht="14.25" customHeight="1">
      <c r="C718" s="82" t="s">
        <v>12</v>
      </c>
      <c r="D718" s="82" t="s">
        <v>1630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7"/>
        <v>4</v>
      </c>
      <c r="M718" s="26">
        <f t="shared" si="70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>
        <v>4</v>
      </c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26"/>
      <c r="BW718" s="67">
        <f>SUMIFS([1]Up!$J:$J,[1]Up!$D:$D,D718)</f>
        <v>0</v>
      </c>
      <c r="BX718" s="82"/>
      <c r="BY718" s="82" t="str">
        <f t="shared" si="68"/>
        <v/>
      </c>
      <c r="BZ718" s="53" t="str">
        <f t="shared" si="69"/>
        <v/>
      </c>
      <c r="CA718" s="53" t="s">
        <v>50</v>
      </c>
      <c r="CB718" s="53" t="s">
        <v>3930</v>
      </c>
      <c r="CC718" s="53"/>
      <c r="CD718" s="53" t="s">
        <v>3931</v>
      </c>
      <c r="CE718" s="53">
        <v>4</v>
      </c>
      <c r="CF718" s="83">
        <v>46192</v>
      </c>
      <c r="CG718" s="53"/>
      <c r="CH718" s="53"/>
    </row>
    <row r="719" spans="3:86" ht="14.25" customHeight="1">
      <c r="C719" s="82" t="s">
        <v>12</v>
      </c>
      <c r="D719" s="82" t="s">
        <v>1631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7"/>
        <v>1</v>
      </c>
      <c r="M719" s="26">
        <f t="shared" si="70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>
        <f>(3000+3000+3000+2162)/G719</f>
        <v>1</v>
      </c>
      <c r="BO719" s="26"/>
      <c r="BP719" s="26"/>
      <c r="BQ719" s="26"/>
      <c r="BR719" s="26"/>
      <c r="BS719" s="26"/>
      <c r="BT719" s="26"/>
      <c r="BU719" s="26"/>
      <c r="BV719" s="26"/>
      <c r="BW719" s="67">
        <f>SUMIFS([1]Up!$J:$J,[1]Up!$D:$D,D719)</f>
        <v>0</v>
      </c>
      <c r="BX719" s="82" t="s">
        <v>4097</v>
      </c>
      <c r="BY719" s="82" t="str">
        <f t="shared" si="68"/>
        <v/>
      </c>
      <c r="BZ719" s="53" t="str">
        <f t="shared" si="69"/>
        <v/>
      </c>
      <c r="CA719" s="53" t="s">
        <v>50</v>
      </c>
      <c r="CB719" s="53"/>
      <c r="CC719" s="53"/>
      <c r="CD719" s="53" t="s">
        <v>1681</v>
      </c>
      <c r="CE719" s="53">
        <v>1</v>
      </c>
      <c r="CF719" s="83"/>
      <c r="CG719" s="53"/>
      <c r="CH719" s="53"/>
    </row>
    <row r="720" spans="3:86" ht="14.25" customHeight="1">
      <c r="C720" s="82" t="s">
        <v>12</v>
      </c>
      <c r="D720" s="82" t="s">
        <v>1632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7"/>
        <v>1</v>
      </c>
      <c r="M720" s="26">
        <f t="shared" si="70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>
        <v>1</v>
      </c>
      <c r="BP720" s="26"/>
      <c r="BQ720" s="26"/>
      <c r="BR720" s="26"/>
      <c r="BS720" s="26"/>
      <c r="BT720" s="26"/>
      <c r="BU720" s="26"/>
      <c r="BV720" s="26"/>
      <c r="BW720" s="67">
        <f>SUMIFS([1]Up!$J:$J,[1]Up!$D:$D,D720)</f>
        <v>0</v>
      </c>
      <c r="BX720" s="82" t="s">
        <v>4100</v>
      </c>
      <c r="BY720" s="82" t="str">
        <f t="shared" si="68"/>
        <v/>
      </c>
      <c r="BZ720" s="53" t="str">
        <f t="shared" si="69"/>
        <v/>
      </c>
      <c r="CA720" s="53" t="s">
        <v>50</v>
      </c>
      <c r="CB720" s="53" t="s">
        <v>3934</v>
      </c>
      <c r="CC720" s="53"/>
      <c r="CD720" s="53" t="s">
        <v>3935</v>
      </c>
      <c r="CE720" s="53">
        <v>1</v>
      </c>
      <c r="CF720" s="83">
        <v>46192</v>
      </c>
      <c r="CG720" s="53"/>
      <c r="CH720" s="53"/>
    </row>
    <row r="721" spans="3:86" ht="14.25" customHeight="1">
      <c r="C721" s="82" t="s">
        <v>12</v>
      </c>
      <c r="D721" s="82" t="s">
        <v>1633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7"/>
        <v>13</v>
      </c>
      <c r="M721" s="26">
        <f t="shared" si="70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/>
      <c r="BV721" s="26">
        <v>13</v>
      </c>
      <c r="BW721" s="67">
        <f>SUMIFS([1]Up!$J:$J,[1]Up!$D:$D,D721)</f>
        <v>0</v>
      </c>
      <c r="BX721" s="82"/>
      <c r="BY721" s="82" t="str">
        <f t="shared" si="68"/>
        <v/>
      </c>
      <c r="BZ721" s="53" t="str">
        <f t="shared" si="69"/>
        <v/>
      </c>
      <c r="CA721" s="53" t="s">
        <v>50</v>
      </c>
      <c r="CB721" s="53"/>
      <c r="CC721" s="53"/>
      <c r="CD721" s="53" t="s">
        <v>1681</v>
      </c>
      <c r="CE721" s="53">
        <v>13</v>
      </c>
      <c r="CF721" s="83"/>
      <c r="CG721" s="53"/>
      <c r="CH721" s="53"/>
    </row>
    <row r="722" spans="3:86" ht="14.25" customHeight="1">
      <c r="C722" s="82" t="s">
        <v>12</v>
      </c>
      <c r="D722" s="82" t="s">
        <v>1634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7"/>
        <v>1</v>
      </c>
      <c r="M722" s="26">
        <f t="shared" si="70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>
        <f>(6000+5162)/G722</f>
        <v>1</v>
      </c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26"/>
      <c r="BW722" s="67">
        <f>SUMIFS([1]Up!$J:$J,[1]Up!$D:$D,D722)</f>
        <v>0</v>
      </c>
      <c r="BX722" s="82" t="s">
        <v>82</v>
      </c>
      <c r="BY722" s="82" t="str">
        <f t="shared" si="68"/>
        <v/>
      </c>
      <c r="BZ722" s="53" t="str">
        <f t="shared" si="69"/>
        <v/>
      </c>
      <c r="CA722" s="53" t="s">
        <v>50</v>
      </c>
      <c r="CB722" s="53"/>
      <c r="CC722" s="53"/>
      <c r="CD722" s="53" t="s">
        <v>1681</v>
      </c>
      <c r="CE722" s="53">
        <v>1</v>
      </c>
      <c r="CF722" s="83"/>
      <c r="CG722" s="53"/>
      <c r="CH722" s="53"/>
    </row>
    <row r="723" spans="3:86" ht="14.25" customHeight="1">
      <c r="C723" s="82" t="s">
        <v>15</v>
      </c>
      <c r="D723" s="82" t="s">
        <v>1635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7"/>
        <v>414</v>
      </c>
      <c r="M723" s="26">
        <f t="shared" si="70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>
        <v>414</v>
      </c>
      <c r="BU723" s="26"/>
      <c r="BV723" s="26"/>
      <c r="BW723" s="67">
        <f>SUMIFS([1]Up!$J:$J,[1]Up!$D:$D,D723)</f>
        <v>0</v>
      </c>
      <c r="BX723" s="82"/>
      <c r="BY723" s="82" t="str">
        <f t="shared" si="68"/>
        <v/>
      </c>
      <c r="BZ723" s="53" t="str">
        <f t="shared" si="69"/>
        <v/>
      </c>
      <c r="CA723" s="53" t="s">
        <v>75</v>
      </c>
      <c r="CB723" s="53"/>
      <c r="CC723" s="53"/>
      <c r="CD723" s="53"/>
      <c r="CE723" s="53"/>
      <c r="CF723" s="83"/>
      <c r="CG723" s="53"/>
      <c r="CH723" s="53"/>
    </row>
    <row r="724" spans="3:86" ht="14.25" customHeight="1">
      <c r="C724" s="82" t="s">
        <v>14</v>
      </c>
      <c r="D724" s="82" t="s">
        <v>3420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7"/>
        <v>414</v>
      </c>
      <c r="M724" s="26">
        <f t="shared" si="70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>
        <v>88</v>
      </c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>
        <v>326</v>
      </c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26"/>
      <c r="BW724" s="67">
        <f>SUMIFS([1]Up!$J:$J,[1]Up!$D:$D,D724)</f>
        <v>0</v>
      </c>
      <c r="BX724" s="82"/>
      <c r="BY724" s="82" t="str">
        <f t="shared" si="68"/>
        <v>PL3</v>
      </c>
      <c r="BZ724" s="53" t="str">
        <f t="shared" si="69"/>
        <v/>
      </c>
      <c r="CA724" s="53" t="s">
        <v>50</v>
      </c>
      <c r="CB724" s="84" t="s">
        <v>3893</v>
      </c>
      <c r="CC724" s="53"/>
      <c r="CD724" s="53" t="s">
        <v>3894</v>
      </c>
      <c r="CE724" s="53">
        <v>414</v>
      </c>
      <c r="CF724" s="83">
        <v>46191</v>
      </c>
      <c r="CG724" s="53"/>
      <c r="CH724" s="53"/>
    </row>
    <row r="725" spans="3:86" ht="14.25" customHeight="1">
      <c r="C725" s="82" t="s">
        <v>14</v>
      </c>
      <c r="D725" s="82" t="s">
        <v>3421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7"/>
        <v>30</v>
      </c>
      <c r="M725" s="26">
        <f t="shared" si="70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>
        <v>30</v>
      </c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26"/>
      <c r="BW725" s="67">
        <f>SUMIFS([1]Up!$J:$J,[1]Up!$D:$D,D725)</f>
        <v>0</v>
      </c>
      <c r="BX725" s="82"/>
      <c r="BY725" s="82" t="str">
        <f t="shared" si="68"/>
        <v>PL3</v>
      </c>
      <c r="BZ725" s="53" t="str">
        <f t="shared" si="69"/>
        <v/>
      </c>
      <c r="CA725" s="53" t="s">
        <v>50</v>
      </c>
      <c r="CB725" s="84" t="s">
        <v>3893</v>
      </c>
      <c r="CC725" s="53"/>
      <c r="CD725" s="53" t="s">
        <v>3894</v>
      </c>
      <c r="CE725" s="53">
        <v>30</v>
      </c>
      <c r="CF725" s="83">
        <v>46191</v>
      </c>
      <c r="CG725" s="53"/>
      <c r="CH725" s="53"/>
    </row>
    <row r="726" spans="3:86" ht="14.25" customHeight="1">
      <c r="C726" s="82" t="s">
        <v>15</v>
      </c>
      <c r="D726" s="82" t="s">
        <v>3422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7"/>
        <v>828</v>
      </c>
      <c r="M726" s="26">
        <f t="shared" si="70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/>
      <c r="BV726" s="26">
        <v>828</v>
      </c>
      <c r="BW726" s="67">
        <f>SUMIFS([1]Up!$J:$J,[1]Up!$D:$D,D726)</f>
        <v>0</v>
      </c>
      <c r="BX726" s="82"/>
      <c r="BY726" s="82" t="str">
        <f t="shared" si="68"/>
        <v/>
      </c>
      <c r="BZ726" s="53" t="str">
        <f t="shared" si="69"/>
        <v/>
      </c>
      <c r="CA726" s="53" t="s">
        <v>75</v>
      </c>
      <c r="CB726" s="53"/>
      <c r="CC726" s="53"/>
      <c r="CD726" s="53"/>
      <c r="CE726" s="53"/>
      <c r="CF726" s="83"/>
      <c r="CG726" s="53"/>
      <c r="CH726" s="53"/>
    </row>
    <row r="727" spans="3:86" ht="14.25" customHeight="1">
      <c r="C727" s="82" t="s">
        <v>14</v>
      </c>
      <c r="D727" s="82" t="s">
        <v>1636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7"/>
        <v>4</v>
      </c>
      <c r="M727" s="26">
        <f t="shared" si="70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>
        <v>4</v>
      </c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26"/>
      <c r="BW727" s="67">
        <f>SUMIFS([1]Up!$J:$J,[1]Up!$D:$D,D727)</f>
        <v>0</v>
      </c>
      <c r="BX727" s="82"/>
      <c r="BY727" s="82" t="str">
        <f t="shared" si="68"/>
        <v>PL6</v>
      </c>
      <c r="BZ727" s="53" t="str">
        <f t="shared" si="69"/>
        <v/>
      </c>
      <c r="CA727" s="53" t="s">
        <v>50</v>
      </c>
      <c r="CB727" s="84" t="s">
        <v>3916</v>
      </c>
      <c r="CC727" s="53"/>
      <c r="CD727" s="53" t="s">
        <v>3917</v>
      </c>
      <c r="CE727" s="53">
        <v>4</v>
      </c>
      <c r="CF727" s="83">
        <v>46191</v>
      </c>
      <c r="CG727" s="53"/>
      <c r="CH727" s="53"/>
    </row>
    <row r="728" spans="3:86" ht="14.25" customHeight="1">
      <c r="C728" s="82" t="s">
        <v>14</v>
      </c>
      <c r="D728" s="82" t="s">
        <v>1637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7"/>
        <v>1</v>
      </c>
      <c r="M728" s="26">
        <f t="shared" si="70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>
        <v>1</v>
      </c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26"/>
      <c r="BW728" s="67">
        <f>SUMIFS([1]Up!$J:$J,[1]Up!$D:$D,D728)</f>
        <v>0</v>
      </c>
      <c r="BX728" s="82"/>
      <c r="BY728" s="82" t="str">
        <f t="shared" si="68"/>
        <v>PL6</v>
      </c>
      <c r="BZ728" s="53" t="str">
        <f t="shared" si="69"/>
        <v/>
      </c>
      <c r="CA728" s="53" t="s">
        <v>61</v>
      </c>
      <c r="CB728" s="84" t="s">
        <v>3916</v>
      </c>
      <c r="CC728" s="53"/>
      <c r="CD728" s="53" t="s">
        <v>3917</v>
      </c>
      <c r="CE728" s="53">
        <v>1</v>
      </c>
      <c r="CF728" s="83">
        <v>46191</v>
      </c>
      <c r="CG728" s="53"/>
      <c r="CH728" s="53"/>
    </row>
    <row r="729" spans="3:86" ht="14.25" customHeight="1">
      <c r="C729" s="82" t="s">
        <v>12</v>
      </c>
      <c r="D729" s="82" t="s">
        <v>1638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7"/>
        <v>4</v>
      </c>
      <c r="M729" s="26">
        <f t="shared" si="70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>
        <v>4</v>
      </c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26"/>
      <c r="BW729" s="67">
        <f>SUMIFS([1]Up!$J:$J,[1]Up!$D:$D,D729)</f>
        <v>0</v>
      </c>
      <c r="BX729" s="82"/>
      <c r="BY729" s="82" t="str">
        <f t="shared" si="68"/>
        <v/>
      </c>
      <c r="BZ729" s="53" t="str">
        <f t="shared" si="69"/>
        <v/>
      </c>
      <c r="CA729" s="53" t="s">
        <v>50</v>
      </c>
      <c r="CB729" s="53" t="s">
        <v>3930</v>
      </c>
      <c r="CC729" s="53"/>
      <c r="CD729" s="53" t="s">
        <v>3931</v>
      </c>
      <c r="CE729" s="53">
        <v>4</v>
      </c>
      <c r="CF729" s="83">
        <v>46192</v>
      </c>
      <c r="CG729" s="53"/>
      <c r="CH729" s="53"/>
    </row>
    <row r="730" spans="3:86" ht="14.25" customHeight="1">
      <c r="C730" s="82" t="s">
        <v>12</v>
      </c>
      <c r="D730" s="82" t="s">
        <v>1639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7"/>
        <v>32</v>
      </c>
      <c r="M730" s="26">
        <f t="shared" si="70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/>
      <c r="BV730" s="26">
        <v>32</v>
      </c>
      <c r="BW730" s="67">
        <f>SUMIFS([1]Up!$J:$J,[1]Up!$D:$D,D730)</f>
        <v>0</v>
      </c>
      <c r="BX730" s="82"/>
      <c r="BY730" s="82" t="str">
        <f t="shared" si="68"/>
        <v/>
      </c>
      <c r="BZ730" s="53" t="str">
        <f t="shared" si="69"/>
        <v/>
      </c>
      <c r="CA730" s="53" t="s">
        <v>50</v>
      </c>
      <c r="CB730" s="53" t="s">
        <v>3934</v>
      </c>
      <c r="CC730" s="53"/>
      <c r="CD730" s="53" t="s">
        <v>3938</v>
      </c>
      <c r="CE730" s="53">
        <v>32</v>
      </c>
      <c r="CF730" s="83">
        <v>46192</v>
      </c>
      <c r="CG730" s="53"/>
      <c r="CH730" s="53"/>
    </row>
    <row r="731" spans="3:86" ht="14.25" customHeight="1">
      <c r="C731" s="82" t="s">
        <v>12</v>
      </c>
      <c r="D731" s="82" t="s">
        <v>1640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7"/>
        <v>32</v>
      </c>
      <c r="M731" s="26">
        <f t="shared" si="70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>
        <v>15</v>
      </c>
      <c r="BP731" s="26"/>
      <c r="BQ731" s="26"/>
      <c r="BR731" s="26"/>
      <c r="BS731" s="26"/>
      <c r="BT731" s="26"/>
      <c r="BU731" s="26"/>
      <c r="BV731" s="26">
        <v>17</v>
      </c>
      <c r="BW731" s="67">
        <f>SUMIFS([1]Up!$J:$J,[1]Up!$D:$D,D731)</f>
        <v>0</v>
      </c>
      <c r="BX731" s="82" t="s">
        <v>4100</v>
      </c>
      <c r="BY731" s="82" t="str">
        <f t="shared" si="68"/>
        <v/>
      </c>
      <c r="BZ731" s="53" t="str">
        <f t="shared" si="69"/>
        <v/>
      </c>
      <c r="CA731" s="53" t="s">
        <v>50</v>
      </c>
      <c r="CB731" s="53" t="s">
        <v>3934</v>
      </c>
      <c r="CC731" s="53"/>
      <c r="CD731" s="53" t="s">
        <v>3938</v>
      </c>
      <c r="CE731" s="53">
        <v>32</v>
      </c>
      <c r="CF731" s="83">
        <v>46192</v>
      </c>
      <c r="CG731" s="53"/>
      <c r="CH731" s="53"/>
    </row>
    <row r="732" spans="3:86" ht="14.25" customHeight="1">
      <c r="C732" s="82" t="s">
        <v>12</v>
      </c>
      <c r="D732" s="82" t="s">
        <v>1641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7"/>
        <v>4</v>
      </c>
      <c r="M732" s="26">
        <f t="shared" si="70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/>
      <c r="BV732" s="26">
        <v>4</v>
      </c>
      <c r="BW732" s="67">
        <f>SUMIFS([1]Up!$J:$J,[1]Up!$D:$D,D732)</f>
        <v>0</v>
      </c>
      <c r="BX732" s="82"/>
      <c r="BY732" s="82" t="str">
        <f t="shared" si="68"/>
        <v/>
      </c>
      <c r="BZ732" s="53" t="str">
        <f t="shared" si="69"/>
        <v/>
      </c>
      <c r="CA732" s="53" t="s">
        <v>50</v>
      </c>
      <c r="CB732" s="53" t="s">
        <v>3934</v>
      </c>
      <c r="CC732" s="53"/>
      <c r="CD732" s="53" t="s">
        <v>3938</v>
      </c>
      <c r="CE732" s="53">
        <v>4</v>
      </c>
      <c r="CF732" s="83">
        <v>46192</v>
      </c>
      <c r="CG732" s="53"/>
      <c r="CH732" s="53"/>
    </row>
    <row r="733" spans="3:86" ht="14.25" customHeight="1">
      <c r="C733" s="82" t="s">
        <v>12</v>
      </c>
      <c r="D733" s="82" t="s">
        <v>1642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7"/>
        <v>2</v>
      </c>
      <c r="M733" s="26">
        <f t="shared" si="70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>
        <f>(3000*2+3000*2+3000*2+2162*2)/G733</f>
        <v>2</v>
      </c>
      <c r="BO733" s="26"/>
      <c r="BP733" s="26"/>
      <c r="BQ733" s="26"/>
      <c r="BR733" s="26"/>
      <c r="BS733" s="26"/>
      <c r="BT733" s="26"/>
      <c r="BU733" s="26"/>
      <c r="BV733" s="26"/>
      <c r="BW733" s="67">
        <f>SUMIFS([1]Up!$J:$J,[1]Up!$D:$D,D733)</f>
        <v>0</v>
      </c>
      <c r="BX733" s="82" t="s">
        <v>4098</v>
      </c>
      <c r="BY733" s="82" t="str">
        <f t="shared" si="68"/>
        <v/>
      </c>
      <c r="BZ733" s="53" t="str">
        <f t="shared" si="69"/>
        <v/>
      </c>
      <c r="CA733" s="53" t="s">
        <v>50</v>
      </c>
      <c r="CB733" s="53"/>
      <c r="CC733" s="53"/>
      <c r="CD733" s="53" t="s">
        <v>1681</v>
      </c>
      <c r="CE733" s="53">
        <v>2</v>
      </c>
      <c r="CF733" s="83"/>
      <c r="CG733" s="53"/>
      <c r="CH733" s="53"/>
    </row>
    <row r="734" spans="3:86" ht="14.25" customHeight="1">
      <c r="C734" s="82" t="s">
        <v>12</v>
      </c>
      <c r="D734" s="82" t="s">
        <v>1643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ref="L734:L797" si="71">MIN(SUM(N734:BV734),I734)</f>
        <v>1</v>
      </c>
      <c r="M734" s="26">
        <f t="shared" si="70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>
        <v>1</v>
      </c>
      <c r="BP734" s="26"/>
      <c r="BQ734" s="26"/>
      <c r="BR734" s="26"/>
      <c r="BS734" s="26"/>
      <c r="BT734" s="26"/>
      <c r="BU734" s="26"/>
      <c r="BV734" s="26"/>
      <c r="BW734" s="67">
        <f>SUMIFS([1]Up!$J:$J,[1]Up!$D:$D,D734)</f>
        <v>0</v>
      </c>
      <c r="BX734" s="82" t="s">
        <v>4100</v>
      </c>
      <c r="BY734" s="82" t="str">
        <f t="shared" ref="BY734:BY797" si="72">IFERROR(IF(C734="Plate",LEFT(E734,FIND("*",E734,1)-1),""),IF(C734="Plate",LEFT(E734,FIND("x",E734,1)-1),""))</f>
        <v/>
      </c>
      <c r="BZ734" s="53" t="str">
        <f t="shared" ref="BZ734:BZ797" si="73">IF(ROUND(SUM(N734:BV734)-I734,0)&gt;0,"Thừa "&amp;SUM(N734:BV734)-I734,"")</f>
        <v/>
      </c>
      <c r="CA734" s="53" t="s">
        <v>50</v>
      </c>
      <c r="CB734" s="53" t="s">
        <v>3934</v>
      </c>
      <c r="CC734" s="53"/>
      <c r="CD734" s="53" t="s">
        <v>3935</v>
      </c>
      <c r="CE734" s="53">
        <v>1</v>
      </c>
      <c r="CF734" s="83">
        <v>46192</v>
      </c>
      <c r="CG734" s="53"/>
      <c r="CH734" s="53"/>
    </row>
    <row r="735" spans="3:86" ht="14.25" customHeight="1">
      <c r="C735" s="82" t="s">
        <v>12</v>
      </c>
      <c r="D735" s="82" t="s">
        <v>1644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71"/>
        <v>13</v>
      </c>
      <c r="M735" s="26">
        <f t="shared" si="70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/>
      <c r="BV735" s="26">
        <v>13</v>
      </c>
      <c r="BW735" s="67">
        <f>SUMIFS([1]Up!$J:$J,[1]Up!$D:$D,D735)</f>
        <v>0</v>
      </c>
      <c r="BX735" s="82"/>
      <c r="BY735" s="82" t="str">
        <f t="shared" si="72"/>
        <v/>
      </c>
      <c r="BZ735" s="53" t="str">
        <f t="shared" si="73"/>
        <v/>
      </c>
      <c r="CA735" s="53" t="s">
        <v>50</v>
      </c>
      <c r="CB735" s="53"/>
      <c r="CC735" s="53"/>
      <c r="CD735" s="53" t="s">
        <v>1681</v>
      </c>
      <c r="CE735" s="53">
        <v>13</v>
      </c>
      <c r="CF735" s="83"/>
      <c r="CG735" s="53"/>
      <c r="CH735" s="53"/>
    </row>
    <row r="736" spans="3:86" ht="14.25" customHeight="1">
      <c r="C736" s="82" t="s">
        <v>15</v>
      </c>
      <c r="D736" s="82" t="s">
        <v>1645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si="71"/>
        <v>414</v>
      </c>
      <c r="M736" s="26">
        <f t="shared" si="70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>
        <v>414</v>
      </c>
      <c r="BU736" s="26"/>
      <c r="BV736" s="26"/>
      <c r="BW736" s="67">
        <f>SUMIFS([1]Up!$J:$J,[1]Up!$D:$D,D736)</f>
        <v>0</v>
      </c>
      <c r="BX736" s="82"/>
      <c r="BY736" s="82" t="str">
        <f t="shared" si="72"/>
        <v/>
      </c>
      <c r="BZ736" s="53" t="str">
        <f t="shared" si="73"/>
        <v/>
      </c>
      <c r="CA736" s="53" t="s">
        <v>75</v>
      </c>
      <c r="CB736" s="53"/>
      <c r="CC736" s="53"/>
      <c r="CD736" s="53"/>
      <c r="CE736" s="53"/>
      <c r="CF736" s="83"/>
      <c r="CG736" s="53"/>
      <c r="CH736" s="53"/>
    </row>
    <row r="737" spans="3:86" ht="14.25" customHeight="1">
      <c r="C737" s="82" t="s">
        <v>14</v>
      </c>
      <c r="D737" s="82" t="s">
        <v>3423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1"/>
        <v>414</v>
      </c>
      <c r="M737" s="26">
        <f t="shared" si="70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>
        <v>414</v>
      </c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26"/>
      <c r="BW737" s="67">
        <f>SUMIFS([1]Up!$J:$J,[1]Up!$D:$D,D737)</f>
        <v>0</v>
      </c>
      <c r="BX737" s="82"/>
      <c r="BY737" s="82" t="str">
        <f t="shared" si="72"/>
        <v>PL3</v>
      </c>
      <c r="BZ737" s="53" t="str">
        <f t="shared" si="73"/>
        <v/>
      </c>
      <c r="CA737" s="53" t="s">
        <v>50</v>
      </c>
      <c r="CB737" s="84" t="s">
        <v>3893</v>
      </c>
      <c r="CC737" s="53"/>
      <c r="CD737" s="53" t="s">
        <v>3894</v>
      </c>
      <c r="CE737" s="53">
        <v>414</v>
      </c>
      <c r="CF737" s="83">
        <v>46191</v>
      </c>
      <c r="CG737" s="53"/>
      <c r="CH737" s="53"/>
    </row>
    <row r="738" spans="3:86" ht="14.25" customHeight="1">
      <c r="C738" s="82" t="s">
        <v>14</v>
      </c>
      <c r="D738" s="82" t="s">
        <v>1646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1"/>
        <v>4</v>
      </c>
      <c r="M738" s="26">
        <f t="shared" si="70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>
        <v>4</v>
      </c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26"/>
      <c r="BW738" s="67">
        <f>SUMIFS([1]Up!$J:$J,[1]Up!$D:$D,D738)</f>
        <v>0</v>
      </c>
      <c r="BX738" s="82"/>
      <c r="BY738" s="82" t="str">
        <f t="shared" si="72"/>
        <v>PL10</v>
      </c>
      <c r="BZ738" s="53" t="str">
        <f t="shared" si="73"/>
        <v/>
      </c>
      <c r="CA738" s="53" t="s">
        <v>50</v>
      </c>
      <c r="CB738" s="53" t="s">
        <v>3899</v>
      </c>
      <c r="CC738" s="53"/>
      <c r="CD738" s="53" t="s">
        <v>3900</v>
      </c>
      <c r="CE738" s="53">
        <v>4</v>
      </c>
      <c r="CF738" s="83">
        <v>46191</v>
      </c>
      <c r="CG738" s="53"/>
      <c r="CH738" s="53"/>
    </row>
    <row r="739" spans="3:86" ht="14.25" customHeight="1">
      <c r="C739" s="82" t="s">
        <v>14</v>
      </c>
      <c r="D739" s="82" t="s">
        <v>1647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1"/>
        <v>2</v>
      </c>
      <c r="M739" s="26">
        <f t="shared" si="70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>
        <v>2</v>
      </c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26"/>
      <c r="BW739" s="67">
        <f>SUMIFS([1]Up!$J:$J,[1]Up!$D:$D,D739)</f>
        <v>0</v>
      </c>
      <c r="BX739" s="82"/>
      <c r="BY739" s="82" t="str">
        <f t="shared" si="72"/>
        <v>PL10</v>
      </c>
      <c r="BZ739" s="53" t="str">
        <f t="shared" si="73"/>
        <v/>
      </c>
      <c r="CA739" s="53" t="s">
        <v>50</v>
      </c>
      <c r="CB739" s="53" t="s">
        <v>3899</v>
      </c>
      <c r="CC739" s="53"/>
      <c r="CD739" s="53" t="s">
        <v>3900</v>
      </c>
      <c r="CE739" s="53">
        <v>2</v>
      </c>
      <c r="CF739" s="83">
        <v>46191</v>
      </c>
      <c r="CG739" s="53"/>
      <c r="CH739" s="53"/>
    </row>
    <row r="740" spans="3:86" ht="14.25" customHeight="1">
      <c r="C740" s="82" t="s">
        <v>14</v>
      </c>
      <c r="D740" s="82" t="s">
        <v>1648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1"/>
        <v>4</v>
      </c>
      <c r="M740" s="26">
        <f t="shared" si="70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>
        <v>4</v>
      </c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26"/>
      <c r="BW740" s="67">
        <f>SUMIFS([1]Up!$J:$J,[1]Up!$D:$D,D740)</f>
        <v>0</v>
      </c>
      <c r="BX740" s="82"/>
      <c r="BY740" s="82" t="str">
        <f t="shared" si="72"/>
        <v>PL10</v>
      </c>
      <c r="BZ740" s="53" t="str">
        <f t="shared" si="73"/>
        <v/>
      </c>
      <c r="CA740" s="53" t="s">
        <v>50</v>
      </c>
      <c r="CB740" s="53" t="s">
        <v>3899</v>
      </c>
      <c r="CC740" s="53"/>
      <c r="CD740" s="53" t="s">
        <v>3900</v>
      </c>
      <c r="CE740" s="53">
        <v>4</v>
      </c>
      <c r="CF740" s="83">
        <v>46191</v>
      </c>
      <c r="CG740" s="53"/>
      <c r="CH740" s="53"/>
    </row>
    <row r="741" spans="3:86" ht="14.25" customHeight="1">
      <c r="C741" s="82" t="s">
        <v>14</v>
      </c>
      <c r="D741" s="82" t="s">
        <v>1649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1"/>
        <v>4</v>
      </c>
      <c r="M741" s="26">
        <f t="shared" si="70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>
        <v>4</v>
      </c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26"/>
      <c r="BW741" s="67">
        <f>SUMIFS([1]Up!$J:$J,[1]Up!$D:$D,D741)</f>
        <v>0</v>
      </c>
      <c r="BX741" s="82"/>
      <c r="BY741" s="82" t="str">
        <f t="shared" si="72"/>
        <v>PL10</v>
      </c>
      <c r="BZ741" s="53" t="str">
        <f t="shared" si="73"/>
        <v/>
      </c>
      <c r="CA741" s="53" t="s">
        <v>50</v>
      </c>
      <c r="CB741" s="53" t="s">
        <v>3899</v>
      </c>
      <c r="CC741" s="53"/>
      <c r="CD741" s="53" t="s">
        <v>3900</v>
      </c>
      <c r="CE741" s="53">
        <v>4</v>
      </c>
      <c r="CF741" s="83">
        <v>46191</v>
      </c>
      <c r="CG741" s="53"/>
      <c r="CH741" s="53"/>
    </row>
    <row r="742" spans="3:86" ht="14.25" customHeight="1">
      <c r="C742" s="82" t="s">
        <v>14</v>
      </c>
      <c r="D742" s="82" t="s">
        <v>3424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1"/>
        <v>30</v>
      </c>
      <c r="M742" s="26">
        <f t="shared" si="70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>
        <f>14+16</f>
        <v>30</v>
      </c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26"/>
      <c r="BW742" s="67">
        <f>SUMIFS([1]Up!$J:$J,[1]Up!$D:$D,D742)</f>
        <v>0</v>
      </c>
      <c r="BX742" s="82"/>
      <c r="BY742" s="82" t="str">
        <f t="shared" si="72"/>
        <v>PL3</v>
      </c>
      <c r="BZ742" s="53" t="str">
        <f t="shared" si="73"/>
        <v/>
      </c>
      <c r="CA742" s="53" t="s">
        <v>50</v>
      </c>
      <c r="CB742" s="84" t="s">
        <v>3893</v>
      </c>
      <c r="CC742" s="53"/>
      <c r="CD742" s="53" t="s">
        <v>3894</v>
      </c>
      <c r="CE742" s="53">
        <v>30</v>
      </c>
      <c r="CF742" s="83">
        <v>46191</v>
      </c>
      <c r="CG742" s="53"/>
      <c r="CH742" s="53"/>
    </row>
    <row r="743" spans="3:86" ht="14.25" customHeight="1">
      <c r="C743" s="82" t="s">
        <v>15</v>
      </c>
      <c r="D743" s="82" t="s">
        <v>3425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1"/>
        <v>828</v>
      </c>
      <c r="M743" s="26">
        <f t="shared" si="70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/>
      <c r="BV743" s="26">
        <v>828</v>
      </c>
      <c r="BW743" s="67">
        <f>SUMIFS([1]Up!$J:$J,[1]Up!$D:$D,D743)</f>
        <v>0</v>
      </c>
      <c r="BX743" s="82"/>
      <c r="BY743" s="82" t="str">
        <f t="shared" si="72"/>
        <v/>
      </c>
      <c r="BZ743" s="53" t="str">
        <f t="shared" si="73"/>
        <v/>
      </c>
      <c r="CA743" s="53" t="s">
        <v>75</v>
      </c>
      <c r="CB743" s="53"/>
      <c r="CC743" s="53"/>
      <c r="CD743" s="53"/>
      <c r="CE743" s="53"/>
      <c r="CF743" s="83"/>
      <c r="CG743" s="53"/>
      <c r="CH743" s="53"/>
    </row>
    <row r="744" spans="3:86" ht="14.25" customHeight="1">
      <c r="C744" s="82" t="s">
        <v>14</v>
      </c>
      <c r="D744" s="82" t="s">
        <v>1650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1"/>
        <v>2</v>
      </c>
      <c r="M744" s="26">
        <f t="shared" si="70"/>
        <v>0</v>
      </c>
      <c r="N744" s="26"/>
      <c r="O744" s="26"/>
      <c r="P744" s="26"/>
      <c r="Q744" s="26"/>
      <c r="R744" s="26"/>
      <c r="S744" s="26"/>
      <c r="T744" s="26"/>
      <c r="U744" s="26">
        <v>2</v>
      </c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26"/>
      <c r="BW744" s="67">
        <f>SUMIFS([1]Up!$J:$J,[1]Up!$D:$D,D744)</f>
        <v>0</v>
      </c>
      <c r="BX744" s="82"/>
      <c r="BY744" s="82" t="str">
        <f t="shared" si="72"/>
        <v>PL6</v>
      </c>
      <c r="BZ744" s="53" t="str">
        <f t="shared" si="73"/>
        <v/>
      </c>
      <c r="CA744" s="53" t="s">
        <v>50</v>
      </c>
      <c r="CB744" s="84" t="s">
        <v>3916</v>
      </c>
      <c r="CC744" s="53"/>
      <c r="CD744" s="53" t="s">
        <v>3917</v>
      </c>
      <c r="CE744" s="53">
        <v>2</v>
      </c>
      <c r="CF744" s="83">
        <v>46191</v>
      </c>
      <c r="CG744" s="53"/>
      <c r="CH744" s="53"/>
    </row>
    <row r="745" spans="3:86" ht="14.25" customHeight="1">
      <c r="C745" s="82" t="s">
        <v>14</v>
      </c>
      <c r="D745" s="82" t="s">
        <v>1651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1"/>
        <v>2</v>
      </c>
      <c r="M745" s="26">
        <f t="shared" si="70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>
        <v>2</v>
      </c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26"/>
      <c r="BW745" s="67">
        <f>SUMIFS([1]Up!$J:$J,[1]Up!$D:$D,D745)</f>
        <v>0</v>
      </c>
      <c r="BX745" s="82"/>
      <c r="BY745" s="82" t="str">
        <f t="shared" si="72"/>
        <v>PL6</v>
      </c>
      <c r="BZ745" s="53" t="str">
        <f t="shared" si="73"/>
        <v/>
      </c>
      <c r="CA745" s="53" t="s">
        <v>50</v>
      </c>
      <c r="CB745" s="84" t="s">
        <v>3916</v>
      </c>
      <c r="CC745" s="53"/>
      <c r="CD745" s="53" t="s">
        <v>3917</v>
      </c>
      <c r="CE745" s="53">
        <v>2</v>
      </c>
      <c r="CF745" s="83">
        <v>46191</v>
      </c>
      <c r="CG745" s="53"/>
      <c r="CH745" s="53"/>
    </row>
    <row r="746" spans="3:86" ht="14.25" customHeight="1">
      <c r="C746" s="82" t="s">
        <v>14</v>
      </c>
      <c r="D746" s="82" t="s">
        <v>1652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1"/>
        <v>1</v>
      </c>
      <c r="M746" s="26">
        <f t="shared" si="70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>
        <v>1</v>
      </c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26"/>
      <c r="BW746" s="67">
        <f>SUMIFS([1]Up!$J:$J,[1]Up!$D:$D,D746)</f>
        <v>0</v>
      </c>
      <c r="BX746" s="82"/>
      <c r="BY746" s="82" t="str">
        <f t="shared" si="72"/>
        <v>PL6</v>
      </c>
      <c r="BZ746" s="53" t="str">
        <f t="shared" si="73"/>
        <v/>
      </c>
      <c r="CA746" s="53" t="s">
        <v>61</v>
      </c>
      <c r="CB746" s="84" t="s">
        <v>3916</v>
      </c>
      <c r="CC746" s="53"/>
      <c r="CD746" s="53" t="s">
        <v>3917</v>
      </c>
      <c r="CE746" s="53">
        <v>1</v>
      </c>
      <c r="CF746" s="83">
        <v>46191</v>
      </c>
      <c r="CG746" s="53"/>
      <c r="CH746" s="53"/>
    </row>
    <row r="747" spans="3:86" ht="14.25" customHeight="1">
      <c r="C747" s="82" t="s">
        <v>14</v>
      </c>
      <c r="D747" s="82" t="s">
        <v>1653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1"/>
        <v>1</v>
      </c>
      <c r="M747" s="26">
        <f t="shared" si="70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>
        <v>2</v>
      </c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26"/>
      <c r="BW747" s="67">
        <f>SUMIFS([1]Up!$J:$J,[1]Up!$D:$D,D747)</f>
        <v>0</v>
      </c>
      <c r="BX747" s="82" t="s">
        <v>82</v>
      </c>
      <c r="BY747" s="82" t="str">
        <f t="shared" si="72"/>
        <v>PL6</v>
      </c>
      <c r="BZ747" s="53" t="str">
        <f t="shared" si="73"/>
        <v>Thừa 1</v>
      </c>
      <c r="CA747" s="53" t="s">
        <v>61</v>
      </c>
      <c r="CB747" s="53"/>
      <c r="CC747" s="53"/>
      <c r="CD747" s="53" t="s">
        <v>1681</v>
      </c>
      <c r="CE747" s="53">
        <v>1</v>
      </c>
      <c r="CF747" s="83"/>
      <c r="CG747" s="53"/>
      <c r="CH747" s="53"/>
    </row>
    <row r="748" spans="3:86" ht="14.25" customHeight="1">
      <c r="C748" s="82" t="s">
        <v>12</v>
      </c>
      <c r="D748" s="82" t="s">
        <v>1654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1"/>
        <v>32</v>
      </c>
      <c r="M748" s="26">
        <f t="shared" si="70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/>
      <c r="BV748" s="26">
        <v>32</v>
      </c>
      <c r="BW748" s="67">
        <f>SUMIFS([1]Up!$J:$J,[1]Up!$D:$D,D748)</f>
        <v>0</v>
      </c>
      <c r="BX748" s="82"/>
      <c r="BY748" s="82" t="str">
        <f t="shared" si="72"/>
        <v/>
      </c>
      <c r="BZ748" s="53" t="str">
        <f t="shared" si="73"/>
        <v/>
      </c>
      <c r="CA748" s="53" t="s">
        <v>50</v>
      </c>
      <c r="CB748" s="53" t="s">
        <v>3934</v>
      </c>
      <c r="CC748" s="53"/>
      <c r="CD748" s="53" t="s">
        <v>3938</v>
      </c>
      <c r="CE748" s="53">
        <v>32</v>
      </c>
      <c r="CF748" s="83">
        <v>46192</v>
      </c>
      <c r="CG748" s="53"/>
      <c r="CH748" s="53"/>
    </row>
    <row r="749" spans="3:86" ht="14.25" customHeight="1">
      <c r="C749" s="82" t="s">
        <v>12</v>
      </c>
      <c r="D749" s="82" t="s">
        <v>1655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1"/>
        <v>0</v>
      </c>
      <c r="M749" s="26">
        <f t="shared" si="70"/>
        <v>32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26"/>
      <c r="BW749" s="67">
        <f>SUMIFS([1]Up!$J:$J,[1]Up!$D:$D,D749)</f>
        <v>0</v>
      </c>
      <c r="BX749" s="82"/>
      <c r="BY749" s="82" t="str">
        <f t="shared" si="72"/>
        <v/>
      </c>
      <c r="BZ749" s="53" t="str">
        <f t="shared" si="73"/>
        <v/>
      </c>
      <c r="CA749" s="53" t="s">
        <v>50</v>
      </c>
      <c r="CB749" s="53" t="s">
        <v>3934</v>
      </c>
      <c r="CC749" s="53"/>
      <c r="CD749" s="53" t="s">
        <v>3938</v>
      </c>
      <c r="CE749" s="53">
        <v>32</v>
      </c>
      <c r="CF749" s="83">
        <v>46192</v>
      </c>
      <c r="CG749" s="53"/>
      <c r="CH749" s="53"/>
    </row>
    <row r="750" spans="3:86" ht="14.25" customHeight="1">
      <c r="C750" s="82" t="s">
        <v>12</v>
      </c>
      <c r="D750" s="82" t="s">
        <v>1656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1"/>
        <v>1</v>
      </c>
      <c r="M750" s="26">
        <f t="shared" si="70"/>
        <v>3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/>
      <c r="BV750" s="26">
        <v>1</v>
      </c>
      <c r="BW750" s="67">
        <f>SUMIFS([1]Up!$J:$J,[1]Up!$D:$D,D750)</f>
        <v>0</v>
      </c>
      <c r="BX750" s="82"/>
      <c r="BY750" s="82" t="str">
        <f t="shared" si="72"/>
        <v/>
      </c>
      <c r="BZ750" s="53" t="str">
        <f t="shared" si="73"/>
        <v/>
      </c>
      <c r="CA750" s="53" t="s">
        <v>50</v>
      </c>
      <c r="CB750" s="53" t="s">
        <v>3934</v>
      </c>
      <c r="CC750" s="53"/>
      <c r="CD750" s="53" t="s">
        <v>3938</v>
      </c>
      <c r="CE750" s="53">
        <v>4</v>
      </c>
      <c r="CF750" s="83">
        <v>46192</v>
      </c>
      <c r="CG750" s="53"/>
      <c r="CH750" s="53"/>
    </row>
    <row r="751" spans="3:86" ht="14.25" customHeight="1">
      <c r="C751" s="82" t="s">
        <v>12</v>
      </c>
      <c r="D751" s="82" t="s">
        <v>1657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1"/>
        <v>4</v>
      </c>
      <c r="M751" s="26">
        <f t="shared" si="70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>
        <v>4</v>
      </c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26"/>
      <c r="BW751" s="67">
        <f>SUMIFS([1]Up!$J:$J,[1]Up!$D:$D,D751)</f>
        <v>0</v>
      </c>
      <c r="BX751" s="82"/>
      <c r="BY751" s="82" t="str">
        <f t="shared" si="72"/>
        <v/>
      </c>
      <c r="BZ751" s="53" t="str">
        <f t="shared" si="73"/>
        <v/>
      </c>
      <c r="CA751" s="53" t="s">
        <v>50</v>
      </c>
      <c r="CB751" s="53" t="s">
        <v>3930</v>
      </c>
      <c r="CC751" s="53"/>
      <c r="CD751" s="53" t="s">
        <v>3931</v>
      </c>
      <c r="CE751" s="53">
        <v>4</v>
      </c>
      <c r="CF751" s="83">
        <v>46192</v>
      </c>
      <c r="CG751" s="53"/>
      <c r="CH751" s="53"/>
    </row>
    <row r="752" spans="3:86" ht="14.25" customHeight="1">
      <c r="C752" s="82" t="s">
        <v>12</v>
      </c>
      <c r="D752" s="82" t="s">
        <v>1658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1"/>
        <v>1</v>
      </c>
      <c r="M752" s="26">
        <f t="shared" si="70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>
        <f>(3000+3000+3000+2162)/G752</f>
        <v>1</v>
      </c>
      <c r="BO752" s="26"/>
      <c r="BP752" s="26"/>
      <c r="BQ752" s="26"/>
      <c r="BR752" s="26"/>
      <c r="BS752" s="26"/>
      <c r="BT752" s="26"/>
      <c r="BU752" s="26"/>
      <c r="BV752" s="26"/>
      <c r="BW752" s="67">
        <f>SUMIFS([1]Up!$J:$J,[1]Up!$D:$D,D752)</f>
        <v>0</v>
      </c>
      <c r="BX752" s="82" t="s">
        <v>4097</v>
      </c>
      <c r="BY752" s="82" t="str">
        <f t="shared" si="72"/>
        <v/>
      </c>
      <c r="BZ752" s="53" t="str">
        <f t="shared" si="73"/>
        <v/>
      </c>
      <c r="CA752" s="53" t="s">
        <v>50</v>
      </c>
      <c r="CB752" s="53"/>
      <c r="CC752" s="53"/>
      <c r="CD752" s="53" t="s">
        <v>1681</v>
      </c>
      <c r="CE752" s="53">
        <v>1</v>
      </c>
      <c r="CF752" s="83"/>
      <c r="CG752" s="53"/>
      <c r="CH752" s="53"/>
    </row>
    <row r="753" spans="3:86" ht="14.25" customHeight="1">
      <c r="C753" s="82" t="s">
        <v>12</v>
      </c>
      <c r="D753" s="82" t="s">
        <v>1659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1"/>
        <v>1</v>
      </c>
      <c r="M753" s="26">
        <f t="shared" si="70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>
        <v>1</v>
      </c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26"/>
      <c r="BW753" s="67">
        <f>SUMIFS([1]Up!$J:$J,[1]Up!$D:$D,D753)</f>
        <v>0</v>
      </c>
      <c r="BX753" s="82"/>
      <c r="BY753" s="82" t="str">
        <f t="shared" si="72"/>
        <v/>
      </c>
      <c r="BZ753" s="53" t="str">
        <f t="shared" si="73"/>
        <v/>
      </c>
      <c r="CA753" s="53" t="s">
        <v>50</v>
      </c>
      <c r="CB753" s="53" t="s">
        <v>3934</v>
      </c>
      <c r="CC753" s="53"/>
      <c r="CD753" s="53" t="s">
        <v>3935</v>
      </c>
      <c r="CE753" s="53">
        <v>1</v>
      </c>
      <c r="CF753" s="83">
        <v>46192</v>
      </c>
      <c r="CG753" s="53"/>
      <c r="CH753" s="53"/>
    </row>
    <row r="754" spans="3:86" ht="14.25" customHeight="1">
      <c r="C754" s="82" t="s">
        <v>12</v>
      </c>
      <c r="D754" s="82" t="s">
        <v>1660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1"/>
        <v>0</v>
      </c>
      <c r="M754" s="26">
        <f t="shared" si="70"/>
        <v>13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26"/>
      <c r="BW754" s="67">
        <f>SUMIFS([1]Up!$J:$J,[1]Up!$D:$D,D754)</f>
        <v>0</v>
      </c>
      <c r="BX754" s="82"/>
      <c r="BY754" s="82" t="str">
        <f t="shared" si="72"/>
        <v/>
      </c>
      <c r="BZ754" s="53" t="str">
        <f t="shared" si="73"/>
        <v/>
      </c>
      <c r="CA754" s="53" t="s">
        <v>50</v>
      </c>
      <c r="CB754" s="53"/>
      <c r="CC754" s="53"/>
      <c r="CD754" s="53" t="s">
        <v>1681</v>
      </c>
      <c r="CE754" s="53">
        <v>13</v>
      </c>
      <c r="CF754" s="83"/>
      <c r="CG754" s="53"/>
      <c r="CH754" s="53"/>
    </row>
    <row r="755" spans="3:86" ht="14.25" customHeight="1">
      <c r="C755" s="82" t="s">
        <v>12</v>
      </c>
      <c r="D755" s="82" t="s">
        <v>1661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1"/>
        <v>1</v>
      </c>
      <c r="M755" s="26">
        <f t="shared" si="70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>
        <f>(6000+5162)/G755</f>
        <v>1</v>
      </c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26"/>
      <c r="BW755" s="67">
        <f>SUMIFS([1]Up!$J:$J,[1]Up!$D:$D,D755)</f>
        <v>0</v>
      </c>
      <c r="BX755" s="82" t="s">
        <v>82</v>
      </c>
      <c r="BY755" s="82" t="str">
        <f t="shared" si="72"/>
        <v/>
      </c>
      <c r="BZ755" s="53" t="str">
        <f t="shared" si="73"/>
        <v/>
      </c>
      <c r="CA755" s="53" t="s">
        <v>50</v>
      </c>
      <c r="CB755" s="53"/>
      <c r="CC755" s="53"/>
      <c r="CD755" s="53" t="s">
        <v>1681</v>
      </c>
      <c r="CE755" s="53">
        <v>1</v>
      </c>
      <c r="CF755" s="83"/>
      <c r="CG755" s="53"/>
      <c r="CH755" s="53"/>
    </row>
    <row r="756" spans="3:86" ht="14.25" customHeight="1">
      <c r="C756" s="82" t="s">
        <v>15</v>
      </c>
      <c r="D756" s="82" t="s">
        <v>1662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1"/>
        <v>188</v>
      </c>
      <c r="M756" s="26">
        <f t="shared" si="70"/>
        <v>226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>
        <f>2470-2282</f>
        <v>188</v>
      </c>
      <c r="BU756" s="26"/>
      <c r="BV756" s="26"/>
      <c r="BW756" s="67">
        <f>SUMIFS([1]Up!$J:$J,[1]Up!$D:$D,D756)</f>
        <v>0</v>
      </c>
      <c r="BX756" s="82"/>
      <c r="BY756" s="82" t="str">
        <f t="shared" si="72"/>
        <v/>
      </c>
      <c r="BZ756" s="53" t="str">
        <f t="shared" si="73"/>
        <v/>
      </c>
      <c r="CA756" s="53" t="s">
        <v>75</v>
      </c>
      <c r="CB756" s="53"/>
      <c r="CC756" s="53"/>
      <c r="CD756" s="53"/>
      <c r="CE756" s="53"/>
      <c r="CF756" s="83"/>
      <c r="CG756" s="53"/>
      <c r="CH756" s="53"/>
    </row>
    <row r="757" spans="3:86" ht="14.25" customHeight="1">
      <c r="C757" s="82" t="s">
        <v>14</v>
      </c>
      <c r="D757" s="82" t="s">
        <v>3426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1"/>
        <v>414</v>
      </c>
      <c r="M757" s="26">
        <f t="shared" si="70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>
        <v>414</v>
      </c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26"/>
      <c r="BW757" s="67">
        <f>SUMIFS([1]Up!$J:$J,[1]Up!$D:$D,D757)</f>
        <v>0</v>
      </c>
      <c r="BX757" s="82"/>
      <c r="BY757" s="82" t="str">
        <f t="shared" si="72"/>
        <v>PL3</v>
      </c>
      <c r="BZ757" s="53" t="str">
        <f t="shared" si="73"/>
        <v/>
      </c>
      <c r="CA757" s="53" t="s">
        <v>50</v>
      </c>
      <c r="CB757" s="84" t="s">
        <v>3893</v>
      </c>
      <c r="CC757" s="53"/>
      <c r="CD757" s="53" t="s">
        <v>3894</v>
      </c>
      <c r="CE757" s="53">
        <v>414</v>
      </c>
      <c r="CF757" s="83">
        <v>46191</v>
      </c>
      <c r="CG757" s="53"/>
      <c r="CH757" s="53"/>
    </row>
    <row r="758" spans="3:86" ht="14.25" customHeight="1">
      <c r="C758" s="82" t="s">
        <v>14</v>
      </c>
      <c r="D758" s="82" t="s">
        <v>1663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1"/>
        <v>148</v>
      </c>
      <c r="M758" s="26">
        <f t="shared" si="70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>
        <v>31</v>
      </c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>
        <v>117</v>
      </c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26"/>
      <c r="BU758" s="26"/>
      <c r="BV758" s="26"/>
      <c r="BW758" s="67">
        <f>SUMIFS([1]Up!$J:$J,[1]Up!$D:$D,D758)</f>
        <v>0</v>
      </c>
      <c r="BX758" s="82"/>
      <c r="BY758" s="82" t="str">
        <f t="shared" si="72"/>
        <v>PL3</v>
      </c>
      <c r="BZ758" s="53" t="str">
        <f t="shared" si="73"/>
        <v/>
      </c>
      <c r="CA758" s="53" t="s">
        <v>50</v>
      </c>
      <c r="CB758" s="84" t="s">
        <v>3893</v>
      </c>
      <c r="CC758" s="53"/>
      <c r="CD758" s="53" t="s">
        <v>3894</v>
      </c>
      <c r="CE758" s="53">
        <v>148</v>
      </c>
      <c r="CF758" s="83">
        <v>46191</v>
      </c>
      <c r="CG758" s="53"/>
      <c r="CH758" s="53"/>
    </row>
    <row r="759" spans="3:86" ht="14.25" customHeight="1">
      <c r="C759" s="82" t="s">
        <v>14</v>
      </c>
      <c r="D759" s="82" t="s">
        <v>1664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1"/>
        <v>30</v>
      </c>
      <c r="M759" s="26">
        <f t="shared" si="70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>
        <f>2+28</f>
        <v>30</v>
      </c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26"/>
      <c r="BU759" s="26"/>
      <c r="BV759" s="26"/>
      <c r="BW759" s="67">
        <f>SUMIFS([1]Up!$J:$J,[1]Up!$D:$D,D759)</f>
        <v>0</v>
      </c>
      <c r="BX759" s="82"/>
      <c r="BY759" s="82" t="str">
        <f t="shared" si="72"/>
        <v>PL3</v>
      </c>
      <c r="BZ759" s="53" t="str">
        <f t="shared" si="73"/>
        <v/>
      </c>
      <c r="CA759" s="53" t="s">
        <v>50</v>
      </c>
      <c r="CB759" s="84" t="s">
        <v>3893</v>
      </c>
      <c r="CC759" s="53"/>
      <c r="CD759" s="53" t="s">
        <v>3894</v>
      </c>
      <c r="CE759" s="53">
        <v>30</v>
      </c>
      <c r="CF759" s="83">
        <v>46191</v>
      </c>
      <c r="CG759" s="53"/>
      <c r="CH759" s="53"/>
    </row>
    <row r="760" spans="3:86" ht="14.25" customHeight="1">
      <c r="C760" s="82" t="s">
        <v>14</v>
      </c>
      <c r="D760" s="82" t="s">
        <v>1665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1"/>
        <v>2</v>
      </c>
      <c r="M760" s="26">
        <f t="shared" si="70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>
        <v>2</v>
      </c>
      <c r="BL760" s="26"/>
      <c r="BM760" s="26"/>
      <c r="BN760" s="26"/>
      <c r="BO760" s="26"/>
      <c r="BP760" s="26"/>
      <c r="BQ760" s="26"/>
      <c r="BR760" s="26"/>
      <c r="BS760" s="26"/>
      <c r="BT760" s="26"/>
      <c r="BU760" s="26"/>
      <c r="BV760" s="26"/>
      <c r="BW760" s="67">
        <f>SUMIFS([1]Up!$J:$J,[1]Up!$D:$D,D760)</f>
        <v>0</v>
      </c>
      <c r="BX760" s="82"/>
      <c r="BY760" s="82" t="str">
        <f t="shared" si="72"/>
        <v>PL10</v>
      </c>
      <c r="BZ760" s="53" t="str">
        <f t="shared" si="73"/>
        <v/>
      </c>
      <c r="CA760" s="53" t="s">
        <v>50</v>
      </c>
      <c r="CB760" s="53" t="s">
        <v>3899</v>
      </c>
      <c r="CC760" s="53"/>
      <c r="CD760" s="53" t="s">
        <v>3900</v>
      </c>
      <c r="CE760" s="53">
        <v>2</v>
      </c>
      <c r="CF760" s="83">
        <v>46191</v>
      </c>
      <c r="CG760" s="53"/>
      <c r="CH760" s="53"/>
    </row>
    <row r="761" spans="3:86" ht="14.25" customHeight="1">
      <c r="C761" s="82" t="s">
        <v>14</v>
      </c>
      <c r="D761" s="82" t="s">
        <v>1666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1"/>
        <v>2</v>
      </c>
      <c r="M761" s="26">
        <f t="shared" si="70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>
        <v>2</v>
      </c>
      <c r="BL761" s="26"/>
      <c r="BM761" s="26"/>
      <c r="BN761" s="26"/>
      <c r="BO761" s="26"/>
      <c r="BP761" s="26"/>
      <c r="BQ761" s="26"/>
      <c r="BR761" s="26"/>
      <c r="BS761" s="26"/>
      <c r="BT761" s="26"/>
      <c r="BU761" s="26"/>
      <c r="BV761" s="26"/>
      <c r="BW761" s="67">
        <f>SUMIFS([1]Up!$J:$J,[1]Up!$D:$D,D761)</f>
        <v>0</v>
      </c>
      <c r="BX761" s="82"/>
      <c r="BY761" s="82" t="str">
        <f t="shared" si="72"/>
        <v>PL10</v>
      </c>
      <c r="BZ761" s="53" t="str">
        <f t="shared" si="73"/>
        <v/>
      </c>
      <c r="CA761" s="53" t="s">
        <v>50</v>
      </c>
      <c r="CB761" s="53" t="s">
        <v>3899</v>
      </c>
      <c r="CC761" s="53"/>
      <c r="CD761" s="53" t="s">
        <v>3900</v>
      </c>
      <c r="CE761" s="53">
        <v>2</v>
      </c>
      <c r="CF761" s="83">
        <v>46191</v>
      </c>
      <c r="CG761" s="53"/>
      <c r="CH761" s="53"/>
    </row>
    <row r="762" spans="3:86" ht="14.25" customHeight="1">
      <c r="C762" s="82" t="s">
        <v>14</v>
      </c>
      <c r="D762" s="82" t="s">
        <v>1667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1"/>
        <v>32</v>
      </c>
      <c r="M762" s="26">
        <f t="shared" si="70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>
        <v>32</v>
      </c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26"/>
      <c r="BU762" s="26"/>
      <c r="BV762" s="26"/>
      <c r="BW762" s="67">
        <f>SUMIFS([1]Up!$J:$J,[1]Up!$D:$D,D762)</f>
        <v>0</v>
      </c>
      <c r="BX762" s="82"/>
      <c r="BY762" s="82" t="str">
        <f t="shared" si="72"/>
        <v>PL8</v>
      </c>
      <c r="BZ762" s="53" t="str">
        <f t="shared" si="73"/>
        <v/>
      </c>
      <c r="CA762" s="53" t="s">
        <v>50</v>
      </c>
      <c r="CB762" s="84" t="s">
        <v>3905</v>
      </c>
      <c r="CC762" s="53"/>
      <c r="CD762" s="53" t="s">
        <v>3906</v>
      </c>
      <c r="CE762" s="53">
        <v>32</v>
      </c>
      <c r="CF762" s="83">
        <v>46191</v>
      </c>
      <c r="CG762" s="53"/>
      <c r="CH762" s="53"/>
    </row>
    <row r="763" spans="3:86" ht="14.25" customHeight="1">
      <c r="C763" s="82" t="s">
        <v>14</v>
      </c>
      <c r="D763" s="82" t="s">
        <v>1668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1"/>
        <v>32</v>
      </c>
      <c r="M763" s="26">
        <f t="shared" si="70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>
        <v>32</v>
      </c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26"/>
      <c r="BU763" s="26"/>
      <c r="BV763" s="26"/>
      <c r="BW763" s="67">
        <f>SUMIFS([1]Up!$J:$J,[1]Up!$D:$D,D763)</f>
        <v>0</v>
      </c>
      <c r="BX763" s="82"/>
      <c r="BY763" s="82" t="str">
        <f t="shared" si="72"/>
        <v>PL8</v>
      </c>
      <c r="BZ763" s="53" t="str">
        <f t="shared" si="73"/>
        <v/>
      </c>
      <c r="CA763" s="53" t="s">
        <v>50</v>
      </c>
      <c r="CB763" s="84" t="s">
        <v>3905</v>
      </c>
      <c r="CC763" s="53"/>
      <c r="CD763" s="53" t="s">
        <v>3906</v>
      </c>
      <c r="CE763" s="53">
        <v>32</v>
      </c>
      <c r="CF763" s="83">
        <v>46191</v>
      </c>
      <c r="CG763" s="53"/>
      <c r="CH763" s="53"/>
    </row>
    <row r="764" spans="3:86" ht="14.25" customHeight="1">
      <c r="C764" s="82" t="s">
        <v>12</v>
      </c>
      <c r="D764" s="82" t="s">
        <v>1669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1"/>
        <v>22</v>
      </c>
      <c r="M764" s="26">
        <f t="shared" si="70"/>
        <v>8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>
        <v>22</v>
      </c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26"/>
      <c r="BU764" s="26"/>
      <c r="BV764" s="26"/>
      <c r="BW764" s="67">
        <f>SUMIFS([1]Up!$J:$J,[1]Up!$D:$D,D764)</f>
        <v>0</v>
      </c>
      <c r="BX764" s="82"/>
      <c r="BY764" s="82" t="str">
        <f t="shared" si="72"/>
        <v/>
      </c>
      <c r="BZ764" s="53" t="str">
        <f t="shared" si="73"/>
        <v/>
      </c>
      <c r="CA764" s="53" t="s">
        <v>50</v>
      </c>
      <c r="CB764" s="84" t="s">
        <v>3905</v>
      </c>
      <c r="CC764" s="53"/>
      <c r="CD764" s="53" t="s">
        <v>3906</v>
      </c>
      <c r="CE764" s="53">
        <v>30</v>
      </c>
      <c r="CF764" s="83">
        <v>46191</v>
      </c>
      <c r="CG764" s="53"/>
      <c r="CH764" s="53"/>
    </row>
    <row r="765" spans="3:86" ht="14.25" customHeight="1">
      <c r="C765" s="82"/>
      <c r="D765" s="82" t="s">
        <v>1670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1"/>
        <v>0</v>
      </c>
      <c r="M765" s="26">
        <f t="shared" si="70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26"/>
      <c r="BU765" s="26"/>
      <c r="BV765" s="26"/>
      <c r="BW765" s="67">
        <f>SUMIFS([1]Up!$J:$J,[1]Up!$D:$D,D765)</f>
        <v>0</v>
      </c>
      <c r="BX765" s="82"/>
      <c r="BY765" s="82" t="str">
        <f t="shared" si="72"/>
        <v/>
      </c>
      <c r="BZ765" s="53" t="str">
        <f t="shared" si="73"/>
        <v/>
      </c>
      <c r="CA765" s="53"/>
      <c r="CB765" s="53"/>
      <c r="CC765" s="53"/>
      <c r="CD765" s="53"/>
      <c r="CE765" s="53"/>
      <c r="CF765" s="83"/>
      <c r="CG765" s="53"/>
      <c r="CH765" s="53"/>
    </row>
    <row r="766" spans="3:86" ht="14.25" customHeight="1">
      <c r="C766" s="82" t="s">
        <v>14</v>
      </c>
      <c r="D766" s="82" t="s">
        <v>4080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1"/>
        <v>18</v>
      </c>
      <c r="M766" s="26">
        <f t="shared" si="70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>
        <v>18</v>
      </c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26"/>
      <c r="BU766" s="26"/>
      <c r="BV766" s="26"/>
      <c r="BW766" s="67">
        <f>SUMIFS([1]Up!$J:$J,[1]Up!$D:$D,D766)</f>
        <v>0</v>
      </c>
      <c r="BX766" s="82"/>
      <c r="BY766" s="82" t="str">
        <f t="shared" si="72"/>
        <v>PL10</v>
      </c>
      <c r="BZ766" s="53" t="str">
        <f t="shared" si="73"/>
        <v/>
      </c>
      <c r="CA766" s="53" t="s">
        <v>61</v>
      </c>
      <c r="CB766" s="53" t="s">
        <v>3899</v>
      </c>
      <c r="CC766" s="53"/>
      <c r="CD766" s="53" t="s">
        <v>3900</v>
      </c>
      <c r="CE766" s="53">
        <v>18</v>
      </c>
      <c r="CF766" s="83">
        <v>46191</v>
      </c>
      <c r="CG766" s="53"/>
      <c r="CH766" s="53"/>
    </row>
    <row r="767" spans="3:86" ht="14.25" customHeight="1">
      <c r="C767" s="82" t="s">
        <v>12</v>
      </c>
      <c r="D767" s="82" t="s">
        <v>1671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1"/>
        <v>16</v>
      </c>
      <c r="M767" s="26">
        <f t="shared" si="70"/>
        <v>0</v>
      </c>
      <c r="N767" s="26"/>
      <c r="O767" s="26"/>
      <c r="P767" s="26"/>
      <c r="Q767" s="26"/>
      <c r="R767" s="26"/>
      <c r="S767" s="26"/>
      <c r="T767" s="26"/>
      <c r="U767" s="26">
        <v>4</v>
      </c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>
        <v>12</v>
      </c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26"/>
      <c r="BU767" s="26"/>
      <c r="BV767" s="26"/>
      <c r="BW767" s="67">
        <f>SUMIFS([1]Up!$J:$J,[1]Up!$D:$D,D767)</f>
        <v>0</v>
      </c>
      <c r="BX767" s="82"/>
      <c r="BY767" s="82" t="str">
        <f t="shared" si="72"/>
        <v/>
      </c>
      <c r="BZ767" s="53" t="str">
        <f t="shared" si="73"/>
        <v/>
      </c>
      <c r="CA767" s="53" t="s">
        <v>50</v>
      </c>
      <c r="CB767" s="84" t="s">
        <v>3916</v>
      </c>
      <c r="CC767" s="53"/>
      <c r="CD767" s="53" t="s">
        <v>3917</v>
      </c>
      <c r="CE767" s="53">
        <v>16</v>
      </c>
      <c r="CF767" s="83">
        <v>46191</v>
      </c>
      <c r="CG767" s="53"/>
      <c r="CH767" s="53"/>
    </row>
    <row r="768" spans="3:86" ht="14.25" customHeight="1">
      <c r="C768" s="82" t="s">
        <v>12</v>
      </c>
      <c r="D768" s="82" t="s">
        <v>1672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1"/>
        <v>32</v>
      </c>
      <c r="M768" s="26">
        <f t="shared" si="70"/>
        <v>0</v>
      </c>
      <c r="N768" s="26"/>
      <c r="O768" s="26"/>
      <c r="P768" s="26"/>
      <c r="Q768" s="26"/>
      <c r="R768" s="26"/>
      <c r="S768" s="26"/>
      <c r="T768" s="26"/>
      <c r="U768" s="26">
        <v>22</v>
      </c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>
        <v>10</v>
      </c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26"/>
      <c r="BU768" s="26"/>
      <c r="BV768" s="26"/>
      <c r="BW768" s="67">
        <f>SUMIFS([1]Up!$J:$J,[1]Up!$D:$D,D768)</f>
        <v>0</v>
      </c>
      <c r="BX768" s="82"/>
      <c r="BY768" s="82" t="str">
        <f t="shared" si="72"/>
        <v/>
      </c>
      <c r="BZ768" s="53" t="str">
        <f t="shared" si="73"/>
        <v/>
      </c>
      <c r="CA768" s="53" t="s">
        <v>50</v>
      </c>
      <c r="CB768" s="84" t="s">
        <v>3916</v>
      </c>
      <c r="CC768" s="53"/>
      <c r="CD768" s="53" t="s">
        <v>3917</v>
      </c>
      <c r="CE768" s="53">
        <v>32</v>
      </c>
      <c r="CF768" s="83">
        <v>46191</v>
      </c>
      <c r="CG768" s="53"/>
      <c r="CH768" s="53"/>
    </row>
    <row r="769" spans="3:86" ht="14.25" customHeight="1">
      <c r="C769" s="82" t="s">
        <v>14</v>
      </c>
      <c r="D769" s="82" t="s">
        <v>1673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1"/>
        <v>19</v>
      </c>
      <c r="M769" s="26">
        <f t="shared" si="70"/>
        <v>13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>
        <v>19</v>
      </c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26"/>
      <c r="BU769" s="26"/>
      <c r="BV769" s="26"/>
      <c r="BW769" s="67">
        <f>SUMIFS([1]Up!$J:$J,[1]Up!$D:$D,D769)</f>
        <v>0</v>
      </c>
      <c r="BX769" s="82"/>
      <c r="BY769" s="82" t="str">
        <f t="shared" si="72"/>
        <v>PL8</v>
      </c>
      <c r="BZ769" s="53" t="str">
        <f t="shared" si="73"/>
        <v/>
      </c>
      <c r="CA769" s="53" t="s">
        <v>50</v>
      </c>
      <c r="CB769" s="84" t="s">
        <v>3905</v>
      </c>
      <c r="CC769" s="53"/>
      <c r="CD769" s="53" t="s">
        <v>3906</v>
      </c>
      <c r="CE769" s="53">
        <v>32</v>
      </c>
      <c r="CF769" s="83">
        <v>46191</v>
      </c>
      <c r="CG769" s="53"/>
      <c r="CH769" s="53"/>
    </row>
    <row r="770" spans="3:86" ht="14.25" customHeight="1">
      <c r="C770" s="82" t="s">
        <v>12</v>
      </c>
      <c r="D770" s="82" t="s">
        <v>1674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1"/>
        <v>16</v>
      </c>
      <c r="M770" s="26">
        <f t="shared" si="70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>
        <v>16</v>
      </c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26"/>
      <c r="BU770" s="26"/>
      <c r="BV770" s="26"/>
      <c r="BW770" s="67">
        <f>SUMIFS([1]Up!$J:$J,[1]Up!$D:$D,D770)</f>
        <v>0</v>
      </c>
      <c r="BX770" s="82"/>
      <c r="BY770" s="82" t="str">
        <f t="shared" si="72"/>
        <v/>
      </c>
      <c r="BZ770" s="53" t="str">
        <f t="shared" si="73"/>
        <v/>
      </c>
      <c r="CA770" s="53" t="s">
        <v>50</v>
      </c>
      <c r="CB770" s="84" t="s">
        <v>3916</v>
      </c>
      <c r="CC770" s="53"/>
      <c r="CD770" s="53" t="s">
        <v>3917</v>
      </c>
      <c r="CE770" s="53">
        <v>16</v>
      </c>
      <c r="CF770" s="83">
        <v>46191</v>
      </c>
      <c r="CG770" s="53"/>
      <c r="CH770" s="53"/>
    </row>
    <row r="771" spans="3:86" ht="14.25" customHeight="1">
      <c r="C771" s="82" t="s">
        <v>12</v>
      </c>
      <c r="D771" s="82" t="s">
        <v>1675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1"/>
        <v>32</v>
      </c>
      <c r="M771" s="26">
        <f t="shared" si="70"/>
        <v>0</v>
      </c>
      <c r="N771" s="26"/>
      <c r="O771" s="26"/>
      <c r="P771" s="26"/>
      <c r="Q771" s="26"/>
      <c r="R771" s="26"/>
      <c r="S771" s="26"/>
      <c r="T771" s="26"/>
      <c r="U771" s="26">
        <v>32</v>
      </c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26"/>
      <c r="BU771" s="26"/>
      <c r="BV771" s="26"/>
      <c r="BW771" s="67">
        <f>SUMIFS([1]Up!$J:$J,[1]Up!$D:$D,D771)</f>
        <v>0</v>
      </c>
      <c r="BX771" s="82"/>
      <c r="BY771" s="82" t="str">
        <f t="shared" si="72"/>
        <v/>
      </c>
      <c r="BZ771" s="53" t="str">
        <f t="shared" si="73"/>
        <v/>
      </c>
      <c r="CA771" s="53" t="s">
        <v>50</v>
      </c>
      <c r="CB771" s="84" t="s">
        <v>3916</v>
      </c>
      <c r="CC771" s="53"/>
      <c r="CD771" s="53" t="s">
        <v>3917</v>
      </c>
      <c r="CE771" s="53">
        <v>32</v>
      </c>
      <c r="CF771" s="83">
        <v>46191</v>
      </c>
      <c r="CG771" s="53"/>
      <c r="CH771" s="53"/>
    </row>
    <row r="772" spans="3:86" ht="14.25" customHeight="1">
      <c r="C772" s="82" t="s">
        <v>14</v>
      </c>
      <c r="D772" s="82" t="s">
        <v>1676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1"/>
        <v>32</v>
      </c>
      <c r="M772" s="26">
        <f t="shared" si="70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>
        <v>32</v>
      </c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26"/>
      <c r="BU772" s="26"/>
      <c r="BV772" s="26"/>
      <c r="BW772" s="67">
        <f>SUMIFS([1]Up!$J:$J,[1]Up!$D:$D,D772)</f>
        <v>0</v>
      </c>
      <c r="BX772" s="82"/>
      <c r="BY772" s="82" t="str">
        <f t="shared" si="72"/>
        <v>PL8</v>
      </c>
      <c r="BZ772" s="53" t="str">
        <f t="shared" si="73"/>
        <v/>
      </c>
      <c r="CA772" s="53" t="s">
        <v>50</v>
      </c>
      <c r="CB772" s="84" t="s">
        <v>3905</v>
      </c>
      <c r="CC772" s="53"/>
      <c r="CD772" s="53" t="s">
        <v>3906</v>
      </c>
      <c r="CE772" s="53">
        <v>32</v>
      </c>
      <c r="CF772" s="83">
        <v>46191</v>
      </c>
      <c r="CG772" s="53"/>
      <c r="CH772" s="53"/>
    </row>
    <row r="773" spans="3:86" ht="14.25" customHeight="1">
      <c r="C773" s="82" t="s">
        <v>14</v>
      </c>
      <c r="D773" s="82" t="s">
        <v>3427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1"/>
        <v>3</v>
      </c>
      <c r="M773" s="26">
        <f t="shared" ref="M773:M836" si="74">MAX(0,I773-L773)</f>
        <v>0</v>
      </c>
      <c r="N773" s="26"/>
      <c r="O773" s="26"/>
      <c r="P773" s="26"/>
      <c r="Q773" s="26"/>
      <c r="R773" s="26"/>
      <c r="S773" s="26"/>
      <c r="T773" s="26"/>
      <c r="U773" s="26">
        <v>3</v>
      </c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26"/>
      <c r="BU773" s="26"/>
      <c r="BV773" s="26"/>
      <c r="BW773" s="67">
        <f>SUMIFS([1]Up!$J:$J,[1]Up!$D:$D,D773)</f>
        <v>0</v>
      </c>
      <c r="BX773" s="82"/>
      <c r="BY773" s="82" t="str">
        <f t="shared" si="72"/>
        <v>PL10</v>
      </c>
      <c r="BZ773" s="53" t="str">
        <f t="shared" si="73"/>
        <v/>
      </c>
      <c r="CA773" s="53" t="s">
        <v>50</v>
      </c>
      <c r="CB773" s="84" t="s">
        <v>3840</v>
      </c>
      <c r="CC773" s="53"/>
      <c r="CD773" s="53" t="s">
        <v>3841</v>
      </c>
      <c r="CE773" s="53">
        <v>1</v>
      </c>
      <c r="CF773" s="83">
        <v>46189</v>
      </c>
      <c r="CG773" s="53"/>
      <c r="CH773" s="53"/>
    </row>
    <row r="774" spans="3:86" ht="14.25" customHeight="1">
      <c r="C774" s="82" t="s">
        <v>14</v>
      </c>
      <c r="D774" s="82" t="s">
        <v>3428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1"/>
        <v>6</v>
      </c>
      <c r="M774" s="26">
        <f t="shared" si="74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>
        <v>6</v>
      </c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26"/>
      <c r="BU774" s="26"/>
      <c r="BV774" s="26"/>
      <c r="BW774" s="67">
        <f>SUMIFS([1]Up!$J:$J,[1]Up!$D:$D,D774)</f>
        <v>0</v>
      </c>
      <c r="BX774" s="82"/>
      <c r="BY774" s="82" t="str">
        <f t="shared" si="72"/>
        <v>PL1.5</v>
      </c>
      <c r="BZ774" s="53" t="str">
        <f t="shared" si="73"/>
        <v/>
      </c>
      <c r="CA774" s="53" t="s">
        <v>61</v>
      </c>
      <c r="CB774" s="53" t="s">
        <v>3842</v>
      </c>
      <c r="CC774" s="53"/>
      <c r="CD774" s="53" t="s">
        <v>3843</v>
      </c>
      <c r="CE774" s="53">
        <v>2</v>
      </c>
      <c r="CF774" s="83">
        <v>46189</v>
      </c>
      <c r="CG774" s="53"/>
      <c r="CH774" s="53"/>
    </row>
    <row r="775" spans="3:86" ht="14.25" customHeight="1">
      <c r="C775" s="82" t="s">
        <v>14</v>
      </c>
      <c r="D775" s="82" t="s">
        <v>3429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1"/>
        <v>6</v>
      </c>
      <c r="M775" s="26">
        <f t="shared" si="74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>
        <v>6</v>
      </c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26"/>
      <c r="BU775" s="26"/>
      <c r="BV775" s="26"/>
      <c r="BW775" s="67">
        <f>SUMIFS([1]Up!$J:$J,[1]Up!$D:$D,D775)</f>
        <v>0</v>
      </c>
      <c r="BX775" s="82"/>
      <c r="BY775" s="82" t="str">
        <f t="shared" si="72"/>
        <v>PL1.5</v>
      </c>
      <c r="BZ775" s="53" t="str">
        <f t="shared" si="73"/>
        <v/>
      </c>
      <c r="CA775" s="53" t="s">
        <v>61</v>
      </c>
      <c r="CB775" s="53" t="s">
        <v>3842</v>
      </c>
      <c r="CC775" s="53"/>
      <c r="CD775" s="53" t="s">
        <v>3843</v>
      </c>
      <c r="CE775" s="53">
        <v>2</v>
      </c>
      <c r="CF775" s="83">
        <v>46189</v>
      </c>
      <c r="CG775" s="53"/>
      <c r="CH775" s="53"/>
    </row>
    <row r="776" spans="3:86" ht="14.25" customHeight="1">
      <c r="C776" s="82" t="s">
        <v>14</v>
      </c>
      <c r="D776" s="82" t="s">
        <v>3430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1"/>
        <v>3</v>
      </c>
      <c r="M776" s="26">
        <f t="shared" si="74"/>
        <v>0</v>
      </c>
      <c r="N776" s="26"/>
      <c r="O776" s="26"/>
      <c r="P776" s="26"/>
      <c r="Q776" s="26"/>
      <c r="R776" s="26"/>
      <c r="S776" s="26"/>
      <c r="T776" s="26"/>
      <c r="U776" s="26">
        <v>3</v>
      </c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26"/>
      <c r="BU776" s="26"/>
      <c r="BV776" s="26"/>
      <c r="BW776" s="67">
        <f>SUMIFS([1]Up!$J:$J,[1]Up!$D:$D,D776)</f>
        <v>0</v>
      </c>
      <c r="BX776" s="82"/>
      <c r="BY776" s="82" t="str">
        <f t="shared" si="72"/>
        <v>PL10</v>
      </c>
      <c r="BZ776" s="53" t="str">
        <f t="shared" si="73"/>
        <v/>
      </c>
      <c r="CA776" s="53" t="s">
        <v>50</v>
      </c>
      <c r="CB776" s="84" t="s">
        <v>3840</v>
      </c>
      <c r="CC776" s="53"/>
      <c r="CD776" s="53" t="s">
        <v>3841</v>
      </c>
      <c r="CE776" s="53">
        <v>1</v>
      </c>
      <c r="CF776" s="83">
        <v>46189</v>
      </c>
      <c r="CG776" s="53"/>
      <c r="CH776" s="53"/>
    </row>
    <row r="777" spans="3:86" ht="14.25" customHeight="1">
      <c r="C777" s="82" t="s">
        <v>12</v>
      </c>
      <c r="D777" s="82" t="s">
        <v>3431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1"/>
        <v>3</v>
      </c>
      <c r="M777" s="26">
        <f t="shared" si="74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>
        <v>3</v>
      </c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26"/>
      <c r="BU777" s="26"/>
      <c r="BV777" s="26"/>
      <c r="BW777" s="67">
        <f>SUMIFS([1]Up!$J:$J,[1]Up!$D:$D,D777)</f>
        <v>0</v>
      </c>
      <c r="BX777" s="82"/>
      <c r="BY777" s="82" t="str">
        <f t="shared" si="72"/>
        <v/>
      </c>
      <c r="BZ777" s="53" t="str">
        <f t="shared" si="73"/>
        <v/>
      </c>
      <c r="CA777" s="53" t="s">
        <v>61</v>
      </c>
      <c r="CB777" s="53" t="s">
        <v>3844</v>
      </c>
      <c r="CC777" s="53"/>
      <c r="CD777" s="53" t="s">
        <v>3845</v>
      </c>
      <c r="CE777" s="53">
        <v>1</v>
      </c>
      <c r="CF777" s="83">
        <v>46189</v>
      </c>
      <c r="CG777" s="53"/>
      <c r="CH777" s="53"/>
    </row>
    <row r="778" spans="3:86" ht="14.25" customHeight="1">
      <c r="C778" s="82" t="s">
        <v>14</v>
      </c>
      <c r="D778" s="82" t="s">
        <v>3432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1"/>
        <v>3</v>
      </c>
      <c r="M778" s="26">
        <f t="shared" si="74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>
        <v>3</v>
      </c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26"/>
      <c r="BU778" s="26"/>
      <c r="BV778" s="26"/>
      <c r="BW778" s="67">
        <f>SUMIFS([1]Up!$J:$J,[1]Up!$D:$D,D778)</f>
        <v>0</v>
      </c>
      <c r="BX778" s="82"/>
      <c r="BY778" s="82" t="str">
        <f t="shared" si="72"/>
        <v>PL10</v>
      </c>
      <c r="BZ778" s="53" t="str">
        <f t="shared" si="73"/>
        <v/>
      </c>
      <c r="CA778" s="53" t="s">
        <v>61</v>
      </c>
      <c r="CB778" s="84" t="s">
        <v>3840</v>
      </c>
      <c r="CC778" s="53"/>
      <c r="CD778" s="53" t="s">
        <v>3841</v>
      </c>
      <c r="CE778" s="53">
        <v>1</v>
      </c>
      <c r="CF778" s="83">
        <v>46189</v>
      </c>
      <c r="CG778" s="53"/>
      <c r="CH778" s="53"/>
    </row>
    <row r="779" spans="3:86" ht="14.25" customHeight="1">
      <c r="C779" s="82" t="s">
        <v>15</v>
      </c>
      <c r="D779" s="82" t="s">
        <v>3433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1"/>
        <v>72</v>
      </c>
      <c r="M779" s="26">
        <f t="shared" si="74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T779" s="26"/>
      <c r="BU779" s="26"/>
      <c r="BV779" s="26">
        <v>72</v>
      </c>
      <c r="BW779" s="67">
        <f>SUMIFS([1]Up!$J:$J,[1]Up!$D:$D,D779)</f>
        <v>0</v>
      </c>
      <c r="BX779" s="82"/>
      <c r="BY779" s="82" t="str">
        <f t="shared" si="72"/>
        <v/>
      </c>
      <c r="BZ779" s="53" t="str">
        <f t="shared" si="73"/>
        <v/>
      </c>
      <c r="CA779" s="53" t="s">
        <v>75</v>
      </c>
      <c r="CB779" s="53"/>
      <c r="CC779" s="53"/>
      <c r="CD779" s="53"/>
      <c r="CE779" s="53"/>
      <c r="CF779" s="83"/>
      <c r="CG779" s="53"/>
      <c r="CH779" s="53"/>
    </row>
    <row r="780" spans="3:86" ht="14.25" customHeight="1">
      <c r="C780" s="82" t="s">
        <v>15</v>
      </c>
      <c r="D780" s="82" t="s">
        <v>3434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1"/>
        <v>3</v>
      </c>
      <c r="M780" s="26">
        <f t="shared" si="74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T780" s="26"/>
      <c r="BU780" s="26"/>
      <c r="BV780" s="26">
        <v>3</v>
      </c>
      <c r="BW780" s="67">
        <f>SUMIFS([1]Up!$J:$J,[1]Up!$D:$D,D780)</f>
        <v>0</v>
      </c>
      <c r="BX780" s="82"/>
      <c r="BY780" s="82" t="str">
        <f t="shared" si="72"/>
        <v/>
      </c>
      <c r="BZ780" s="53" t="str">
        <f t="shared" si="73"/>
        <v/>
      </c>
      <c r="CA780" s="53" t="s">
        <v>75</v>
      </c>
      <c r="CB780" s="53"/>
      <c r="CC780" s="53"/>
      <c r="CD780" s="53"/>
      <c r="CE780" s="53"/>
      <c r="CF780" s="83"/>
      <c r="CG780" s="53"/>
      <c r="CH780" s="53"/>
    </row>
    <row r="781" spans="3:86" ht="14.25" customHeight="1">
      <c r="C781" s="82" t="s">
        <v>15</v>
      </c>
      <c r="D781" s="82" t="s">
        <v>3435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1"/>
        <v>3</v>
      </c>
      <c r="M781" s="26">
        <f t="shared" si="74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T781" s="26"/>
      <c r="BU781" s="26"/>
      <c r="BV781" s="26">
        <v>3</v>
      </c>
      <c r="BW781" s="67">
        <f>SUMIFS([1]Up!$J:$J,[1]Up!$D:$D,D781)</f>
        <v>0</v>
      </c>
      <c r="BX781" s="82"/>
      <c r="BY781" s="82" t="str">
        <f t="shared" si="72"/>
        <v/>
      </c>
      <c r="BZ781" s="53" t="str">
        <f t="shared" si="73"/>
        <v/>
      </c>
      <c r="CA781" s="53" t="s">
        <v>75</v>
      </c>
      <c r="CB781" s="53"/>
      <c r="CC781" s="53"/>
      <c r="CD781" s="53"/>
      <c r="CE781" s="53"/>
      <c r="CF781" s="83"/>
      <c r="CG781" s="53"/>
      <c r="CH781" s="53"/>
    </row>
    <row r="782" spans="3:86" ht="14.25" customHeight="1">
      <c r="C782" s="82" t="s">
        <v>15</v>
      </c>
      <c r="D782" s="82" t="s">
        <v>3436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1"/>
        <v>24</v>
      </c>
      <c r="M782" s="26">
        <f t="shared" si="74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T782" s="26"/>
      <c r="BU782" s="26"/>
      <c r="BV782" s="26">
        <v>24</v>
      </c>
      <c r="BW782" s="67">
        <f>SUMIFS([1]Up!$J:$J,[1]Up!$D:$D,D782)</f>
        <v>0</v>
      </c>
      <c r="BX782" s="82"/>
      <c r="BY782" s="82" t="str">
        <f t="shared" si="72"/>
        <v/>
      </c>
      <c r="BZ782" s="53" t="str">
        <f t="shared" si="73"/>
        <v/>
      </c>
      <c r="CA782" s="53" t="s">
        <v>75</v>
      </c>
      <c r="CB782" s="53"/>
      <c r="CC782" s="53"/>
      <c r="CD782" s="53"/>
      <c r="CE782" s="53"/>
      <c r="CF782" s="83"/>
      <c r="CG782" s="53"/>
      <c r="CH782" s="53"/>
    </row>
    <row r="783" spans="3:86" ht="14.25" customHeight="1">
      <c r="C783" s="82" t="s">
        <v>15</v>
      </c>
      <c r="D783" s="82" t="s">
        <v>3437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1"/>
        <v>24</v>
      </c>
      <c r="M783" s="26">
        <f t="shared" si="74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T783" s="26"/>
      <c r="BU783" s="26"/>
      <c r="BV783" s="26">
        <v>24</v>
      </c>
      <c r="BW783" s="67">
        <f>SUMIFS([1]Up!$J:$J,[1]Up!$D:$D,D783)</f>
        <v>0</v>
      </c>
      <c r="BX783" s="82"/>
      <c r="BY783" s="82" t="str">
        <f t="shared" si="72"/>
        <v/>
      </c>
      <c r="BZ783" s="53" t="str">
        <f t="shared" si="73"/>
        <v/>
      </c>
      <c r="CA783" s="53" t="s">
        <v>75</v>
      </c>
      <c r="CB783" s="53"/>
      <c r="CC783" s="53"/>
      <c r="CD783" s="53"/>
      <c r="CE783" s="53"/>
      <c r="CF783" s="83"/>
      <c r="CG783" s="53"/>
      <c r="CH783" s="53"/>
    </row>
    <row r="784" spans="3:86" ht="14.25" customHeight="1">
      <c r="C784" s="82" t="s">
        <v>14</v>
      </c>
      <c r="D784" s="82" t="s">
        <v>3438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1"/>
        <v>24</v>
      </c>
      <c r="M784" s="26">
        <f t="shared" si="74"/>
        <v>0</v>
      </c>
      <c r="N784" s="26"/>
      <c r="O784" s="26"/>
      <c r="P784" s="26"/>
      <c r="Q784" s="26"/>
      <c r="R784" s="26"/>
      <c r="S784" s="26"/>
      <c r="T784" s="26"/>
      <c r="U784" s="26">
        <v>24</v>
      </c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26"/>
      <c r="BU784" s="26"/>
      <c r="BV784" s="26"/>
      <c r="BW784" s="67">
        <f>SUMIFS([1]Up!$J:$J,[1]Up!$D:$D,D784)</f>
        <v>0</v>
      </c>
      <c r="BX784" s="82"/>
      <c r="BY784" s="82" t="str">
        <f t="shared" si="72"/>
        <v>PL10</v>
      </c>
      <c r="BZ784" s="53" t="str">
        <f t="shared" si="73"/>
        <v/>
      </c>
      <c r="CA784" s="53" t="s">
        <v>50</v>
      </c>
      <c r="CB784" s="84" t="s">
        <v>3840</v>
      </c>
      <c r="CC784" s="53"/>
      <c r="CD784" s="53" t="s">
        <v>3841</v>
      </c>
      <c r="CE784" s="53">
        <v>8</v>
      </c>
      <c r="CF784" s="83">
        <v>46189</v>
      </c>
      <c r="CG784" s="53"/>
      <c r="CH784" s="53"/>
    </row>
    <row r="785" spans="3:86" ht="14.25" customHeight="1">
      <c r="C785" s="82" t="s">
        <v>14</v>
      </c>
      <c r="D785" s="82" t="s">
        <v>3439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1"/>
        <v>48</v>
      </c>
      <c r="M785" s="26">
        <f t="shared" si="74"/>
        <v>0</v>
      </c>
      <c r="N785" s="26"/>
      <c r="O785" s="26"/>
      <c r="P785" s="26"/>
      <c r="Q785" s="26"/>
      <c r="R785" s="26"/>
      <c r="S785" s="26">
        <v>48</v>
      </c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26"/>
      <c r="BU785" s="26"/>
      <c r="BV785" s="26"/>
      <c r="BW785" s="67">
        <f>SUMIFS([1]Up!$J:$J,[1]Up!$D:$D,D785)</f>
        <v>0</v>
      </c>
      <c r="BX785" s="82"/>
      <c r="BY785" s="82" t="str">
        <f t="shared" si="72"/>
        <v>PL10</v>
      </c>
      <c r="BZ785" s="53" t="str">
        <f t="shared" si="73"/>
        <v/>
      </c>
      <c r="CA785" s="53" t="s">
        <v>50</v>
      </c>
      <c r="CB785" s="84" t="s">
        <v>3840</v>
      </c>
      <c r="CC785" s="53"/>
      <c r="CD785" s="53" t="s">
        <v>3841</v>
      </c>
      <c r="CE785" s="53">
        <v>16</v>
      </c>
      <c r="CF785" s="83">
        <v>46189</v>
      </c>
      <c r="CG785" s="53"/>
      <c r="CH785" s="53"/>
    </row>
    <row r="786" spans="3:86" ht="14.25" customHeight="1">
      <c r="C786" s="82" t="s">
        <v>14</v>
      </c>
      <c r="D786" s="82" t="s">
        <v>3440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1"/>
        <v>3</v>
      </c>
      <c r="M786" s="26">
        <f t="shared" si="74"/>
        <v>0</v>
      </c>
      <c r="N786" s="26"/>
      <c r="O786" s="26"/>
      <c r="P786" s="26"/>
      <c r="Q786" s="26"/>
      <c r="R786" s="26"/>
      <c r="S786" s="26"/>
      <c r="T786" s="26"/>
      <c r="U786" s="26">
        <v>3</v>
      </c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26"/>
      <c r="BU786" s="26"/>
      <c r="BV786" s="26"/>
      <c r="BW786" s="67">
        <f>SUMIFS([1]Up!$J:$J,[1]Up!$D:$D,D786)</f>
        <v>0</v>
      </c>
      <c r="BX786" s="82"/>
      <c r="BY786" s="82" t="str">
        <f t="shared" si="72"/>
        <v>PL10</v>
      </c>
      <c r="BZ786" s="53" t="str">
        <f t="shared" si="73"/>
        <v/>
      </c>
      <c r="CA786" s="53" t="s">
        <v>50</v>
      </c>
      <c r="CB786" s="84" t="s">
        <v>3840</v>
      </c>
      <c r="CC786" s="53"/>
      <c r="CD786" s="53" t="s">
        <v>3841</v>
      </c>
      <c r="CE786" s="53">
        <v>1</v>
      </c>
      <c r="CF786" s="83">
        <v>46189</v>
      </c>
      <c r="CG786" s="53"/>
      <c r="CH786" s="53"/>
    </row>
    <row r="787" spans="3:86" ht="14.25" customHeight="1">
      <c r="C787" s="82" t="s">
        <v>15</v>
      </c>
      <c r="D787" s="82" t="s">
        <v>3441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1"/>
        <v>24</v>
      </c>
      <c r="M787" s="26">
        <f t="shared" si="74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T787" s="26"/>
      <c r="BU787" s="26"/>
      <c r="BV787" s="26">
        <v>24</v>
      </c>
      <c r="BW787" s="67">
        <f>SUMIFS([1]Up!$J:$J,[1]Up!$D:$D,D787)</f>
        <v>0</v>
      </c>
      <c r="BX787" s="82"/>
      <c r="BY787" s="82" t="str">
        <f t="shared" si="72"/>
        <v/>
      </c>
      <c r="BZ787" s="53" t="str">
        <f t="shared" si="73"/>
        <v/>
      </c>
      <c r="CA787" s="53" t="s">
        <v>75</v>
      </c>
      <c r="CB787" s="53"/>
      <c r="CC787" s="53"/>
      <c r="CD787" s="53"/>
      <c r="CE787" s="53"/>
      <c r="CF787" s="83"/>
      <c r="CG787" s="53"/>
      <c r="CH787" s="53"/>
    </row>
    <row r="788" spans="3:86" ht="14.25" customHeight="1">
      <c r="C788" s="82" t="s">
        <v>12</v>
      </c>
      <c r="D788" s="82" t="s">
        <v>3442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1"/>
        <v>3</v>
      </c>
      <c r="M788" s="26">
        <f t="shared" si="74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>
        <v>3</v>
      </c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26"/>
      <c r="BU788" s="26"/>
      <c r="BV788" s="26"/>
      <c r="BW788" s="67">
        <f>SUMIFS([1]Up!$J:$J,[1]Up!$D:$D,D788)</f>
        <v>0</v>
      </c>
      <c r="BX788" s="82"/>
      <c r="BY788" s="82" t="str">
        <f t="shared" si="72"/>
        <v/>
      </c>
      <c r="BZ788" s="53" t="str">
        <f t="shared" si="73"/>
        <v/>
      </c>
      <c r="CA788" s="53" t="s">
        <v>61</v>
      </c>
      <c r="CB788" s="53" t="s">
        <v>3846</v>
      </c>
      <c r="CC788" s="53"/>
      <c r="CD788" s="53" t="s">
        <v>3847</v>
      </c>
      <c r="CE788" s="53">
        <v>1</v>
      </c>
      <c r="CF788" s="83">
        <v>46189</v>
      </c>
      <c r="CG788" s="53"/>
      <c r="CH788" s="53"/>
    </row>
    <row r="789" spans="3:86" ht="14.25" customHeight="1">
      <c r="C789" s="82" t="s">
        <v>15</v>
      </c>
      <c r="D789" s="82" t="s">
        <v>3443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1"/>
        <v>24</v>
      </c>
      <c r="M789" s="26">
        <f t="shared" si="74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T789" s="26"/>
      <c r="BU789" s="26"/>
      <c r="BV789" s="26">
        <v>24</v>
      </c>
      <c r="BW789" s="67">
        <f>SUMIFS([1]Up!$J:$J,[1]Up!$D:$D,D789)</f>
        <v>0</v>
      </c>
      <c r="BX789" s="82"/>
      <c r="BY789" s="82" t="str">
        <f t="shared" si="72"/>
        <v/>
      </c>
      <c r="BZ789" s="53" t="str">
        <f t="shared" si="73"/>
        <v/>
      </c>
      <c r="CA789" s="53" t="s">
        <v>75</v>
      </c>
      <c r="CB789" s="53"/>
      <c r="CC789" s="53"/>
      <c r="CD789" s="53"/>
      <c r="CE789" s="53"/>
      <c r="CF789" s="83"/>
      <c r="CG789" s="53"/>
      <c r="CH789" s="53"/>
    </row>
    <row r="790" spans="3:86" ht="14.25" customHeight="1">
      <c r="C790" s="82" t="s">
        <v>15</v>
      </c>
      <c r="D790" s="82" t="s">
        <v>3444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1"/>
        <v>24</v>
      </c>
      <c r="M790" s="26">
        <f t="shared" si="74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T790" s="26"/>
      <c r="BU790" s="26"/>
      <c r="BV790" s="26">
        <v>24</v>
      </c>
      <c r="BW790" s="67">
        <f>SUMIFS([1]Up!$J:$J,[1]Up!$D:$D,D790)</f>
        <v>0</v>
      </c>
      <c r="BX790" s="82"/>
      <c r="BY790" s="82" t="str">
        <f t="shared" si="72"/>
        <v/>
      </c>
      <c r="BZ790" s="53" t="str">
        <f t="shared" si="73"/>
        <v/>
      </c>
      <c r="CA790" s="53" t="s">
        <v>75</v>
      </c>
      <c r="CB790" s="53"/>
      <c r="CC790" s="53"/>
      <c r="CD790" s="53"/>
      <c r="CE790" s="53"/>
      <c r="CF790" s="83"/>
      <c r="CG790" s="53"/>
      <c r="CH790" s="53"/>
    </row>
    <row r="791" spans="3:86" ht="14.25" customHeight="1">
      <c r="C791" s="82" t="s">
        <v>12</v>
      </c>
      <c r="D791" s="82" t="s">
        <v>3445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1"/>
        <v>6</v>
      </c>
      <c r="M791" s="26">
        <f t="shared" si="74"/>
        <v>0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>
        <v>6</v>
      </c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26"/>
      <c r="BU791" s="26"/>
      <c r="BV791" s="26"/>
      <c r="BW791" s="67">
        <f>SUMIFS([1]Up!$J:$J,[1]Up!$D:$D,D791)</f>
        <v>0</v>
      </c>
      <c r="BX791" s="82"/>
      <c r="BY791" s="82" t="str">
        <f t="shared" si="72"/>
        <v/>
      </c>
      <c r="BZ791" s="53" t="str">
        <f t="shared" si="73"/>
        <v/>
      </c>
      <c r="CA791" s="53" t="s">
        <v>50</v>
      </c>
      <c r="CB791" s="84" t="s">
        <v>3848</v>
      </c>
      <c r="CC791" s="53"/>
      <c r="CD791" s="53" t="s">
        <v>3849</v>
      </c>
      <c r="CE791" s="53">
        <v>2</v>
      </c>
      <c r="CF791" s="83">
        <v>46189</v>
      </c>
      <c r="CG791" s="53"/>
      <c r="CH791" s="53"/>
    </row>
    <row r="792" spans="3:86" ht="14.25" customHeight="1">
      <c r="C792" s="82" t="s">
        <v>12</v>
      </c>
      <c r="D792" s="82" t="s">
        <v>3446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1"/>
        <v>6</v>
      </c>
      <c r="M792" s="26">
        <f t="shared" si="74"/>
        <v>0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>
        <v>6</v>
      </c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26"/>
      <c r="BU792" s="26"/>
      <c r="BV792" s="26"/>
      <c r="BW792" s="67">
        <f>SUMIFS([1]Up!$J:$J,[1]Up!$D:$D,D792)</f>
        <v>0</v>
      </c>
      <c r="BX792" s="82"/>
      <c r="BY792" s="82" t="str">
        <f t="shared" si="72"/>
        <v/>
      </c>
      <c r="BZ792" s="53" t="str">
        <f t="shared" si="73"/>
        <v/>
      </c>
      <c r="CA792" s="53" t="s">
        <v>50</v>
      </c>
      <c r="CB792" s="84" t="s">
        <v>3848</v>
      </c>
      <c r="CC792" s="53"/>
      <c r="CD792" s="53" t="s">
        <v>3849</v>
      </c>
      <c r="CE792" s="53">
        <v>2</v>
      </c>
      <c r="CF792" s="83">
        <v>46189</v>
      </c>
      <c r="CG792" s="53"/>
      <c r="CH792" s="53"/>
    </row>
    <row r="793" spans="3:86" ht="14.25" customHeight="1">
      <c r="C793" s="82" t="s">
        <v>12</v>
      </c>
      <c r="D793" s="82" t="s">
        <v>3447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1"/>
        <v>6</v>
      </c>
      <c r="M793" s="26">
        <f t="shared" si="74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>
        <v>6</v>
      </c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26"/>
      <c r="BU793" s="26"/>
      <c r="BV793" s="26"/>
      <c r="BW793" s="67">
        <f>SUMIFS([1]Up!$J:$J,[1]Up!$D:$D,D793)</f>
        <v>0</v>
      </c>
      <c r="BX793" s="82"/>
      <c r="BY793" s="82" t="str">
        <f t="shared" si="72"/>
        <v/>
      </c>
      <c r="BZ793" s="53" t="str">
        <f t="shared" si="73"/>
        <v/>
      </c>
      <c r="CA793" s="53" t="s">
        <v>61</v>
      </c>
      <c r="CB793" s="53" t="s">
        <v>3850</v>
      </c>
      <c r="CC793" s="53"/>
      <c r="CD793" s="53" t="s">
        <v>3851</v>
      </c>
      <c r="CE793" s="53">
        <v>2</v>
      </c>
      <c r="CF793" s="83">
        <v>46189</v>
      </c>
      <c r="CG793" s="53"/>
      <c r="CH793" s="53"/>
    </row>
    <row r="794" spans="3:86" ht="14.25" customHeight="1">
      <c r="C794" s="82" t="s">
        <v>14</v>
      </c>
      <c r="D794" s="82" t="s">
        <v>3448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1"/>
        <v>48</v>
      </c>
      <c r="M794" s="26">
        <f t="shared" si="74"/>
        <v>0</v>
      </c>
      <c r="N794" s="26"/>
      <c r="O794" s="26"/>
      <c r="P794" s="26"/>
      <c r="Q794" s="26"/>
      <c r="R794" s="26"/>
      <c r="S794" s="26"/>
      <c r="T794" s="26"/>
      <c r="U794" s="26">
        <v>48</v>
      </c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26"/>
      <c r="BU794" s="26"/>
      <c r="BV794" s="26"/>
      <c r="BW794" s="67">
        <f>SUMIFS([1]Up!$J:$J,[1]Up!$D:$D,D794)</f>
        <v>0</v>
      </c>
      <c r="BX794" s="82"/>
      <c r="BY794" s="82" t="str">
        <f t="shared" si="72"/>
        <v>PL10</v>
      </c>
      <c r="BZ794" s="53" t="str">
        <f t="shared" si="73"/>
        <v/>
      </c>
      <c r="CA794" s="53" t="s">
        <v>50</v>
      </c>
      <c r="CB794" s="84" t="s">
        <v>3840</v>
      </c>
      <c r="CC794" s="53"/>
      <c r="CD794" s="53" t="s">
        <v>3841</v>
      </c>
      <c r="CE794" s="53">
        <v>16</v>
      </c>
      <c r="CF794" s="83">
        <v>46189</v>
      </c>
      <c r="CG794" s="53"/>
      <c r="CH794" s="53"/>
    </row>
    <row r="795" spans="3:86" ht="14.25" customHeight="1">
      <c r="C795" s="82" t="s">
        <v>12</v>
      </c>
      <c r="D795" s="82" t="s">
        <v>3449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1"/>
        <v>3</v>
      </c>
      <c r="M795" s="26">
        <f t="shared" si="74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>
        <v>3</v>
      </c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26"/>
      <c r="BU795" s="26"/>
      <c r="BV795" s="26"/>
      <c r="BW795" s="67">
        <f>SUMIFS([1]Up!$J:$J,[1]Up!$D:$D,D795)</f>
        <v>0</v>
      </c>
      <c r="BX795" s="82"/>
      <c r="BY795" s="82" t="str">
        <f t="shared" si="72"/>
        <v/>
      </c>
      <c r="BZ795" s="53" t="str">
        <f t="shared" si="73"/>
        <v/>
      </c>
      <c r="CA795" s="53" t="s">
        <v>61</v>
      </c>
      <c r="CB795" s="53" t="s">
        <v>3850</v>
      </c>
      <c r="CC795" s="53"/>
      <c r="CD795" s="53" t="s">
        <v>3851</v>
      </c>
      <c r="CE795" s="53">
        <v>1</v>
      </c>
      <c r="CF795" s="83">
        <v>46189</v>
      </c>
      <c r="CG795" s="53"/>
      <c r="CH795" s="53"/>
    </row>
    <row r="796" spans="3:86" ht="14.25" customHeight="1">
      <c r="C796" s="82" t="s">
        <v>15</v>
      </c>
      <c r="D796" s="82" t="s">
        <v>3450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1"/>
        <v>3</v>
      </c>
      <c r="M796" s="26">
        <f t="shared" si="74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T796" s="26"/>
      <c r="BU796" s="26"/>
      <c r="BV796" s="26">
        <v>3</v>
      </c>
      <c r="BW796" s="67">
        <f>SUMIFS([1]Up!$J:$J,[1]Up!$D:$D,D796)</f>
        <v>0</v>
      </c>
      <c r="BX796" s="82"/>
      <c r="BY796" s="82" t="str">
        <f t="shared" si="72"/>
        <v/>
      </c>
      <c r="BZ796" s="53" t="str">
        <f t="shared" si="73"/>
        <v/>
      </c>
      <c r="CA796" s="53" t="s">
        <v>75</v>
      </c>
      <c r="CB796" s="53"/>
      <c r="CC796" s="53"/>
      <c r="CD796" s="53"/>
      <c r="CE796" s="53"/>
      <c r="CF796" s="83"/>
      <c r="CG796" s="53"/>
      <c r="CH796" s="53"/>
    </row>
    <row r="797" spans="3:86" ht="14.25" customHeight="1">
      <c r="C797" s="82" t="s">
        <v>14</v>
      </c>
      <c r="D797" s="82" t="s">
        <v>3451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1"/>
        <v>3</v>
      </c>
      <c r="M797" s="26">
        <f t="shared" si="74"/>
        <v>0</v>
      </c>
      <c r="N797" s="26"/>
      <c r="O797" s="26"/>
      <c r="P797" s="26"/>
      <c r="Q797" s="26"/>
      <c r="R797" s="26"/>
      <c r="S797" s="26"/>
      <c r="T797" s="26">
        <v>3</v>
      </c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26"/>
      <c r="BU797" s="26"/>
      <c r="BV797" s="26"/>
      <c r="BW797" s="67">
        <f>SUMIFS([1]Up!$J:$J,[1]Up!$D:$D,D797)</f>
        <v>0</v>
      </c>
      <c r="BX797" s="82"/>
      <c r="BY797" s="82" t="str">
        <f t="shared" si="72"/>
        <v>PL10</v>
      </c>
      <c r="BZ797" s="53" t="str">
        <f t="shared" si="73"/>
        <v/>
      </c>
      <c r="CA797" s="53" t="s">
        <v>50</v>
      </c>
      <c r="CB797" s="84" t="s">
        <v>3840</v>
      </c>
      <c r="CC797" s="53"/>
      <c r="CD797" s="53" t="s">
        <v>3841</v>
      </c>
      <c r="CE797" s="53">
        <v>1</v>
      </c>
      <c r="CF797" s="83">
        <v>46189</v>
      </c>
      <c r="CG797" s="53"/>
      <c r="CH797" s="53"/>
    </row>
    <row r="798" spans="3:86" ht="14.25" customHeight="1">
      <c r="C798" s="82" t="s">
        <v>14</v>
      </c>
      <c r="D798" s="82" t="s">
        <v>3452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ref="L798:L844" si="75">MIN(SUM(N798:BV798),I798)</f>
        <v>6</v>
      </c>
      <c r="M798" s="26">
        <f t="shared" si="74"/>
        <v>0</v>
      </c>
      <c r="N798" s="26"/>
      <c r="O798" s="26"/>
      <c r="P798" s="26"/>
      <c r="Q798" s="26"/>
      <c r="R798" s="26"/>
      <c r="S798" s="26"/>
      <c r="T798" s="26"/>
      <c r="U798" s="26">
        <v>6</v>
      </c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26"/>
      <c r="BU798" s="26"/>
      <c r="BV798" s="26"/>
      <c r="BW798" s="67">
        <f>SUMIFS([1]Up!$J:$J,[1]Up!$D:$D,D798)</f>
        <v>0</v>
      </c>
      <c r="BX798" s="82"/>
      <c r="BY798" s="82" t="str">
        <f t="shared" ref="BY798:BY844" si="76">IFERROR(IF(C798="Plate",LEFT(E798,FIND("*",E798,1)-1),""),IF(C798="Plate",LEFT(E798,FIND("x",E798,1)-1),""))</f>
        <v>PL10</v>
      </c>
      <c r="BZ798" s="53" t="str">
        <f t="shared" ref="BZ798:BZ844" si="77">IF(ROUND(SUM(N798:BV798)-I798,0)&gt;0,"Thừa "&amp;SUM(N798:BV798)-I798,"")</f>
        <v/>
      </c>
      <c r="CA798" s="53" t="s">
        <v>50</v>
      </c>
      <c r="CB798" s="84" t="s">
        <v>3840</v>
      </c>
      <c r="CC798" s="53"/>
      <c r="CD798" s="53" t="s">
        <v>3841</v>
      </c>
      <c r="CE798" s="53">
        <v>2</v>
      </c>
      <c r="CF798" s="83">
        <v>46189</v>
      </c>
      <c r="CG798" s="53"/>
      <c r="CH798" s="53"/>
    </row>
    <row r="799" spans="3:86" ht="14.25" customHeight="1">
      <c r="C799" s="82" t="s">
        <v>14</v>
      </c>
      <c r="D799" s="82" t="s">
        <v>3453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5"/>
        <v>12</v>
      </c>
      <c r="M799" s="26">
        <f t="shared" si="74"/>
        <v>0</v>
      </c>
      <c r="N799" s="26"/>
      <c r="O799" s="26"/>
      <c r="P799" s="26"/>
      <c r="Q799" s="26"/>
      <c r="R799" s="26"/>
      <c r="S799" s="26">
        <v>10</v>
      </c>
      <c r="T799" s="26"/>
      <c r="U799" s="26">
        <v>2</v>
      </c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26"/>
      <c r="BU799" s="26"/>
      <c r="BV799" s="26"/>
      <c r="BW799" s="67">
        <f>SUMIFS([1]Up!$J:$J,[1]Up!$D:$D,D799)</f>
        <v>0</v>
      </c>
      <c r="BX799" s="82"/>
      <c r="BY799" s="82" t="str">
        <f t="shared" si="76"/>
        <v>PL10</v>
      </c>
      <c r="BZ799" s="53" t="str">
        <f t="shared" si="77"/>
        <v/>
      </c>
      <c r="CA799" s="53" t="s">
        <v>50</v>
      </c>
      <c r="CB799" s="84" t="s">
        <v>3840</v>
      </c>
      <c r="CC799" s="53"/>
      <c r="CD799" s="53" t="s">
        <v>3841</v>
      </c>
      <c r="CE799" s="53">
        <v>4</v>
      </c>
      <c r="CF799" s="83">
        <v>46189</v>
      </c>
      <c r="CG799" s="53"/>
      <c r="CH799" s="53"/>
    </row>
    <row r="800" spans="3:86" ht="14.25" customHeight="1">
      <c r="C800" s="82" t="s">
        <v>14</v>
      </c>
      <c r="D800" s="82" t="s">
        <v>3454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si="75"/>
        <v>6</v>
      </c>
      <c r="M800" s="26">
        <f t="shared" si="74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>
        <v>6</v>
      </c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26"/>
      <c r="BU800" s="26"/>
      <c r="BV800" s="26"/>
      <c r="BW800" s="67">
        <f>SUMIFS([1]Up!$J:$J,[1]Up!$D:$D,D800)</f>
        <v>0</v>
      </c>
      <c r="BX800" s="82"/>
      <c r="BY800" s="82" t="str">
        <f t="shared" si="76"/>
        <v>PL1.5</v>
      </c>
      <c r="BZ800" s="53" t="str">
        <f t="shared" si="77"/>
        <v/>
      </c>
      <c r="CA800" s="53" t="s">
        <v>61</v>
      </c>
      <c r="CB800" s="53" t="s">
        <v>3842</v>
      </c>
      <c r="CC800" s="53"/>
      <c r="CD800" s="53" t="s">
        <v>3843</v>
      </c>
      <c r="CE800" s="53">
        <v>2</v>
      </c>
      <c r="CF800" s="83">
        <v>46189</v>
      </c>
      <c r="CG800" s="53"/>
      <c r="CH800" s="53"/>
    </row>
    <row r="801" spans="3:86" ht="14.25" customHeight="1">
      <c r="C801" s="82" t="s">
        <v>14</v>
      </c>
      <c r="D801" s="82" t="s">
        <v>3455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5"/>
        <v>6</v>
      </c>
      <c r="M801" s="26">
        <f t="shared" si="74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>
        <v>6</v>
      </c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26"/>
      <c r="BU801" s="26"/>
      <c r="BV801" s="26"/>
      <c r="BW801" s="67">
        <f>SUMIFS([1]Up!$J:$J,[1]Up!$D:$D,D801)</f>
        <v>0</v>
      </c>
      <c r="BX801" s="82"/>
      <c r="BY801" s="82" t="str">
        <f t="shared" si="76"/>
        <v>PL1.5</v>
      </c>
      <c r="BZ801" s="53" t="str">
        <f t="shared" si="77"/>
        <v/>
      </c>
      <c r="CA801" s="53" t="s">
        <v>61</v>
      </c>
      <c r="CB801" s="53" t="s">
        <v>3842</v>
      </c>
      <c r="CC801" s="53"/>
      <c r="CD801" s="53" t="s">
        <v>3843</v>
      </c>
      <c r="CE801" s="53">
        <v>2</v>
      </c>
      <c r="CF801" s="83">
        <v>46189</v>
      </c>
      <c r="CG801" s="53"/>
      <c r="CH801" s="53"/>
    </row>
    <row r="802" spans="3:86" ht="14.25" customHeight="1">
      <c r="C802" s="82" t="s">
        <v>14</v>
      </c>
      <c r="D802" s="82" t="s">
        <v>3456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5"/>
        <v>3</v>
      </c>
      <c r="M802" s="26">
        <f t="shared" si="74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>
        <v>3</v>
      </c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26"/>
      <c r="BU802" s="26"/>
      <c r="BV802" s="26"/>
      <c r="BW802" s="67">
        <f>SUMIFS([1]Up!$J:$J,[1]Up!$D:$D,D802)</f>
        <v>0</v>
      </c>
      <c r="BX802" s="82"/>
      <c r="BY802" s="82" t="str">
        <f t="shared" si="76"/>
        <v>PL1.5</v>
      </c>
      <c r="BZ802" s="53" t="str">
        <f t="shared" si="77"/>
        <v/>
      </c>
      <c r="CA802" s="53" t="s">
        <v>61</v>
      </c>
      <c r="CB802" s="53" t="s">
        <v>3842</v>
      </c>
      <c r="CC802" s="53"/>
      <c r="CD802" s="53" t="s">
        <v>3843</v>
      </c>
      <c r="CE802" s="53">
        <v>1</v>
      </c>
      <c r="CF802" s="83">
        <v>46189</v>
      </c>
      <c r="CG802" s="53"/>
      <c r="CH802" s="53"/>
    </row>
    <row r="803" spans="3:86" ht="14.25" customHeight="1">
      <c r="C803" s="82" t="s">
        <v>12</v>
      </c>
      <c r="D803" s="82" t="s">
        <v>3457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5"/>
        <v>0</v>
      </c>
      <c r="M803" s="26">
        <f t="shared" si="74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26"/>
      <c r="BU803" s="26"/>
      <c r="BV803" s="26"/>
      <c r="BW803" s="67">
        <f>SUMIFS([1]Up!$J:$J,[1]Up!$D:$D,D803)</f>
        <v>0</v>
      </c>
      <c r="BX803" s="82"/>
      <c r="BY803" s="82" t="str">
        <f t="shared" si="76"/>
        <v/>
      </c>
      <c r="BZ803" s="53" t="str">
        <f t="shared" si="77"/>
        <v/>
      </c>
      <c r="CA803" s="53" t="s">
        <v>61</v>
      </c>
      <c r="CB803" s="53"/>
      <c r="CC803" s="53"/>
      <c r="CD803" s="53"/>
      <c r="CE803" s="53"/>
      <c r="CF803" s="83"/>
      <c r="CG803" s="53"/>
      <c r="CH803" s="53"/>
    </row>
    <row r="804" spans="3:86" ht="14.25" customHeight="1">
      <c r="C804" s="82" t="s">
        <v>14</v>
      </c>
      <c r="D804" s="82" t="s">
        <v>3458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5"/>
        <v>30</v>
      </c>
      <c r="M804" s="26">
        <f t="shared" si="74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>
        <v>30</v>
      </c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26"/>
      <c r="BU804" s="26"/>
      <c r="BV804" s="26"/>
      <c r="BW804" s="67">
        <f>SUMIFS([1]Up!$J:$J,[1]Up!$D:$D,D804)</f>
        <v>0</v>
      </c>
      <c r="BX804" s="82"/>
      <c r="BY804" s="82" t="str">
        <f t="shared" si="76"/>
        <v xml:space="preserve">PL1.5 </v>
      </c>
      <c r="BZ804" s="53" t="str">
        <f t="shared" si="77"/>
        <v/>
      </c>
      <c r="CA804" s="53" t="s">
        <v>50</v>
      </c>
      <c r="CB804" s="53" t="s">
        <v>3842</v>
      </c>
      <c r="CC804" s="53"/>
      <c r="CD804" s="53" t="s">
        <v>3843</v>
      </c>
      <c r="CE804" s="53">
        <v>10</v>
      </c>
      <c r="CF804" s="83">
        <v>46189</v>
      </c>
      <c r="CG804" s="53"/>
      <c r="CH804" s="53"/>
    </row>
    <row r="805" spans="3:86" ht="14.25" customHeight="1">
      <c r="C805" s="82" t="s">
        <v>15</v>
      </c>
      <c r="D805" s="82" t="s">
        <v>3459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5"/>
        <v>30</v>
      </c>
      <c r="M805" s="26">
        <f t="shared" si="74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T805" s="26"/>
      <c r="BU805" s="26"/>
      <c r="BV805" s="26">
        <v>30</v>
      </c>
      <c r="BW805" s="67">
        <f>SUMIFS([1]Up!$J:$J,[1]Up!$D:$D,D805)</f>
        <v>0</v>
      </c>
      <c r="BX805" s="82"/>
      <c r="BY805" s="82" t="str">
        <f t="shared" si="76"/>
        <v/>
      </c>
      <c r="BZ805" s="53" t="str">
        <f t="shared" si="77"/>
        <v/>
      </c>
      <c r="CA805" s="53" t="s">
        <v>75</v>
      </c>
      <c r="CB805" s="53"/>
      <c r="CC805" s="53"/>
      <c r="CD805" s="53"/>
      <c r="CE805" s="53"/>
      <c r="CF805" s="83"/>
      <c r="CG805" s="53"/>
      <c r="CH805" s="53"/>
    </row>
    <row r="806" spans="3:86" ht="14.25" customHeight="1">
      <c r="C806" s="82" t="s">
        <v>15</v>
      </c>
      <c r="D806" s="82" t="s">
        <v>3460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5"/>
        <v>3</v>
      </c>
      <c r="M806" s="26">
        <f t="shared" si="74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T806" s="26"/>
      <c r="BU806" s="26"/>
      <c r="BV806" s="26">
        <v>3</v>
      </c>
      <c r="BW806" s="67">
        <f>SUMIFS([1]Up!$J:$J,[1]Up!$D:$D,D806)</f>
        <v>0</v>
      </c>
      <c r="BX806" s="82"/>
      <c r="BY806" s="82" t="str">
        <f t="shared" si="76"/>
        <v/>
      </c>
      <c r="BZ806" s="53" t="str">
        <f t="shared" si="77"/>
        <v/>
      </c>
      <c r="CA806" s="53" t="s">
        <v>75</v>
      </c>
      <c r="CB806" s="53"/>
      <c r="CC806" s="53"/>
      <c r="CD806" s="53"/>
      <c r="CE806" s="53"/>
      <c r="CF806" s="83"/>
      <c r="CG806" s="53"/>
      <c r="CH806" s="53"/>
    </row>
    <row r="807" spans="3:86" ht="14.25" customHeight="1">
      <c r="C807" s="82" t="s">
        <v>15</v>
      </c>
      <c r="D807" s="82" t="s">
        <v>3461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5"/>
        <v>3</v>
      </c>
      <c r="M807" s="26">
        <f t="shared" si="74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T807" s="26"/>
      <c r="BU807" s="26"/>
      <c r="BV807" s="26">
        <v>3</v>
      </c>
      <c r="BW807" s="67">
        <f>SUMIFS([1]Up!$J:$J,[1]Up!$D:$D,D807)</f>
        <v>0</v>
      </c>
      <c r="BX807" s="82"/>
      <c r="BY807" s="82" t="str">
        <f t="shared" si="76"/>
        <v/>
      </c>
      <c r="BZ807" s="53" t="str">
        <f t="shared" si="77"/>
        <v/>
      </c>
      <c r="CA807" s="53" t="s">
        <v>75</v>
      </c>
      <c r="CB807" s="53"/>
      <c r="CC807" s="53"/>
      <c r="CD807" s="53"/>
      <c r="CE807" s="53"/>
      <c r="CF807" s="83"/>
      <c r="CG807" s="53"/>
      <c r="CH807" s="53"/>
    </row>
    <row r="808" spans="3:86" ht="14.25" customHeight="1">
      <c r="C808" s="82" t="s">
        <v>15</v>
      </c>
      <c r="D808" s="82" t="s">
        <v>3462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5"/>
        <v>78</v>
      </c>
      <c r="M808" s="26">
        <f t="shared" si="74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T808" s="26"/>
      <c r="BU808" s="26"/>
      <c r="BV808" s="26">
        <v>78</v>
      </c>
      <c r="BW808" s="67">
        <f>SUMIFS([1]Up!$J:$J,[1]Up!$D:$D,D808)</f>
        <v>0</v>
      </c>
      <c r="BX808" s="82"/>
      <c r="BY808" s="82" t="str">
        <f t="shared" si="76"/>
        <v/>
      </c>
      <c r="BZ808" s="53" t="str">
        <f t="shared" si="77"/>
        <v/>
      </c>
      <c r="CA808" s="53" t="s">
        <v>75</v>
      </c>
      <c r="CB808" s="53"/>
      <c r="CC808" s="53"/>
      <c r="CD808" s="53"/>
      <c r="CE808" s="53"/>
      <c r="CF808" s="83"/>
      <c r="CG808" s="53"/>
      <c r="CH808" s="53"/>
    </row>
    <row r="809" spans="3:86" ht="14.25" customHeight="1">
      <c r="C809" s="82" t="s">
        <v>14</v>
      </c>
      <c r="D809" s="82" t="s">
        <v>3463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5"/>
        <v>3</v>
      </c>
      <c r="M809" s="26">
        <f t="shared" si="74"/>
        <v>0</v>
      </c>
      <c r="N809" s="26"/>
      <c r="O809" s="26"/>
      <c r="P809" s="26"/>
      <c r="Q809" s="26"/>
      <c r="R809" s="26"/>
      <c r="S809" s="26"/>
      <c r="T809" s="26"/>
      <c r="U809" s="26">
        <v>3</v>
      </c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26"/>
      <c r="BU809" s="26"/>
      <c r="BV809" s="26"/>
      <c r="BW809" s="67">
        <f>SUMIFS([1]Up!$J:$J,[1]Up!$D:$D,D809)</f>
        <v>0</v>
      </c>
      <c r="BX809" s="82"/>
      <c r="BY809" s="82" t="str">
        <f t="shared" si="76"/>
        <v>PL10</v>
      </c>
      <c r="BZ809" s="53" t="str">
        <f t="shared" si="77"/>
        <v/>
      </c>
      <c r="CA809" s="53" t="s">
        <v>50</v>
      </c>
      <c r="CB809" s="84" t="s">
        <v>3840</v>
      </c>
      <c r="CC809" s="53"/>
      <c r="CD809" s="53" t="s">
        <v>3841</v>
      </c>
      <c r="CE809" s="53">
        <v>1</v>
      </c>
      <c r="CF809" s="83">
        <v>46189</v>
      </c>
      <c r="CG809" s="53"/>
      <c r="CH809" s="53"/>
    </row>
    <row r="810" spans="3:86" ht="14.25" customHeight="1">
      <c r="C810" s="82" t="s">
        <v>14</v>
      </c>
      <c r="D810" s="82" t="s">
        <v>3464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5"/>
        <v>6</v>
      </c>
      <c r="M810" s="26">
        <f t="shared" si="74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>
        <v>6</v>
      </c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26"/>
      <c r="BU810" s="26"/>
      <c r="BV810" s="26"/>
      <c r="BW810" s="67">
        <f>SUMIFS([1]Up!$J:$J,[1]Up!$D:$D,D810)</f>
        <v>0</v>
      </c>
      <c r="BX810" s="82"/>
      <c r="BY810" s="82" t="str">
        <f t="shared" si="76"/>
        <v>PL1.5</v>
      </c>
      <c r="BZ810" s="53" t="str">
        <f t="shared" si="77"/>
        <v/>
      </c>
      <c r="CA810" s="53" t="s">
        <v>61</v>
      </c>
      <c r="CB810" s="53" t="s">
        <v>3842</v>
      </c>
      <c r="CC810" s="53"/>
      <c r="CD810" s="53" t="s">
        <v>3843</v>
      </c>
      <c r="CE810" s="53">
        <v>2</v>
      </c>
      <c r="CF810" s="83">
        <v>46189</v>
      </c>
      <c r="CG810" s="53"/>
      <c r="CH810" s="53"/>
    </row>
    <row r="811" spans="3:86" ht="14.25" customHeight="1">
      <c r="C811" s="82" t="s">
        <v>14</v>
      </c>
      <c r="D811" s="82" t="s">
        <v>3465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5"/>
        <v>6</v>
      </c>
      <c r="M811" s="26">
        <f t="shared" si="74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>
        <v>6</v>
      </c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26"/>
      <c r="BU811" s="26"/>
      <c r="BV811" s="26"/>
      <c r="BW811" s="67">
        <f>SUMIFS([1]Up!$J:$J,[1]Up!$D:$D,D811)</f>
        <v>0</v>
      </c>
      <c r="BX811" s="82"/>
      <c r="BY811" s="82" t="str">
        <f t="shared" si="76"/>
        <v>PL1.5</v>
      </c>
      <c r="BZ811" s="53" t="str">
        <f t="shared" si="77"/>
        <v/>
      </c>
      <c r="CA811" s="53" t="s">
        <v>61</v>
      </c>
      <c r="CB811" s="53" t="s">
        <v>3842</v>
      </c>
      <c r="CC811" s="53"/>
      <c r="CD811" s="53" t="s">
        <v>3843</v>
      </c>
      <c r="CE811" s="53">
        <v>2</v>
      </c>
      <c r="CF811" s="83">
        <v>46189</v>
      </c>
      <c r="CG811" s="53"/>
      <c r="CH811" s="53"/>
    </row>
    <row r="812" spans="3:86" ht="14.25" customHeight="1">
      <c r="C812" s="82" t="s">
        <v>14</v>
      </c>
      <c r="D812" s="82" t="s">
        <v>3466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5"/>
        <v>3</v>
      </c>
      <c r="M812" s="26">
        <f t="shared" si="74"/>
        <v>0</v>
      </c>
      <c r="N812" s="26"/>
      <c r="O812" s="26"/>
      <c r="P812" s="26"/>
      <c r="Q812" s="26"/>
      <c r="R812" s="26"/>
      <c r="S812" s="26"/>
      <c r="T812" s="26"/>
      <c r="U812" s="26">
        <v>3</v>
      </c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26"/>
      <c r="BU812" s="26"/>
      <c r="BV812" s="26"/>
      <c r="BW812" s="67">
        <f>SUMIFS([1]Up!$J:$J,[1]Up!$D:$D,D812)</f>
        <v>0</v>
      </c>
      <c r="BX812" s="82"/>
      <c r="BY812" s="82" t="str">
        <f t="shared" si="76"/>
        <v>PL10</v>
      </c>
      <c r="BZ812" s="53" t="str">
        <f t="shared" si="77"/>
        <v/>
      </c>
      <c r="CA812" s="53" t="s">
        <v>50</v>
      </c>
      <c r="CB812" s="84" t="s">
        <v>3840</v>
      </c>
      <c r="CC812" s="53"/>
      <c r="CD812" s="53" t="s">
        <v>3841</v>
      </c>
      <c r="CE812" s="53">
        <v>1</v>
      </c>
      <c r="CF812" s="83">
        <v>46189</v>
      </c>
      <c r="CG812" s="53"/>
      <c r="CH812" s="53"/>
    </row>
    <row r="813" spans="3:86" ht="14.25" customHeight="1">
      <c r="C813" s="82" t="s">
        <v>12</v>
      </c>
      <c r="D813" s="82" t="s">
        <v>3467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5"/>
        <v>3</v>
      </c>
      <c r="M813" s="26">
        <f t="shared" si="74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>
        <v>3</v>
      </c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26"/>
      <c r="BU813" s="26"/>
      <c r="BV813" s="26"/>
      <c r="BW813" s="67">
        <f>SUMIFS([1]Up!$J:$J,[1]Up!$D:$D,D813)</f>
        <v>0</v>
      </c>
      <c r="BX813" s="82"/>
      <c r="BY813" s="82" t="str">
        <f t="shared" si="76"/>
        <v/>
      </c>
      <c r="BZ813" s="53" t="str">
        <f t="shared" si="77"/>
        <v/>
      </c>
      <c r="CA813" s="53" t="s">
        <v>61</v>
      </c>
      <c r="CB813" s="53" t="s">
        <v>3844</v>
      </c>
      <c r="CC813" s="53"/>
      <c r="CD813" s="53" t="s">
        <v>3845</v>
      </c>
      <c r="CE813" s="53">
        <v>1</v>
      </c>
      <c r="CF813" s="83">
        <v>46189</v>
      </c>
      <c r="CG813" s="53"/>
      <c r="CH813" s="53"/>
    </row>
    <row r="814" spans="3:86" ht="14.25" customHeight="1">
      <c r="C814" s="82" t="s">
        <v>14</v>
      </c>
      <c r="D814" s="82" t="s">
        <v>3468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5"/>
        <v>3</v>
      </c>
      <c r="M814" s="26">
        <f t="shared" si="74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>
        <v>3</v>
      </c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26"/>
      <c r="BU814" s="26"/>
      <c r="BV814" s="26"/>
      <c r="BW814" s="67">
        <f>SUMIFS([1]Up!$J:$J,[1]Up!$D:$D,D814)</f>
        <v>0</v>
      </c>
      <c r="BX814" s="82"/>
      <c r="BY814" s="82" t="str">
        <f t="shared" si="76"/>
        <v>PL10</v>
      </c>
      <c r="BZ814" s="53" t="str">
        <f t="shared" si="77"/>
        <v/>
      </c>
      <c r="CA814" s="53" t="s">
        <v>61</v>
      </c>
      <c r="CB814" s="84" t="s">
        <v>3840</v>
      </c>
      <c r="CC814" s="53"/>
      <c r="CD814" s="53" t="s">
        <v>3841</v>
      </c>
      <c r="CE814" s="53">
        <v>1</v>
      </c>
      <c r="CF814" s="83">
        <v>46189</v>
      </c>
      <c r="CG814" s="53"/>
      <c r="CH814" s="53"/>
    </row>
    <row r="815" spans="3:86" ht="14.25" customHeight="1">
      <c r="C815" s="82" t="s">
        <v>15</v>
      </c>
      <c r="D815" s="82" t="s">
        <v>3469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5"/>
        <v>72</v>
      </c>
      <c r="M815" s="26">
        <f t="shared" si="74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T815" s="26"/>
      <c r="BU815" s="26"/>
      <c r="BV815" s="26">
        <v>72</v>
      </c>
      <c r="BW815" s="67">
        <f>SUMIFS([1]Up!$J:$J,[1]Up!$D:$D,D815)</f>
        <v>0</v>
      </c>
      <c r="BX815" s="82"/>
      <c r="BY815" s="82" t="str">
        <f t="shared" si="76"/>
        <v/>
      </c>
      <c r="BZ815" s="53" t="str">
        <f t="shared" si="77"/>
        <v/>
      </c>
      <c r="CA815" s="53" t="s">
        <v>75</v>
      </c>
      <c r="CB815" s="53"/>
      <c r="CC815" s="53"/>
      <c r="CD815" s="53"/>
      <c r="CE815" s="53"/>
      <c r="CF815" s="83"/>
      <c r="CG815" s="53"/>
      <c r="CH815" s="53"/>
    </row>
    <row r="816" spans="3:86" ht="14.25" customHeight="1">
      <c r="C816" s="82" t="s">
        <v>15</v>
      </c>
      <c r="D816" s="82" t="s">
        <v>3470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5"/>
        <v>3</v>
      </c>
      <c r="M816" s="26">
        <f t="shared" si="74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T816" s="26"/>
      <c r="BU816" s="26"/>
      <c r="BV816" s="26">
        <v>3</v>
      </c>
      <c r="BW816" s="67">
        <f>SUMIFS([1]Up!$J:$J,[1]Up!$D:$D,D816)</f>
        <v>0</v>
      </c>
      <c r="BX816" s="82"/>
      <c r="BY816" s="82" t="str">
        <f t="shared" si="76"/>
        <v/>
      </c>
      <c r="BZ816" s="53" t="str">
        <f t="shared" si="77"/>
        <v/>
      </c>
      <c r="CA816" s="53" t="s">
        <v>75</v>
      </c>
      <c r="CB816" s="53"/>
      <c r="CC816" s="53"/>
      <c r="CD816" s="53"/>
      <c r="CE816" s="53"/>
      <c r="CF816" s="83"/>
      <c r="CG816" s="53"/>
      <c r="CH816" s="53"/>
    </row>
    <row r="817" spans="3:86" ht="14.25" customHeight="1">
      <c r="C817" s="82" t="s">
        <v>15</v>
      </c>
      <c r="D817" s="82" t="s">
        <v>3471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5"/>
        <v>3</v>
      </c>
      <c r="M817" s="26">
        <f t="shared" si="74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T817" s="26"/>
      <c r="BU817" s="26"/>
      <c r="BV817" s="26">
        <v>3</v>
      </c>
      <c r="BW817" s="67">
        <f>SUMIFS([1]Up!$J:$J,[1]Up!$D:$D,D817)</f>
        <v>0</v>
      </c>
      <c r="BX817" s="82"/>
      <c r="BY817" s="82" t="str">
        <f t="shared" si="76"/>
        <v/>
      </c>
      <c r="BZ817" s="53" t="str">
        <f t="shared" si="77"/>
        <v/>
      </c>
      <c r="CA817" s="53" t="s">
        <v>75</v>
      </c>
      <c r="CB817" s="53"/>
      <c r="CC817" s="53"/>
      <c r="CD817" s="53"/>
      <c r="CE817" s="53"/>
      <c r="CF817" s="83"/>
      <c r="CG817" s="53"/>
      <c r="CH817" s="53"/>
    </row>
    <row r="818" spans="3:86" ht="14.25" customHeight="1">
      <c r="C818" s="82" t="s">
        <v>15</v>
      </c>
      <c r="D818" s="82" t="s">
        <v>3472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5"/>
        <v>24</v>
      </c>
      <c r="M818" s="26">
        <f t="shared" si="74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T818" s="26"/>
      <c r="BU818" s="26"/>
      <c r="BV818" s="26">
        <v>24</v>
      </c>
      <c r="BW818" s="67">
        <f>SUMIFS([1]Up!$J:$J,[1]Up!$D:$D,D818)</f>
        <v>0</v>
      </c>
      <c r="BX818" s="82"/>
      <c r="BY818" s="82" t="str">
        <f t="shared" si="76"/>
        <v/>
      </c>
      <c r="BZ818" s="53" t="str">
        <f t="shared" si="77"/>
        <v/>
      </c>
      <c r="CA818" s="53" t="s">
        <v>75</v>
      </c>
      <c r="CB818" s="53"/>
      <c r="CC818" s="53"/>
      <c r="CD818" s="53"/>
      <c r="CE818" s="53"/>
      <c r="CF818" s="83"/>
      <c r="CG818" s="53"/>
      <c r="CH818" s="53"/>
    </row>
    <row r="819" spans="3:86" ht="14.25" customHeight="1">
      <c r="C819" s="82" t="s">
        <v>15</v>
      </c>
      <c r="D819" s="82" t="s">
        <v>3473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5"/>
        <v>24</v>
      </c>
      <c r="M819" s="26">
        <f t="shared" si="74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T819" s="26"/>
      <c r="BU819" s="26"/>
      <c r="BV819" s="26">
        <v>24</v>
      </c>
      <c r="BW819" s="67">
        <f>SUMIFS([1]Up!$J:$J,[1]Up!$D:$D,D819)</f>
        <v>0</v>
      </c>
      <c r="BX819" s="82"/>
      <c r="BY819" s="82" t="str">
        <f t="shared" si="76"/>
        <v/>
      </c>
      <c r="BZ819" s="53" t="str">
        <f t="shared" si="77"/>
        <v/>
      </c>
      <c r="CA819" s="53" t="s">
        <v>75</v>
      </c>
      <c r="CB819" s="53"/>
      <c r="CC819" s="53"/>
      <c r="CD819" s="53"/>
      <c r="CE819" s="53"/>
      <c r="CF819" s="83"/>
      <c r="CG819" s="53"/>
      <c r="CH819" s="53"/>
    </row>
    <row r="820" spans="3:86" ht="14.25" customHeight="1">
      <c r="C820" s="82" t="s">
        <v>14</v>
      </c>
      <c r="D820" s="82" t="s">
        <v>3474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5"/>
        <v>24</v>
      </c>
      <c r="M820" s="26">
        <f t="shared" si="74"/>
        <v>0</v>
      </c>
      <c r="N820" s="26"/>
      <c r="O820" s="26"/>
      <c r="P820" s="26"/>
      <c r="Q820" s="26"/>
      <c r="R820" s="26"/>
      <c r="S820" s="26">
        <v>21</v>
      </c>
      <c r="T820" s="26"/>
      <c r="U820" s="26">
        <v>3</v>
      </c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26"/>
      <c r="BU820" s="26"/>
      <c r="BV820" s="26"/>
      <c r="BW820" s="67">
        <f>SUMIFS([1]Up!$J:$J,[1]Up!$D:$D,D820)</f>
        <v>0</v>
      </c>
      <c r="BX820" s="82"/>
      <c r="BY820" s="82" t="str">
        <f t="shared" si="76"/>
        <v>PL10</v>
      </c>
      <c r="BZ820" s="53" t="str">
        <f t="shared" si="77"/>
        <v/>
      </c>
      <c r="CA820" s="53" t="s">
        <v>50</v>
      </c>
      <c r="CB820" s="84" t="s">
        <v>3840</v>
      </c>
      <c r="CC820" s="53"/>
      <c r="CD820" s="53" t="s">
        <v>3841</v>
      </c>
      <c r="CE820" s="53">
        <v>8</v>
      </c>
      <c r="CF820" s="83">
        <v>46189</v>
      </c>
      <c r="CG820" s="53"/>
      <c r="CH820" s="53"/>
    </row>
    <row r="821" spans="3:86" ht="14.25" customHeight="1">
      <c r="C821" s="82" t="s">
        <v>14</v>
      </c>
      <c r="D821" s="82" t="s">
        <v>3475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5"/>
        <v>48</v>
      </c>
      <c r="M821" s="26">
        <f t="shared" si="74"/>
        <v>0</v>
      </c>
      <c r="N821" s="26"/>
      <c r="O821" s="26"/>
      <c r="P821" s="26"/>
      <c r="Q821" s="26"/>
      <c r="R821" s="26"/>
      <c r="S821" s="26">
        <v>16</v>
      </c>
      <c r="T821" s="26"/>
      <c r="U821" s="26">
        <v>32</v>
      </c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26"/>
      <c r="BU821" s="26"/>
      <c r="BV821" s="26"/>
      <c r="BW821" s="67">
        <f>SUMIFS([1]Up!$J:$J,[1]Up!$D:$D,D821)</f>
        <v>0</v>
      </c>
      <c r="BX821" s="82"/>
      <c r="BY821" s="82" t="str">
        <f t="shared" si="76"/>
        <v>PL10</v>
      </c>
      <c r="BZ821" s="53" t="str">
        <f t="shared" si="77"/>
        <v/>
      </c>
      <c r="CA821" s="53" t="s">
        <v>50</v>
      </c>
      <c r="CB821" s="84" t="s">
        <v>3840</v>
      </c>
      <c r="CC821" s="53"/>
      <c r="CD821" s="53" t="s">
        <v>3841</v>
      </c>
      <c r="CE821" s="53">
        <v>16</v>
      </c>
      <c r="CF821" s="83">
        <v>46189</v>
      </c>
      <c r="CG821" s="53"/>
      <c r="CH821" s="53"/>
    </row>
    <row r="822" spans="3:86" ht="14.25" customHeight="1">
      <c r="C822" s="82" t="s">
        <v>14</v>
      </c>
      <c r="D822" s="82" t="s">
        <v>3476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5"/>
        <v>3</v>
      </c>
      <c r="M822" s="26">
        <f t="shared" si="74"/>
        <v>0</v>
      </c>
      <c r="N822" s="26"/>
      <c r="O822" s="26"/>
      <c r="P822" s="26"/>
      <c r="Q822" s="26"/>
      <c r="R822" s="26"/>
      <c r="S822" s="26"/>
      <c r="T822" s="26"/>
      <c r="U822" s="26">
        <v>3</v>
      </c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26"/>
      <c r="BU822" s="26"/>
      <c r="BV822" s="26"/>
      <c r="BW822" s="67">
        <f>SUMIFS([1]Up!$J:$J,[1]Up!$D:$D,D822)</f>
        <v>0</v>
      </c>
      <c r="BX822" s="82"/>
      <c r="BY822" s="82" t="str">
        <f t="shared" si="76"/>
        <v>PL10</v>
      </c>
      <c r="BZ822" s="53" t="str">
        <f t="shared" si="77"/>
        <v/>
      </c>
      <c r="CA822" s="53" t="s">
        <v>50</v>
      </c>
      <c r="CB822" s="84" t="s">
        <v>3840</v>
      </c>
      <c r="CC822" s="53"/>
      <c r="CD822" s="53" t="s">
        <v>3841</v>
      </c>
      <c r="CE822" s="53">
        <v>1</v>
      </c>
      <c r="CF822" s="83">
        <v>46189</v>
      </c>
      <c r="CG822" s="53"/>
      <c r="CH822" s="53"/>
    </row>
    <row r="823" spans="3:86" ht="14.25" customHeight="1">
      <c r="C823" s="82" t="s">
        <v>15</v>
      </c>
      <c r="D823" s="82" t="s">
        <v>3477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5"/>
        <v>24</v>
      </c>
      <c r="M823" s="26">
        <f t="shared" si="74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T823" s="26"/>
      <c r="BU823" s="26"/>
      <c r="BV823" s="26">
        <v>24</v>
      </c>
      <c r="BW823" s="67">
        <f>SUMIFS([1]Up!$J:$J,[1]Up!$D:$D,D823)</f>
        <v>0</v>
      </c>
      <c r="BX823" s="82"/>
      <c r="BY823" s="82" t="str">
        <f t="shared" si="76"/>
        <v/>
      </c>
      <c r="BZ823" s="53" t="str">
        <f t="shared" si="77"/>
        <v/>
      </c>
      <c r="CA823" s="53" t="s">
        <v>75</v>
      </c>
      <c r="CB823" s="53"/>
      <c r="CC823" s="53"/>
      <c r="CD823" s="53"/>
      <c r="CE823" s="53"/>
      <c r="CF823" s="83"/>
      <c r="CG823" s="53"/>
      <c r="CH823" s="53"/>
    </row>
    <row r="824" spans="3:86" ht="14.25" customHeight="1">
      <c r="C824" s="82" t="s">
        <v>12</v>
      </c>
      <c r="D824" s="82" t="s">
        <v>3478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5"/>
        <v>3</v>
      </c>
      <c r="M824" s="26">
        <f t="shared" si="74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>
        <v>3</v>
      </c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26"/>
      <c r="BU824" s="26"/>
      <c r="BV824" s="26"/>
      <c r="BW824" s="67">
        <f>SUMIFS([1]Up!$J:$J,[1]Up!$D:$D,D824)</f>
        <v>0</v>
      </c>
      <c r="BX824" s="82"/>
      <c r="BY824" s="82" t="str">
        <f t="shared" si="76"/>
        <v/>
      </c>
      <c r="BZ824" s="53" t="str">
        <f t="shared" si="77"/>
        <v/>
      </c>
      <c r="CA824" s="53" t="s">
        <v>61</v>
      </c>
      <c r="CB824" s="53" t="s">
        <v>3846</v>
      </c>
      <c r="CC824" s="53"/>
      <c r="CD824" s="53" t="s">
        <v>3847</v>
      </c>
      <c r="CE824" s="53">
        <v>1</v>
      </c>
      <c r="CF824" s="83">
        <v>46189</v>
      </c>
      <c r="CG824" s="53"/>
      <c r="CH824" s="53"/>
    </row>
    <row r="825" spans="3:86" ht="14.25" customHeight="1">
      <c r="C825" s="82" t="s">
        <v>15</v>
      </c>
      <c r="D825" s="82" t="s">
        <v>3479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5"/>
        <v>24</v>
      </c>
      <c r="M825" s="26">
        <f t="shared" si="74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T825" s="26"/>
      <c r="BU825" s="26"/>
      <c r="BV825" s="26">
        <v>24</v>
      </c>
      <c r="BW825" s="67">
        <f>SUMIFS([1]Up!$J:$J,[1]Up!$D:$D,D825)</f>
        <v>0</v>
      </c>
      <c r="BX825" s="82"/>
      <c r="BY825" s="82" t="str">
        <f t="shared" si="76"/>
        <v/>
      </c>
      <c r="BZ825" s="53" t="str">
        <f t="shared" si="77"/>
        <v/>
      </c>
      <c r="CA825" s="53" t="s">
        <v>75</v>
      </c>
      <c r="CB825" s="53"/>
      <c r="CC825" s="53"/>
      <c r="CD825" s="53"/>
      <c r="CE825" s="53"/>
      <c r="CF825" s="83"/>
      <c r="CG825" s="53"/>
      <c r="CH825" s="53"/>
    </row>
    <row r="826" spans="3:86" ht="14.25" customHeight="1">
      <c r="C826" s="82" t="s">
        <v>15</v>
      </c>
      <c r="D826" s="82" t="s">
        <v>3480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5"/>
        <v>24</v>
      </c>
      <c r="M826" s="26">
        <f t="shared" si="74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T826" s="26"/>
      <c r="BU826" s="26"/>
      <c r="BV826" s="26">
        <v>24</v>
      </c>
      <c r="BW826" s="67">
        <f>SUMIFS([1]Up!$J:$J,[1]Up!$D:$D,D826)</f>
        <v>0</v>
      </c>
      <c r="BX826" s="82"/>
      <c r="BY826" s="82" t="str">
        <f t="shared" si="76"/>
        <v/>
      </c>
      <c r="BZ826" s="53" t="str">
        <f t="shared" si="77"/>
        <v/>
      </c>
      <c r="CA826" s="53" t="s">
        <v>75</v>
      </c>
      <c r="CB826" s="53"/>
      <c r="CC826" s="53"/>
      <c r="CD826" s="53"/>
      <c r="CE826" s="53"/>
      <c r="CF826" s="83"/>
      <c r="CG826" s="53"/>
      <c r="CH826" s="53"/>
    </row>
    <row r="827" spans="3:86" ht="14.25" customHeight="1">
      <c r="C827" s="82" t="s">
        <v>12</v>
      </c>
      <c r="D827" s="82" t="s">
        <v>3481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5"/>
        <v>6</v>
      </c>
      <c r="M827" s="26">
        <f t="shared" si="74"/>
        <v>0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>
        <v>6</v>
      </c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26"/>
      <c r="BU827" s="26"/>
      <c r="BV827" s="26"/>
      <c r="BW827" s="67">
        <f>SUMIFS([1]Up!$J:$J,[1]Up!$D:$D,D827)</f>
        <v>0</v>
      </c>
      <c r="BX827" s="82"/>
      <c r="BY827" s="82" t="str">
        <f t="shared" si="76"/>
        <v/>
      </c>
      <c r="BZ827" s="53" t="str">
        <f t="shared" si="77"/>
        <v/>
      </c>
      <c r="CA827" s="53" t="s">
        <v>50</v>
      </c>
      <c r="CB827" s="84" t="s">
        <v>3848</v>
      </c>
      <c r="CC827" s="53"/>
      <c r="CD827" s="53" t="s">
        <v>3849</v>
      </c>
      <c r="CE827" s="53">
        <v>2</v>
      </c>
      <c r="CF827" s="83">
        <v>46189</v>
      </c>
      <c r="CG827" s="53"/>
      <c r="CH827" s="53"/>
    </row>
    <row r="828" spans="3:86" ht="14.25" customHeight="1">
      <c r="C828" s="82" t="s">
        <v>12</v>
      </c>
      <c r="D828" s="82" t="s">
        <v>3482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5"/>
        <v>6</v>
      </c>
      <c r="M828" s="26">
        <f t="shared" si="74"/>
        <v>0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>
        <v>6</v>
      </c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26"/>
      <c r="BR828" s="26"/>
      <c r="BS828" s="26"/>
      <c r="BT828" s="26"/>
      <c r="BU828" s="26"/>
      <c r="BV828" s="26"/>
      <c r="BW828" s="67">
        <f>SUMIFS([1]Up!$J:$J,[1]Up!$D:$D,D828)</f>
        <v>0</v>
      </c>
      <c r="BX828" s="82"/>
      <c r="BY828" s="82" t="str">
        <f t="shared" si="76"/>
        <v/>
      </c>
      <c r="BZ828" s="53" t="str">
        <f t="shared" si="77"/>
        <v/>
      </c>
      <c r="CA828" s="53" t="s">
        <v>50</v>
      </c>
      <c r="CB828" s="84" t="s">
        <v>3848</v>
      </c>
      <c r="CC828" s="53"/>
      <c r="CD828" s="53" t="s">
        <v>3849</v>
      </c>
      <c r="CE828" s="53">
        <v>2</v>
      </c>
      <c r="CF828" s="83">
        <v>46189</v>
      </c>
      <c r="CG828" s="53"/>
      <c r="CH828" s="53"/>
    </row>
    <row r="829" spans="3:86" ht="14.25" customHeight="1">
      <c r="C829" s="82" t="s">
        <v>12</v>
      </c>
      <c r="D829" s="82" t="s">
        <v>3483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5"/>
        <v>6</v>
      </c>
      <c r="M829" s="26">
        <f t="shared" si="74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>
        <v>6</v>
      </c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26"/>
      <c r="BR829" s="26"/>
      <c r="BS829" s="26"/>
      <c r="BT829" s="26"/>
      <c r="BU829" s="26"/>
      <c r="BV829" s="26"/>
      <c r="BW829" s="67">
        <f>SUMIFS([1]Up!$J:$J,[1]Up!$D:$D,D829)</f>
        <v>0</v>
      </c>
      <c r="BX829" s="82"/>
      <c r="BY829" s="82" t="str">
        <f t="shared" si="76"/>
        <v/>
      </c>
      <c r="BZ829" s="53" t="str">
        <f t="shared" si="77"/>
        <v/>
      </c>
      <c r="CA829" s="53" t="s">
        <v>61</v>
      </c>
      <c r="CB829" s="53" t="s">
        <v>3850</v>
      </c>
      <c r="CC829" s="53"/>
      <c r="CD829" s="53" t="s">
        <v>3851</v>
      </c>
      <c r="CE829" s="53">
        <v>2</v>
      </c>
      <c r="CF829" s="83">
        <v>46189</v>
      </c>
      <c r="CG829" s="53"/>
      <c r="CH829" s="53"/>
    </row>
    <row r="830" spans="3:86" ht="14.25" customHeight="1">
      <c r="C830" s="82" t="s">
        <v>14</v>
      </c>
      <c r="D830" s="82" t="s">
        <v>3484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5"/>
        <v>48</v>
      </c>
      <c r="M830" s="26">
        <f t="shared" si="74"/>
        <v>0</v>
      </c>
      <c r="N830" s="26"/>
      <c r="O830" s="26"/>
      <c r="P830" s="26"/>
      <c r="Q830" s="26"/>
      <c r="R830" s="26"/>
      <c r="S830" s="26">
        <v>29</v>
      </c>
      <c r="T830" s="26"/>
      <c r="U830" s="26">
        <v>19</v>
      </c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26"/>
      <c r="BR830" s="26"/>
      <c r="BS830" s="26"/>
      <c r="BT830" s="26"/>
      <c r="BU830" s="26"/>
      <c r="BV830" s="26"/>
      <c r="BW830" s="67">
        <f>SUMIFS([1]Up!$J:$J,[1]Up!$D:$D,D830)</f>
        <v>0</v>
      </c>
      <c r="BX830" s="82"/>
      <c r="BY830" s="82" t="str">
        <f t="shared" si="76"/>
        <v>PL10</v>
      </c>
      <c r="BZ830" s="53" t="str">
        <f t="shared" si="77"/>
        <v/>
      </c>
      <c r="CA830" s="53" t="s">
        <v>50</v>
      </c>
      <c r="CB830" s="84" t="s">
        <v>3840</v>
      </c>
      <c r="CC830" s="53"/>
      <c r="CD830" s="53" t="s">
        <v>3841</v>
      </c>
      <c r="CE830" s="53">
        <v>16</v>
      </c>
      <c r="CF830" s="83">
        <v>46189</v>
      </c>
      <c r="CG830" s="53"/>
      <c r="CH830" s="53"/>
    </row>
    <row r="831" spans="3:86" ht="14.25" customHeight="1">
      <c r="C831" s="82" t="s">
        <v>12</v>
      </c>
      <c r="D831" s="82" t="s">
        <v>3485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5"/>
        <v>3</v>
      </c>
      <c r="M831" s="26">
        <f t="shared" si="74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>
        <v>3</v>
      </c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26"/>
      <c r="BR831" s="26"/>
      <c r="BS831" s="26"/>
      <c r="BT831" s="26"/>
      <c r="BU831" s="26"/>
      <c r="BV831" s="26"/>
      <c r="BW831" s="67">
        <f>SUMIFS([1]Up!$J:$J,[1]Up!$D:$D,D831)</f>
        <v>0</v>
      </c>
      <c r="BX831" s="82"/>
      <c r="BY831" s="82" t="str">
        <f t="shared" si="76"/>
        <v/>
      </c>
      <c r="BZ831" s="53" t="str">
        <f t="shared" si="77"/>
        <v/>
      </c>
      <c r="CA831" s="53" t="s">
        <v>61</v>
      </c>
      <c r="CB831" s="53" t="s">
        <v>3850</v>
      </c>
      <c r="CC831" s="53"/>
      <c r="CD831" s="53" t="s">
        <v>3851</v>
      </c>
      <c r="CE831" s="53">
        <v>1</v>
      </c>
      <c r="CF831" s="83">
        <v>46189</v>
      </c>
      <c r="CG831" s="53"/>
      <c r="CH831" s="53"/>
    </row>
    <row r="832" spans="3:86" ht="14.25" customHeight="1">
      <c r="C832" s="82" t="s">
        <v>15</v>
      </c>
      <c r="D832" s="82" t="s">
        <v>3486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5"/>
        <v>3</v>
      </c>
      <c r="M832" s="26">
        <f t="shared" si="74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26"/>
      <c r="BR832" s="26"/>
      <c r="BS832" s="26"/>
      <c r="BT832" s="26"/>
      <c r="BU832" s="26"/>
      <c r="BV832" s="26">
        <v>3</v>
      </c>
      <c r="BW832" s="67">
        <f>SUMIFS([1]Up!$J:$J,[1]Up!$D:$D,D832)</f>
        <v>0</v>
      </c>
      <c r="BX832" s="82"/>
      <c r="BY832" s="82" t="str">
        <f t="shared" si="76"/>
        <v/>
      </c>
      <c r="BZ832" s="53" t="str">
        <f t="shared" si="77"/>
        <v/>
      </c>
      <c r="CA832" s="53" t="s">
        <v>75</v>
      </c>
      <c r="CB832" s="53"/>
      <c r="CC832" s="53"/>
      <c r="CD832" s="53"/>
      <c r="CE832" s="53"/>
      <c r="CF832" s="83"/>
      <c r="CG832" s="53"/>
      <c r="CH832" s="53"/>
    </row>
    <row r="833" spans="3:86" ht="14.25" customHeight="1">
      <c r="C833" s="82" t="s">
        <v>14</v>
      </c>
      <c r="D833" s="82" t="s">
        <v>3487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5"/>
        <v>3</v>
      </c>
      <c r="M833" s="26">
        <f t="shared" si="74"/>
        <v>0</v>
      </c>
      <c r="N833" s="26"/>
      <c r="O833" s="26"/>
      <c r="P833" s="26"/>
      <c r="Q833" s="26"/>
      <c r="R833" s="26"/>
      <c r="S833" s="26"/>
      <c r="T833" s="26"/>
      <c r="U833" s="26">
        <v>3</v>
      </c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26"/>
      <c r="BR833" s="26"/>
      <c r="BS833" s="26"/>
      <c r="BT833" s="26"/>
      <c r="BU833" s="26"/>
      <c r="BV833" s="26"/>
      <c r="BW833" s="67">
        <f>SUMIFS([1]Up!$J:$J,[1]Up!$D:$D,D833)</f>
        <v>0</v>
      </c>
      <c r="BX833" s="82"/>
      <c r="BY833" s="82" t="str">
        <f t="shared" si="76"/>
        <v>PL10</v>
      </c>
      <c r="BZ833" s="53" t="str">
        <f t="shared" si="77"/>
        <v/>
      </c>
      <c r="CA833" s="53" t="s">
        <v>50</v>
      </c>
      <c r="CB833" s="84" t="s">
        <v>3840</v>
      </c>
      <c r="CC833" s="53"/>
      <c r="CD833" s="53" t="s">
        <v>3841</v>
      </c>
      <c r="CE833" s="53">
        <v>1</v>
      </c>
      <c r="CF833" s="83">
        <v>46189</v>
      </c>
      <c r="CG833" s="53"/>
      <c r="CH833" s="53"/>
    </row>
    <row r="834" spans="3:86" ht="14.25" customHeight="1">
      <c r="C834" s="82" t="s">
        <v>14</v>
      </c>
      <c r="D834" s="82" t="s">
        <v>3488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5"/>
        <v>6</v>
      </c>
      <c r="M834" s="26">
        <f t="shared" si="74"/>
        <v>0</v>
      </c>
      <c r="N834" s="26"/>
      <c r="O834" s="26"/>
      <c r="P834" s="26"/>
      <c r="Q834" s="26"/>
      <c r="R834" s="26"/>
      <c r="S834" s="26"/>
      <c r="T834" s="26"/>
      <c r="U834" s="26">
        <v>6</v>
      </c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26"/>
      <c r="BR834" s="26"/>
      <c r="BS834" s="26"/>
      <c r="BT834" s="26"/>
      <c r="BU834" s="26"/>
      <c r="BV834" s="26"/>
      <c r="BW834" s="67">
        <f>SUMIFS([1]Up!$J:$J,[1]Up!$D:$D,D834)</f>
        <v>0</v>
      </c>
      <c r="BX834" s="82"/>
      <c r="BY834" s="82" t="str">
        <f t="shared" si="76"/>
        <v>PL10</v>
      </c>
      <c r="BZ834" s="53" t="str">
        <f t="shared" si="77"/>
        <v/>
      </c>
      <c r="CA834" s="53" t="s">
        <v>50</v>
      </c>
      <c r="CB834" s="84" t="s">
        <v>3840</v>
      </c>
      <c r="CC834" s="53"/>
      <c r="CD834" s="53" t="s">
        <v>3841</v>
      </c>
      <c r="CE834" s="53">
        <v>2</v>
      </c>
      <c r="CF834" s="83">
        <v>46189</v>
      </c>
      <c r="CG834" s="53"/>
      <c r="CH834" s="53"/>
    </row>
    <row r="835" spans="3:86" ht="14.25" customHeight="1">
      <c r="C835" s="82" t="s">
        <v>14</v>
      </c>
      <c r="D835" s="82" t="s">
        <v>3489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5"/>
        <v>12</v>
      </c>
      <c r="M835" s="26">
        <f t="shared" si="74"/>
        <v>0</v>
      </c>
      <c r="N835" s="26"/>
      <c r="O835" s="26"/>
      <c r="P835" s="26"/>
      <c r="Q835" s="26"/>
      <c r="R835" s="26"/>
      <c r="S835" s="26">
        <v>12</v>
      </c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26"/>
      <c r="BR835" s="26"/>
      <c r="BS835" s="26"/>
      <c r="BT835" s="26"/>
      <c r="BU835" s="26"/>
      <c r="BV835" s="26"/>
      <c r="BW835" s="67">
        <f>SUMIFS([1]Up!$J:$J,[1]Up!$D:$D,D835)</f>
        <v>0</v>
      </c>
      <c r="BX835" s="82"/>
      <c r="BY835" s="82" t="str">
        <f t="shared" si="76"/>
        <v>PL10</v>
      </c>
      <c r="BZ835" s="53" t="str">
        <f t="shared" si="77"/>
        <v/>
      </c>
      <c r="CA835" s="53" t="s">
        <v>50</v>
      </c>
      <c r="CB835" s="84" t="s">
        <v>3840</v>
      </c>
      <c r="CC835" s="53"/>
      <c r="CD835" s="53" t="s">
        <v>3841</v>
      </c>
      <c r="CE835" s="53">
        <v>4</v>
      </c>
      <c r="CF835" s="83">
        <v>46189</v>
      </c>
      <c r="CG835" s="53"/>
      <c r="CH835" s="53"/>
    </row>
    <row r="836" spans="3:86" ht="14.25" customHeight="1">
      <c r="C836" s="82" t="s">
        <v>14</v>
      </c>
      <c r="D836" s="82" t="s">
        <v>3490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5"/>
        <v>6</v>
      </c>
      <c r="M836" s="26">
        <f t="shared" si="74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>
        <v>6</v>
      </c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26"/>
      <c r="BR836" s="26"/>
      <c r="BS836" s="26"/>
      <c r="BT836" s="26"/>
      <c r="BU836" s="26"/>
      <c r="BV836" s="26"/>
      <c r="BW836" s="67">
        <f>SUMIFS([1]Up!$J:$J,[1]Up!$D:$D,D836)</f>
        <v>0</v>
      </c>
      <c r="BX836" s="82"/>
      <c r="BY836" s="82" t="str">
        <f t="shared" si="76"/>
        <v>PL1.5</v>
      </c>
      <c r="BZ836" s="53" t="str">
        <f t="shared" si="77"/>
        <v/>
      </c>
      <c r="CA836" s="53" t="s">
        <v>61</v>
      </c>
      <c r="CB836" s="53" t="s">
        <v>3842</v>
      </c>
      <c r="CC836" s="53"/>
      <c r="CD836" s="53" t="s">
        <v>3843</v>
      </c>
      <c r="CE836" s="53">
        <v>2</v>
      </c>
      <c r="CF836" s="83">
        <v>46189</v>
      </c>
      <c r="CG836" s="53"/>
      <c r="CH836" s="53"/>
    </row>
    <row r="837" spans="3:86" ht="14.25" customHeight="1">
      <c r="C837" s="82" t="s">
        <v>14</v>
      </c>
      <c r="D837" s="82" t="s">
        <v>3491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5"/>
        <v>6</v>
      </c>
      <c r="M837" s="26">
        <f t="shared" ref="M837:M844" si="78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>
        <v>6</v>
      </c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26"/>
      <c r="BR837" s="26"/>
      <c r="BS837" s="26"/>
      <c r="BT837" s="26"/>
      <c r="BU837" s="26"/>
      <c r="BV837" s="26"/>
      <c r="BW837" s="67">
        <f>SUMIFS([1]Up!$J:$J,[1]Up!$D:$D,D837)</f>
        <v>0</v>
      </c>
      <c r="BX837" s="82"/>
      <c r="BY837" s="82" t="str">
        <f t="shared" si="76"/>
        <v>PL1.5</v>
      </c>
      <c r="BZ837" s="53" t="str">
        <f t="shared" si="77"/>
        <v/>
      </c>
      <c r="CA837" s="53" t="s">
        <v>61</v>
      </c>
      <c r="CB837" s="53" t="s">
        <v>3842</v>
      </c>
      <c r="CC837" s="53"/>
      <c r="CD837" s="53" t="s">
        <v>3843</v>
      </c>
      <c r="CE837" s="53">
        <v>2</v>
      </c>
      <c r="CF837" s="83">
        <v>46189</v>
      </c>
      <c r="CG837" s="53"/>
      <c r="CH837" s="53"/>
    </row>
    <row r="838" spans="3:86" ht="14.25" customHeight="1">
      <c r="C838" s="82" t="s">
        <v>14</v>
      </c>
      <c r="D838" s="82" t="s">
        <v>3492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5"/>
        <v>3</v>
      </c>
      <c r="M838" s="26">
        <f t="shared" si="78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>
        <v>3</v>
      </c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26"/>
      <c r="BR838" s="26"/>
      <c r="BS838" s="26"/>
      <c r="BT838" s="26"/>
      <c r="BU838" s="26"/>
      <c r="BV838" s="26"/>
      <c r="BW838" s="67">
        <f>SUMIFS([1]Up!$J:$J,[1]Up!$D:$D,D838)</f>
        <v>0</v>
      </c>
      <c r="BX838" s="82"/>
      <c r="BY838" s="82" t="str">
        <f t="shared" si="76"/>
        <v>PL1.5</v>
      </c>
      <c r="BZ838" s="53" t="str">
        <f t="shared" si="77"/>
        <v/>
      </c>
      <c r="CA838" s="53" t="s">
        <v>61</v>
      </c>
      <c r="CB838" s="53" t="s">
        <v>3842</v>
      </c>
      <c r="CC838" s="53"/>
      <c r="CD838" s="53" t="s">
        <v>3843</v>
      </c>
      <c r="CE838" s="53">
        <v>1</v>
      </c>
      <c r="CF838" s="83">
        <v>46189</v>
      </c>
      <c r="CG838" s="53"/>
      <c r="CH838" s="53"/>
    </row>
    <row r="839" spans="3:86" ht="14.25" customHeight="1">
      <c r="C839" s="82" t="s">
        <v>12</v>
      </c>
      <c r="D839" s="82" t="s">
        <v>3493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5"/>
        <v>0</v>
      </c>
      <c r="M839" s="26">
        <f t="shared" si="78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26"/>
      <c r="BR839" s="26"/>
      <c r="BS839" s="26"/>
      <c r="BT839" s="26"/>
      <c r="BU839" s="26"/>
      <c r="BV839" s="26"/>
      <c r="BW839" s="67">
        <f>SUMIFS([1]Up!$J:$J,[1]Up!$D:$D,D839)</f>
        <v>0</v>
      </c>
      <c r="BX839" s="82"/>
      <c r="BY839" s="82" t="str">
        <f t="shared" si="76"/>
        <v/>
      </c>
      <c r="BZ839" s="53" t="str">
        <f t="shared" si="77"/>
        <v/>
      </c>
      <c r="CA839" s="53" t="s">
        <v>61</v>
      </c>
      <c r="CB839" s="53"/>
      <c r="CC839" s="53"/>
      <c r="CD839" s="53"/>
      <c r="CE839" s="53"/>
      <c r="CF839" s="83"/>
      <c r="CG839" s="53"/>
      <c r="CH839" s="53"/>
    </row>
    <row r="840" spans="3:86" ht="14.25" customHeight="1">
      <c r="C840" s="82" t="s">
        <v>14</v>
      </c>
      <c r="D840" s="82" t="s">
        <v>3494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5"/>
        <v>30</v>
      </c>
      <c r="M840" s="26">
        <f t="shared" si="78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>
        <v>30</v>
      </c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26"/>
      <c r="BR840" s="26"/>
      <c r="BS840" s="26"/>
      <c r="BT840" s="26"/>
      <c r="BU840" s="26"/>
      <c r="BV840" s="26"/>
      <c r="BW840" s="67">
        <f>SUMIFS([1]Up!$J:$J,[1]Up!$D:$D,D840)</f>
        <v>0</v>
      </c>
      <c r="BX840" s="82"/>
      <c r="BY840" s="82" t="str">
        <f t="shared" si="76"/>
        <v xml:space="preserve">PL1.5 </v>
      </c>
      <c r="BZ840" s="53" t="str">
        <f t="shared" si="77"/>
        <v/>
      </c>
      <c r="CA840" s="53" t="s">
        <v>50</v>
      </c>
      <c r="CB840" s="53" t="s">
        <v>3842</v>
      </c>
      <c r="CC840" s="53"/>
      <c r="CD840" s="53" t="s">
        <v>3843</v>
      </c>
      <c r="CE840" s="53">
        <v>10</v>
      </c>
      <c r="CF840" s="83">
        <v>46189</v>
      </c>
      <c r="CG840" s="53"/>
      <c r="CH840" s="53"/>
    </row>
    <row r="841" spans="3:86" ht="14.25" customHeight="1">
      <c r="C841" s="82" t="s">
        <v>15</v>
      </c>
      <c r="D841" s="82" t="s">
        <v>3495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5"/>
        <v>30</v>
      </c>
      <c r="M841" s="26">
        <f t="shared" si="78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26"/>
      <c r="BR841" s="26"/>
      <c r="BS841" s="26"/>
      <c r="BT841" s="26"/>
      <c r="BU841" s="26"/>
      <c r="BV841" s="26">
        <v>30</v>
      </c>
      <c r="BW841" s="67">
        <f>SUMIFS([1]Up!$J:$J,[1]Up!$D:$D,D841)</f>
        <v>0</v>
      </c>
      <c r="BX841" s="82"/>
      <c r="BY841" s="82" t="str">
        <f t="shared" si="76"/>
        <v/>
      </c>
      <c r="BZ841" s="53" t="str">
        <f t="shared" si="77"/>
        <v/>
      </c>
      <c r="CA841" s="53" t="s">
        <v>75</v>
      </c>
      <c r="CB841" s="53"/>
      <c r="CC841" s="53"/>
      <c r="CD841" s="53"/>
      <c r="CE841" s="53"/>
      <c r="CF841" s="83"/>
      <c r="CG841" s="53"/>
      <c r="CH841" s="53"/>
    </row>
    <row r="842" spans="3:86" ht="14.25" customHeight="1">
      <c r="C842" s="82" t="s">
        <v>15</v>
      </c>
      <c r="D842" s="82" t="s">
        <v>3496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5"/>
        <v>3</v>
      </c>
      <c r="M842" s="26">
        <f t="shared" si="78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26"/>
      <c r="BR842" s="26"/>
      <c r="BS842" s="26"/>
      <c r="BT842" s="26"/>
      <c r="BU842" s="26"/>
      <c r="BV842" s="26">
        <v>3</v>
      </c>
      <c r="BW842" s="67">
        <f>SUMIFS([1]Up!$J:$J,[1]Up!$D:$D,D842)</f>
        <v>0</v>
      </c>
      <c r="BX842" s="82"/>
      <c r="BY842" s="82" t="str">
        <f t="shared" si="76"/>
        <v/>
      </c>
      <c r="BZ842" s="53" t="str">
        <f t="shared" si="77"/>
        <v/>
      </c>
      <c r="CA842" s="53" t="s">
        <v>75</v>
      </c>
      <c r="CB842" s="53"/>
      <c r="CC842" s="53"/>
      <c r="CD842" s="53"/>
      <c r="CE842" s="53"/>
      <c r="CF842" s="83"/>
      <c r="CG842" s="53"/>
      <c r="CH842" s="53"/>
    </row>
    <row r="843" spans="3:86" ht="14.25" customHeight="1">
      <c r="C843" s="82" t="s">
        <v>15</v>
      </c>
      <c r="D843" s="82" t="s">
        <v>3497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5"/>
        <v>3</v>
      </c>
      <c r="M843" s="26">
        <f t="shared" si="78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26"/>
      <c r="BR843" s="26"/>
      <c r="BS843" s="26"/>
      <c r="BT843" s="26"/>
      <c r="BU843" s="26"/>
      <c r="BV843" s="26">
        <v>3</v>
      </c>
      <c r="BW843" s="67">
        <f>SUMIFS([1]Up!$J:$J,[1]Up!$D:$D,D843)</f>
        <v>0</v>
      </c>
      <c r="BX843" s="82"/>
      <c r="BY843" s="82" t="str">
        <f t="shared" si="76"/>
        <v/>
      </c>
      <c r="BZ843" s="53" t="str">
        <f t="shared" si="77"/>
        <v/>
      </c>
      <c r="CA843" s="53" t="s">
        <v>75</v>
      </c>
      <c r="CB843" s="53"/>
      <c r="CC843" s="53"/>
      <c r="CD843" s="53"/>
      <c r="CE843" s="53"/>
      <c r="CF843" s="83"/>
      <c r="CG843" s="53"/>
      <c r="CH843" s="53"/>
    </row>
    <row r="844" spans="3:86" ht="14.25" customHeight="1">
      <c r="C844" s="82" t="s">
        <v>15</v>
      </c>
      <c r="D844" s="82" t="s">
        <v>3498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5"/>
        <v>78</v>
      </c>
      <c r="M844" s="26">
        <f t="shared" si="78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26"/>
      <c r="BR844" s="26"/>
      <c r="BS844" s="26"/>
      <c r="BT844" s="26"/>
      <c r="BU844" s="26"/>
      <c r="BV844" s="26">
        <v>78</v>
      </c>
      <c r="BW844" s="67">
        <f>SUMIFS([1]Up!$J:$J,[1]Up!$D:$D,D844)</f>
        <v>0</v>
      </c>
      <c r="BX844" s="82"/>
      <c r="BY844" s="82" t="str">
        <f t="shared" si="76"/>
        <v/>
      </c>
      <c r="BZ844" s="53" t="str">
        <f t="shared" si="77"/>
        <v/>
      </c>
      <c r="CA844" s="53" t="s">
        <v>75</v>
      </c>
      <c r="CB844" s="53"/>
      <c r="CC844" s="53"/>
      <c r="CD844" s="53"/>
      <c r="CE844" s="53"/>
      <c r="CF844" s="83"/>
      <c r="CG844" s="53"/>
      <c r="CH844" s="53"/>
    </row>
    <row r="845" spans="3:86" ht="14.25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26"/>
      <c r="BR845" s="26"/>
      <c r="BS845" s="26"/>
      <c r="BT845" s="26"/>
      <c r="BU845" s="26"/>
      <c r="BV845" s="26"/>
      <c r="BW845" s="67"/>
      <c r="BX845" s="82"/>
      <c r="BY845" s="82"/>
      <c r="BZ845" s="53"/>
      <c r="CA845" s="53"/>
      <c r="CB845" s="53"/>
      <c r="CC845" s="53"/>
      <c r="CD845" s="53"/>
      <c r="CE845" s="53"/>
      <c r="CF845" s="83"/>
      <c r="CG845" s="53"/>
      <c r="CH845" s="53"/>
    </row>
    <row r="846" spans="3:86" ht="14.25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26"/>
      <c r="BR846" s="26"/>
      <c r="BS846" s="26"/>
      <c r="BT846" s="26"/>
      <c r="BU846" s="26"/>
      <c r="BV846" s="26"/>
      <c r="BW846" s="67"/>
      <c r="BX846" s="82"/>
      <c r="BY846" s="82"/>
      <c r="BZ846" s="53"/>
      <c r="CA846" s="53"/>
      <c r="CB846" s="53"/>
      <c r="CC846" s="53"/>
      <c r="CD846" s="53"/>
      <c r="CE846" s="53"/>
      <c r="CF846" s="83"/>
      <c r="CG846" s="53"/>
      <c r="CH846" s="53"/>
    </row>
  </sheetData>
  <autoFilter ref="C29:CH846" xr:uid="{B5DE6D30-F474-449D-82A7-1262A8A8C8BB}"/>
  <dataConsolidate/>
  <conditionalFormatting sqref="D30:D846">
    <cfRule type="duplicateValues" dxfId="2" priority="7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36C9B-A264-44A5-9F1E-EF1B76F91161}">
  <sheetPr filterMode="1"/>
  <dimension ref="A1:DB1124"/>
  <sheetViews>
    <sheetView zoomScale="85" zoomScaleNormal="85" workbookViewId="0">
      <selection activeCell="F205" sqref="F205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61"/>
      <c r="AH1" s="262"/>
      <c r="AI1" s="262"/>
      <c r="AJ1" s="262"/>
      <c r="AK1" s="262"/>
      <c r="AL1" s="262"/>
      <c r="AM1" s="262"/>
      <c r="AN1" s="262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88"/>
      <c r="AZ1" s="261"/>
      <c r="BA1" s="261"/>
      <c r="BB1" s="261"/>
      <c r="BC1" s="261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63"/>
      <c r="AH2" s="263"/>
      <c r="AI2" s="263"/>
      <c r="AJ2" s="263"/>
      <c r="AK2" s="263"/>
      <c r="AL2" s="263"/>
      <c r="AM2" s="263"/>
      <c r="AN2" s="263"/>
      <c r="AO2" s="263"/>
      <c r="AP2" s="263"/>
      <c r="AQ2" s="263"/>
      <c r="AR2" s="263"/>
      <c r="AS2" s="263"/>
      <c r="AT2" s="263"/>
      <c r="AU2" s="263"/>
      <c r="AV2" s="263"/>
      <c r="AW2" s="263"/>
      <c r="AX2" s="263"/>
      <c r="AY2" s="236"/>
      <c r="AZ2" s="264"/>
      <c r="BA2" s="264"/>
      <c r="BB2" s="264"/>
      <c r="BC2" s="264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63"/>
      <c r="AH3" s="263"/>
      <c r="AI3" s="263"/>
      <c r="AJ3" s="263"/>
      <c r="AK3" s="263"/>
      <c r="AL3" s="263"/>
      <c r="AM3" s="263"/>
      <c r="AN3" s="263"/>
      <c r="AO3" s="263"/>
      <c r="AP3" s="263"/>
      <c r="AQ3" s="263"/>
      <c r="AR3" s="263"/>
      <c r="AS3" s="263"/>
      <c r="AT3" s="263"/>
      <c r="AU3" s="263"/>
      <c r="AV3" s="263"/>
      <c r="AW3" s="263"/>
      <c r="AX3" s="263"/>
      <c r="AY3" s="236"/>
      <c r="AZ3" s="264"/>
      <c r="BA3" s="264"/>
      <c r="BB3" s="264"/>
      <c r="BC3" s="264"/>
      <c r="BD3" s="258"/>
      <c r="BE3" s="259"/>
      <c r="BF3" s="259"/>
      <c r="BG3" s="259"/>
      <c r="BH3" s="259"/>
      <c r="BI3" s="93"/>
      <c r="BJ3" s="93"/>
      <c r="BK3" s="92"/>
      <c r="BL3" s="258"/>
      <c r="BM3" s="259"/>
      <c r="BN3" s="259"/>
      <c r="BO3" s="259"/>
      <c r="BP3" s="259"/>
      <c r="BQ3" s="259"/>
      <c r="BR3" s="92"/>
      <c r="BS3" s="258"/>
      <c r="BT3" s="259"/>
      <c r="BU3" s="97" t="s">
        <v>1681</v>
      </c>
      <c r="BV3" s="92"/>
      <c r="BW3" s="92"/>
      <c r="BX3" s="98"/>
      <c r="BY3" s="258"/>
      <c r="BZ3" s="259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984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59"/>
      <c r="BE4" s="259"/>
      <c r="BF4" s="259"/>
      <c r="BG4" s="259"/>
      <c r="BH4" s="259"/>
      <c r="BI4" s="93"/>
      <c r="BJ4" s="93"/>
      <c r="BK4" s="92"/>
      <c r="BL4" s="259"/>
      <c r="BM4" s="259"/>
      <c r="BN4" s="259"/>
      <c r="BO4" s="259"/>
      <c r="BP4" s="259"/>
      <c r="BQ4" s="259"/>
      <c r="BR4" s="92"/>
      <c r="BS4" s="259"/>
      <c r="BT4" s="259"/>
      <c r="BU4" s="92"/>
      <c r="BV4" s="92"/>
      <c r="BW4" s="92"/>
      <c r="BX4" s="99"/>
      <c r="BY4" s="259"/>
      <c r="BZ4" s="259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6" t="s">
        <v>1691</v>
      </c>
      <c r="AH5" s="248"/>
      <c r="AI5" s="248"/>
      <c r="AJ5" s="248"/>
      <c r="AK5" s="248"/>
      <c r="AL5" s="248"/>
      <c r="AM5" s="248"/>
      <c r="AN5" s="248"/>
      <c r="AO5" s="247"/>
      <c r="AP5" s="246" t="s">
        <v>1691</v>
      </c>
      <c r="AQ5" s="248"/>
      <c r="AR5" s="248"/>
      <c r="AS5" s="248"/>
      <c r="AT5" s="248"/>
      <c r="AU5" s="248"/>
      <c r="AV5" s="248"/>
      <c r="AW5" s="248"/>
      <c r="AX5" s="247"/>
      <c r="AY5" s="95"/>
      <c r="AZ5" s="95"/>
      <c r="BA5" s="95"/>
      <c r="BB5" s="95"/>
      <c r="BC5" s="95"/>
      <c r="BD5" s="260"/>
      <c r="BE5" s="260"/>
      <c r="BF5" s="260"/>
      <c r="BG5" s="260"/>
      <c r="BH5" s="260"/>
      <c r="BI5" s="93"/>
      <c r="BJ5" s="93"/>
      <c r="BK5" s="96"/>
      <c r="BL5" s="260"/>
      <c r="BM5" s="260"/>
      <c r="BN5" s="260"/>
      <c r="BO5" s="260"/>
      <c r="BP5" s="260"/>
      <c r="BQ5" s="260"/>
      <c r="BR5" s="96"/>
      <c r="BS5" s="260"/>
      <c r="BT5" s="260"/>
      <c r="BU5" s="96"/>
      <c r="BV5" s="96"/>
      <c r="BW5" s="101"/>
      <c r="BX5" s="102"/>
      <c r="BY5" s="260"/>
      <c r="BZ5" s="260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6" t="s">
        <v>3590</v>
      </c>
      <c r="AH6" s="248"/>
      <c r="AI6" s="248"/>
      <c r="AJ6" s="248"/>
      <c r="AK6" s="248"/>
      <c r="AL6" s="248"/>
      <c r="AM6" s="248"/>
      <c r="AN6" s="248"/>
      <c r="AO6" s="247"/>
      <c r="AP6" s="246" t="s">
        <v>3591</v>
      </c>
      <c r="AQ6" s="248"/>
      <c r="AR6" s="248"/>
      <c r="AS6" s="248"/>
      <c r="AT6" s="248"/>
      <c r="AU6" s="248"/>
      <c r="AV6" s="248"/>
      <c r="AW6" s="248"/>
      <c r="AX6" s="247"/>
      <c r="AY6" s="95"/>
      <c r="AZ6" s="95"/>
      <c r="BA6" s="95"/>
      <c r="BB6" s="95"/>
      <c r="BC6" s="95"/>
      <c r="BD6" s="249" t="s">
        <v>1687</v>
      </c>
      <c r="BE6" s="249"/>
      <c r="BF6" s="249"/>
      <c r="BG6" s="249"/>
      <c r="BH6" s="249"/>
      <c r="BI6" s="240"/>
      <c r="BJ6" s="240"/>
      <c r="BK6" s="250" t="s">
        <v>1688</v>
      </c>
      <c r="BL6" s="249"/>
      <c r="BM6" s="249"/>
      <c r="BN6" s="249"/>
      <c r="BO6" s="249"/>
      <c r="BP6" s="249"/>
      <c r="BQ6" s="251"/>
      <c r="BR6" s="108" t="s">
        <v>1689</v>
      </c>
      <c r="BS6" s="250" t="s">
        <v>1690</v>
      </c>
      <c r="BT6" s="249"/>
      <c r="BU6" s="249"/>
      <c r="BV6" s="249"/>
      <c r="BW6" s="249"/>
      <c r="BX6" s="254"/>
      <c r="BY6" s="249"/>
      <c r="BZ6" s="249"/>
      <c r="CA6" s="249"/>
      <c r="CB6" s="249"/>
      <c r="CC6" s="249"/>
      <c r="CD6" s="249"/>
      <c r="CE6" s="249"/>
      <c r="CF6" s="249"/>
      <c r="CG6" s="249"/>
      <c r="CH6" s="249"/>
      <c r="CI6" s="249"/>
      <c r="CJ6" s="249"/>
      <c r="CK6" s="249"/>
      <c r="CL6" s="249"/>
      <c r="CM6" s="249"/>
      <c r="CN6" s="249"/>
      <c r="CO6" s="249"/>
      <c r="CP6" s="249"/>
      <c r="CQ6" s="249"/>
      <c r="CR6" s="249"/>
      <c r="CS6" s="249"/>
      <c r="CT6" s="249"/>
      <c r="CU6" s="249"/>
      <c r="CV6" s="249"/>
      <c r="CW6" s="249"/>
      <c r="CX6" s="249"/>
      <c r="CY6" s="249"/>
      <c r="CZ6" s="249"/>
      <c r="DA6" s="249"/>
      <c r="DB6" s="255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6" t="s">
        <v>3592</v>
      </c>
      <c r="AH7" s="248"/>
      <c r="AI7" s="247"/>
      <c r="AJ7" s="246" t="s">
        <v>3593</v>
      </c>
      <c r="AK7" s="248"/>
      <c r="AL7" s="247"/>
      <c r="AM7" s="246" t="s">
        <v>3594</v>
      </c>
      <c r="AN7" s="248"/>
      <c r="AO7" s="247"/>
      <c r="AP7" s="246" t="s">
        <v>3592</v>
      </c>
      <c r="AQ7" s="248"/>
      <c r="AR7" s="247"/>
      <c r="AS7" s="246" t="s">
        <v>3593</v>
      </c>
      <c r="AT7" s="248"/>
      <c r="AU7" s="247"/>
      <c r="AV7" s="246" t="s">
        <v>3594</v>
      </c>
      <c r="AW7" s="248"/>
      <c r="AX7" s="247"/>
      <c r="AY7" s="109" t="s">
        <v>1691</v>
      </c>
      <c r="AZ7" s="172" t="s">
        <v>1691</v>
      </c>
      <c r="BA7" s="172" t="s">
        <v>1691</v>
      </c>
      <c r="BB7" s="252" t="s">
        <v>1691</v>
      </c>
      <c r="BC7" s="253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56" t="s">
        <v>1691</v>
      </c>
      <c r="BT7" s="257"/>
      <c r="BU7" s="109" t="s">
        <v>1691</v>
      </c>
      <c r="BV7" s="109" t="s">
        <v>1691</v>
      </c>
      <c r="BW7" s="110" t="s">
        <v>1691</v>
      </c>
      <c r="BX7" s="109" t="s">
        <v>1691</v>
      </c>
      <c r="BY7" s="256" t="s">
        <v>1691</v>
      </c>
      <c r="BZ7" s="257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6" t="s">
        <v>1702</v>
      </c>
      <c r="F8" s="247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1323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66</v>
      </c>
      <c r="X12" s="120">
        <f ca="1">SUMIFS(T:T,C:C,C12,AE:AE,"")/SUMIFS(L:L,C:C,C12,AE:AE,"",AB:AB,"")</f>
        <v>1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1324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66</v>
      </c>
      <c r="U13" s="129">
        <f ca="1">+L13-T13</f>
        <v>0</v>
      </c>
      <c r="V13" s="129">
        <f ca="1">ROUNDDOWN(T13/J13,0)</f>
        <v>66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1325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1326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3770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1330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1321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985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986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987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988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989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990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991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992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993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994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997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998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995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996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999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1000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1001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1002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1003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1004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1005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1006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1009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1010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1007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1008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1011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1014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1015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1016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1017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1018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1019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1020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1021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1022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1023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1024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1025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1026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1027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1028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1029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1030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1031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1012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1013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1032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1033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1034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1035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1036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1037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1038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4069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1040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1041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1042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1043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1046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1047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1048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1044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1045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1180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1178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1179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1181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1182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1183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1190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1184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1185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1186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1187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1188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1189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1191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1192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1193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1196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1197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1194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1195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1198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1200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1202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1204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1205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1206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1207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1208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1212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1209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1210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1211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1199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1201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1203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3427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3428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3429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3430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3433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3434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3435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3431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3432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3438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3439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3443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3436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3437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3441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3444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3442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3440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3445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29">
        <f t="shared" ref="U147:U164" ca="1" si="19">+L147-T147</f>
        <v>0</v>
      </c>
      <c r="V147" s="129">
        <f t="shared" ref="V147:V164" ca="1" si="20">ROUNDDOWN(T147/J147,0)</f>
        <v>1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3446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29">
        <f t="shared" ca="1" si="19"/>
        <v>0</v>
      </c>
      <c r="V148" s="129">
        <f t="shared" ca="1" si="20"/>
        <v>1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3451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3452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3453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3454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3455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3456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3457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3458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3459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3460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3461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3462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3447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3448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3449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3450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0</v>
      </c>
      <c r="X165" s="120">
        <f ca="1">SUMIFS(T:T,C:C,C165,AE:AE,"")/SUMIFS(L:L,C:C,C165,AE:AE,"",AB:AB,"")</f>
        <v>0.9991701244813278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1215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1213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1214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1216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29">
        <f t="shared" ca="1" si="23"/>
        <v>1</v>
      </c>
      <c r="V169" s="129">
        <f t="shared" ca="1" si="24"/>
        <v>0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1219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1217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1218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1220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1221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1222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1223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1224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1225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1226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1231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1232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1227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1228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1229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1230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1233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1235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1237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1239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1240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1241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1242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1243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1247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1244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1245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1246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1234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1236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1238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1249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1250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1248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3763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3764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1252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1253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1254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1255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3765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3766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3767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1256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1257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1258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1262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1265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1268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1263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1264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1266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1267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1269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1270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1271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1272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1259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1260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1261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3427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3428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3429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3430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3433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3434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3435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3431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3432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3438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3439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3443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3436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3437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3441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3444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3442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3440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3445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129">
        <f t="shared" ref="U251:U268" ca="1" si="35">+L251-T251</f>
        <v>0</v>
      </c>
      <c r="V251" s="129">
        <f t="shared" ref="V251:V268" ca="1" si="36">ROUNDDOWN(T251/J251,0)</f>
        <v>1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3446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9">
        <f t="shared" ca="1" si="35"/>
        <v>0</v>
      </c>
      <c r="V252" s="129">
        <f t="shared" ca="1" si="36"/>
        <v>1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3451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3452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3453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3454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3455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3456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3457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3458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3459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3460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3461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3462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3447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3448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3449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3450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1274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1273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1276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1275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1277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1278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1279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1280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3768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1282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1283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1284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1285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1286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1292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1293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1294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1295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1296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1287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1288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1297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1298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1299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1300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1289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1290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1291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3427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3428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3429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3430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3433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3434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3435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3431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3432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3438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3439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3443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3436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3437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3441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3444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3442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3440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3445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9">
        <f t="shared" ref="U318:U335" ca="1" si="47">+L318-T318</f>
        <v>0</v>
      </c>
      <c r="V318" s="129">
        <f t="shared" ref="V318:V335" ca="1" si="48">ROUNDDOWN(T318/J318,0)</f>
        <v>1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3446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29">
        <f t="shared" ca="1" si="47"/>
        <v>0</v>
      </c>
      <c r="V319" s="129">
        <f t="shared" ca="1" si="48"/>
        <v>1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3451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3452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3453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3454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3455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3456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3457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3458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3459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3460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3461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3462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3447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3448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3449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3450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1</v>
      </c>
      <c r="X336" s="120">
        <f ca="1">SUMIFS(T:T,C:C,C336,AE:AE,"")/SUMIFS(L:L,C:C,C336,AE:AE,"",AB:AB,"")</f>
        <v>1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1302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1301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3769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9">
        <f t="shared" ca="1" si="51"/>
        <v>0</v>
      </c>
      <c r="V339" s="129">
        <f t="shared" ca="1" si="52"/>
        <v>1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1304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1305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1306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1307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1308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1309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1310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1311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1315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1316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1317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1318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1319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1320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1312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1313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1314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1333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1334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1332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1335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1337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1338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1339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1340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1341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1342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1343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1344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1336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1345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1346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1347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1350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1351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1348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1349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1357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1359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1360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1361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1362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1352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1353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1354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1366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1363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1364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1365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1355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1356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1358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3463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3464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3465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3466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3469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3470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3471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3467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3468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3474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3475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3479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3472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3473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3477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3480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3478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3476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3481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9">
        <f t="shared" ref="U413:U430" ca="1" si="63">+L413-T413</f>
        <v>0</v>
      </c>
      <c r="V413" s="129">
        <f t="shared" ref="V413:V430" ca="1" si="64">ROUNDDOWN(T413/J413,0)</f>
        <v>1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3482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129">
        <f t="shared" ca="1" si="63"/>
        <v>0</v>
      </c>
      <c r="V414" s="129">
        <f t="shared" ca="1" si="64"/>
        <v>1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3487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3488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3489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3490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3491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3492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3493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3494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3495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3496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3497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3498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3483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3484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3485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3486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0</v>
      </c>
      <c r="X431" s="120">
        <f ca="1">SUMIFS(T:T,C:C,C431,AE:AE,"")/SUMIFS(L:L,C:C,C431,AE:AE,"",AB:AB,"")</f>
        <v>0.9991742361684558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1367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1369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1368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1370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0</v>
      </c>
      <c r="U435" s="129">
        <f t="shared" ca="1" si="67"/>
        <v>1</v>
      </c>
      <c r="V435" s="129">
        <f t="shared" ca="1" si="68"/>
        <v>0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1375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1376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1377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1371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1372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1373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1374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1378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1379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1380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1381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1386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1387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1382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1383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1384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1385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hidden="1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3743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1394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1396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1397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1398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1399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1388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1389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1390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1392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1403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1400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1401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1402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1391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1393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1395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1405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1406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1404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3771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3772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1408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1409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1410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1411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1412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hidden="1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3744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1413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3773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3774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3775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1414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1415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1417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1420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1423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1424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1421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1422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1425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1426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1427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1428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1429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1430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1416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1418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1419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3463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3464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3465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3466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3469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3470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3471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3467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3468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3474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3475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3479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3472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3473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3477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3480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3478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3476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3481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129">
        <f t="shared" ref="U523:U540" ca="1" si="81">+L523-T523</f>
        <v>0</v>
      </c>
      <c r="V523" s="129">
        <f t="shared" ref="V523:V540" ca="1" si="82">ROUNDDOWN(T523/J523,0)</f>
        <v>1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3482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129">
        <f t="shared" ca="1" si="81"/>
        <v>0</v>
      </c>
      <c r="V524" s="129">
        <f t="shared" ca="1" si="82"/>
        <v>1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3487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3488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3489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3490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3491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3492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3493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3494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3495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3496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3497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3498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3483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3484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3485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3486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0</v>
      </c>
      <c r="X541" s="120">
        <f ca="1">SUMIFS(T:T,C:C,C541,AE:AE,"")/SUMIFS(L:L,C:C,C541,AE:AE,"",AB:AB,"")</f>
        <v>0.99479166666666663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1432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1431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1439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1433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1434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1435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1436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1437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3776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1440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1441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1442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1443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1444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1452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1453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1454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1455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1445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1446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1447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1450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1459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1456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1457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1458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1448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307</v>
      </c>
      <c r="U568" s="129">
        <f t="shared" ca="1" si="85"/>
        <v>3</v>
      </c>
      <c r="V568" s="129">
        <f t="shared" ca="1" si="86"/>
        <v>0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1449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1451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3463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3464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3465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3466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3469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3470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3471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3467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3468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3474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3475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3479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3472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3473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3477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3480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3478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3476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3481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2</v>
      </c>
      <c r="U591" s="129">
        <f t="shared" ref="U591:U608" ca="1" si="93">+L591-T591</f>
        <v>0</v>
      </c>
      <c r="V591" s="129">
        <f t="shared" ref="V591:V608" ca="1" si="94">ROUNDDOWN(T591/J591,0)</f>
        <v>1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3482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2</v>
      </c>
      <c r="U592" s="129">
        <f t="shared" ca="1" si="93"/>
        <v>0</v>
      </c>
      <c r="V592" s="129">
        <f t="shared" ca="1" si="94"/>
        <v>1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3487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3488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3489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3490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3491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3492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3493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3494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3495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3496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3497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3498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3483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3484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3485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3486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1461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1460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1462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1463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1464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1465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1466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1467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1468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1469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1470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1471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hidden="1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3745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1478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1479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1473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1475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1481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1480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1482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1483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1477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1472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1474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1476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1485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1486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1487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1488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1489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1490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1491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1492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1493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1494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1495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1496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1497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1498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1499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1500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1501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1506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1507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1508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1509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1502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1503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1504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1505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1510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1511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1512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1513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1514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1515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1516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1517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1518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1519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1520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1521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1522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1523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1524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1527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1528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4076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1529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1525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1526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1</v>
      </c>
      <c r="X683" s="120">
        <f ca="1">SUMIFS(T:T,C:C,C683,AE:AE,"")/SUMIFS(L:L,C:C,C683,AE:AE,"",AB:AB,"")</f>
        <v>1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1530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1533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1534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2</v>
      </c>
      <c r="U686" s="129">
        <f t="shared" ca="1" si="109"/>
        <v>0</v>
      </c>
      <c r="V686" s="129">
        <f t="shared" ca="1" si="110"/>
        <v>1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1531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1532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1535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3408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4077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1536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1537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1539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1540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1541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1542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1541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1542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1538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1543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1544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1545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1546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1548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1549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1550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1547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4078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4079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1551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1552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1553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1554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1555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1556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1557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1558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1559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1560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1561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1562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1563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1564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1566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1567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1565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1595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1596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1597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1598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1599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1600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1601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1602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1663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1664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1665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1666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1667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1668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22</v>
      </c>
      <c r="X759" s="120">
        <f ca="1">SUMIFS(T:T,C:C,C759,AE:AE,"")/SUMIFS(L:L,C:C,C759,AE:AE,"",AB:AB,"")</f>
        <v>0.73333333333333328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1669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22</v>
      </c>
      <c r="U760" s="129">
        <f ca="1">+L760-T760</f>
        <v>8</v>
      </c>
      <c r="V760" s="129">
        <f ca="1">ROUNDDOWN(T760/J760,0)</f>
        <v>22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4080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9</v>
      </c>
      <c r="X763" s="120">
        <f ca="1">SUMIFS(T:T,C:C,C763,AE:AE,"")/SUMIFS(L:L,C:C,C763,AE:AE,"",AB:AB,"")</f>
        <v>0.83750000000000002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1671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1672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1673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19</v>
      </c>
      <c r="U766" s="129">
        <f t="shared" ca="1" si="123"/>
        <v>13</v>
      </c>
      <c r="V766" s="129">
        <f t="shared" ca="1" si="124"/>
        <v>9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1674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1675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1676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0</v>
      </c>
      <c r="X771" s="120">
        <f ca="1">SUMIFS(T:T,C:C,C771,AE:AE,"")/SUMIFS(L:L,C:C,C771,AE:AE,"",AB:AB,"")</f>
        <v>0.99995987776911288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1568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1569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3409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3410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1570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1571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1572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1573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1574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1575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1578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1579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0.91289463674400917</v>
      </c>
      <c r="U783" s="129">
        <f t="shared" ca="1" si="127"/>
        <v>8.7105363255990831E-2</v>
      </c>
      <c r="V783" s="129">
        <f t="shared" ca="1" si="128"/>
        <v>0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1580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1581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1576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1577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1582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1583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3411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3412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3413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1584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1585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1586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1587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1588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1591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1592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1593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1589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1590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1594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3414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1603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1604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3415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3416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1605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1606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1607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1608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1609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1610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1613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1614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1615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1616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1611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1612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1617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1618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3417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1619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1620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1621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1622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3418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3419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1623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1624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1625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1626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1630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1631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1632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1633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1627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1628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1629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1634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1635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3420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3421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3422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1636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1637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1638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1642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1643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1644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1639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1640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1641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1645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3423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0</v>
      </c>
      <c r="X861" s="120">
        <f ca="1">SUMIFS(T:T,C:C,C861,AE:AE,"")/SUMIFS(L:L,C:C,C861,AE:AE,"",AB:AB,"")</f>
        <v>0.84726867335562983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1646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1647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1648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1649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3424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3425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1650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1651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1652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1653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1657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1658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1659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1660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0</v>
      </c>
      <c r="U875" s="129">
        <f t="shared" ca="1" si="147"/>
        <v>13</v>
      </c>
      <c r="V875" s="129">
        <f t="shared" ca="1" si="148"/>
        <v>0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1654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1655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0</v>
      </c>
      <c r="U877" s="129">
        <f t="shared" ca="1" si="147"/>
        <v>32</v>
      </c>
      <c r="V877" s="129">
        <f t="shared" ca="1" si="148"/>
        <v>0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1656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1</v>
      </c>
      <c r="U878" s="129">
        <f t="shared" ca="1" si="147"/>
        <v>3</v>
      </c>
      <c r="V878" s="129">
        <f t="shared" ca="1" si="148"/>
        <v>0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1661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1662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188</v>
      </c>
      <c r="U880" s="129">
        <f t="shared" ca="1" si="147"/>
        <v>226</v>
      </c>
      <c r="V880" s="129">
        <f t="shared" ca="1" si="148"/>
        <v>0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3426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1076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1098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1099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1100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1101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1102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1103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1104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1105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0</v>
      </c>
      <c r="X900" s="120">
        <f ca="1">SUMIFS(T:T,C:C,C900,AE:AE,"")/SUMIFS(L:L,C:C,C900,AE:AE,"",AB:AB,"")</f>
        <v>0.4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1049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0</v>
      </c>
      <c r="U901" s="129">
        <f t="shared" ref="U901:U904" ca="1" si="151">+L901-T901</f>
        <v>168</v>
      </c>
      <c r="V901" s="129">
        <f t="shared" ref="V901:V904" ca="1" si="152">ROUNDDOWN(T901/J901,0)</f>
        <v>0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1050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1051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0</v>
      </c>
      <c r="U903" s="129">
        <f t="shared" ca="1" si="151"/>
        <v>168</v>
      </c>
      <c r="V903" s="129">
        <f t="shared" ca="1" si="152"/>
        <v>0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1052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9">
        <f t="shared" ca="1" si="151"/>
        <v>168</v>
      </c>
      <c r="V904" s="129">
        <f t="shared" ca="1" si="152"/>
        <v>0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1053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1054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1055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4070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1056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1057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1058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1059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1060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4071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1061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1062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1063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1064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4072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1066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1067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1068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1069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1070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0</v>
      </c>
      <c r="X931" s="120">
        <f ca="1">SUMIFS(T:T,C:C,C931,AE:AE,"")/SUMIFS(L:L,C:C,C931,AE:AE,"",AB:AB,"")</f>
        <v>0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1071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0</v>
      </c>
      <c r="U932" s="129">
        <f ca="1">+L932-T932</f>
        <v>1</v>
      </c>
      <c r="V932" s="129">
        <f ca="1">ROUNDDOWN(T932/J932,0)</f>
        <v>0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0</v>
      </c>
      <c r="X933" s="120">
        <f ca="1">SUMIFS(T:T,C:C,C933,AE:AE,"")/SUMIFS(L:L,C:C,C933,AE:AE,"",AB:AB,"")</f>
        <v>0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1072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0</v>
      </c>
      <c r="U934" s="129">
        <f ca="1">+L934-T934</f>
        <v>1</v>
      </c>
      <c r="V934" s="129">
        <f ca="1">ROUNDDOWN(T934/J934,0)</f>
        <v>0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1073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1074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1075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4073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1077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1078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1079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1080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1081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4074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7</v>
      </c>
      <c r="X947" s="120">
        <f ca="1">SUMIFS(T:T,C:C,C947,AE:AE,"")/SUMIFS(L:L,C:C,C947,AE:AE,"",AB:AB,"")</f>
        <v>1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1082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1083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56</v>
      </c>
      <c r="U949" s="129">
        <f t="shared" ca="1" si="165"/>
        <v>0</v>
      </c>
      <c r="V949" s="129">
        <f t="shared" ca="1" si="166"/>
        <v>7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1084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1085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1086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1087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15</v>
      </c>
      <c r="X956" s="120">
        <f ca="1">SUMIFS(T:T,C:C,C956,AE:AE,"")/SUMIFS(L:L,C:C,C956,AE:AE,"",AB:AB,"")</f>
        <v>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1088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150</v>
      </c>
      <c r="U957" s="129">
        <f t="shared" ref="U957:U958" ca="1" si="171">+L957-T957</f>
        <v>0</v>
      </c>
      <c r="V957" s="129">
        <f t="shared" ref="V957:V958" ca="1" si="172">ROUNDDOWN(T957/J957,0)</f>
        <v>15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1089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1090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1091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1092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1093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1094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1095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1096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4075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1097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1116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1127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1138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1149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1160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1171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1175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1176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1177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1106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1107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1108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1109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1110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1111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1112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1113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1114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1115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1117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1118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1119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1120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1121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1122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1123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1124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1125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1126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1128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1129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1130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1131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1132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1133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1134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1135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1136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1137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1139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1140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1141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1142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1143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1144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1145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1146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1147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1148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1150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1151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1152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1153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1154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1155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1156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1157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1158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1159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1161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1162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1163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1164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1165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1166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1167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1168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1169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1170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1172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1173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1174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1327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1328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1331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1322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1484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1">
      <filters>
        <filter val="V17568-DWXD-7828"/>
      </filters>
    </filterColumn>
    <filterColumn colId="16">
      <filters>
        <filter val="WTC"/>
      </filters>
    </filterColumn>
  </autoFilter>
  <mergeCells count="23">
    <mergeCell ref="BY3:BZ5"/>
    <mergeCell ref="AG5:AO5"/>
    <mergeCell ref="AP5:AX5"/>
    <mergeCell ref="AG1:AX3"/>
    <mergeCell ref="AZ1:BC3"/>
    <mergeCell ref="BD3:BH5"/>
    <mergeCell ref="BL3:BQ5"/>
    <mergeCell ref="BS3:BT5"/>
    <mergeCell ref="AG6:AO6"/>
    <mergeCell ref="AP6:AX6"/>
    <mergeCell ref="BD6:BH6"/>
    <mergeCell ref="BK6:BQ6"/>
    <mergeCell ref="BS6:DB6"/>
    <mergeCell ref="AV7:AX7"/>
    <mergeCell ref="BB7:BC7"/>
    <mergeCell ref="BS7:BT7"/>
    <mergeCell ref="BY7:BZ7"/>
    <mergeCell ref="E8:F8"/>
    <mergeCell ref="AG7:AI7"/>
    <mergeCell ref="AJ7:AL7"/>
    <mergeCell ref="AM7:AO7"/>
    <mergeCell ref="AP7:AR7"/>
    <mergeCell ref="AS7:AU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A508-C11F-4647-8755-D62F839203A6}">
  <sheetPr codeName="Sheet7">
    <tabColor rgb="FF7030A0"/>
    <pageSetUpPr fitToPage="1"/>
  </sheetPr>
  <dimension ref="C1:AZ301"/>
  <sheetViews>
    <sheetView zoomScale="85" zoomScaleNormal="85" workbookViewId="0">
      <pane xSplit="13" ySplit="29" topLeftCell="N30" activePane="bottomRight" state="frozen"/>
      <selection activeCell="X13" sqref="X13"/>
      <selection pane="topRight" activeCell="X13" sqref="X13"/>
      <selection pane="bottomLeft" activeCell="X13" sqref="X13"/>
      <selection pane="bottomRight" activeCell="V37" sqref="V3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9" width="6.875" style="3" customWidth="1"/>
    <col min="40" max="40" width="7.25" style="3" customWidth="1"/>
    <col min="41" max="41" width="8.625" style="3" customWidth="1"/>
    <col min="42" max="42" width="9.875" style="3" customWidth="1"/>
    <col min="43" max="43" width="8.625" style="3" customWidth="1"/>
    <col min="44" max="44" width="8.75" style="3" customWidth="1"/>
    <col min="45" max="45" width="7.5" style="3" customWidth="1"/>
    <col min="46" max="48" width="9" style="3" customWidth="1"/>
    <col min="49" max="49" width="8.75" style="3" customWidth="1"/>
    <col min="50" max="50" width="8.625" style="3" customWidth="1"/>
    <col min="51" max="52" width="9" style="3" customWidth="1"/>
    <col min="53" max="16384" width="8.75" style="3"/>
  </cols>
  <sheetData>
    <row r="1" spans="4:40" ht="19.5">
      <c r="D1" s="1" t="s">
        <v>2631</v>
      </c>
      <c r="E1" s="2"/>
      <c r="F1" s="2"/>
      <c r="G1" s="2"/>
      <c r="H1" s="2"/>
    </row>
    <row r="2" spans="4:40" ht="13.5" thickBot="1"/>
    <row r="3" spans="4:40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</row>
    <row r="4" spans="4:40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5"/>
    </row>
    <row r="5" spans="4:40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3396</v>
      </c>
      <c r="N5" s="30">
        <f>H8</f>
        <v>24666.700000000004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</row>
    <row r="6" spans="4:40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1056</v>
      </c>
      <c r="H6" s="26" cm="1">
        <f t="array" ref="H6">SUMPRODUCT(--($C$30:$C$301=$D6),$L$30:$L$301,$J$30:$J$301)</f>
        <v>12960.700000000006</v>
      </c>
      <c r="I6" s="26" cm="1">
        <f t="array" ref="I6">SUMPRODUCT(--($C$30:$C$301=$D6),$M$30:$M$301)</f>
        <v>0</v>
      </c>
      <c r="J6" s="27" cm="1">
        <f t="array" ref="J6">SUMPRODUCT(--($C$30:$C$301=$D6),$M$30:$M$301,$J$30:$J$301)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</row>
    <row r="7" spans="4:40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2232</v>
      </c>
      <c r="H7" s="26" cm="1">
        <f t="array" ref="H7">SUMPRODUCT(--($C$30:$C$301=$D7),$L$30:$L$301,$J$30:$J$301)</f>
        <v>304.8</v>
      </c>
      <c r="I7" s="26" cm="1">
        <f t="array" ref="I7">SUMPRODUCT(--($C$30:$C$301=$D7),$M$30:$M$301)</f>
        <v>4668</v>
      </c>
      <c r="J7" s="27" cm="1">
        <f t="array" ref="J7">SUMPRODUCT(--($C$30:$C$301=$D7),$M$30:$M$301,$J$30:$J$301)</f>
        <v>0</v>
      </c>
      <c r="X7" s="3">
        <f>196*2</f>
        <v>392</v>
      </c>
    </row>
    <row r="8" spans="4:40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3396</v>
      </c>
      <c r="H8" s="41">
        <f t="shared" si="0"/>
        <v>24666.700000000004</v>
      </c>
      <c r="I8" s="41">
        <f t="shared" si="0"/>
        <v>4668</v>
      </c>
      <c r="J8" s="42">
        <f>J5+J6+J7</f>
        <v>0</v>
      </c>
    </row>
    <row r="9" spans="4:40" ht="13.5" hidden="1" outlineLevel="1" thickTop="1"/>
    <row r="10" spans="4:40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0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</row>
    <row r="12" spans="4:40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</row>
    <row r="13" spans="4:40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</row>
    <row r="14" spans="4:40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</row>
    <row r="15" spans="4:40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</row>
    <row r="16" spans="4:40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</row>
    <row r="17" spans="3:52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</row>
    <row r="18" spans="3:52" ht="14.25" hidden="1" outlineLevel="1" collapsed="1" thickTop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</row>
    <row r="19" spans="3:52" ht="13.5" hidden="1" outlineLevel="1" thickTop="1"/>
    <row r="20" spans="3:52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52" ht="13.5" hidden="1" outlineLevel="1" thickTop="1">
      <c r="D21" s="63" t="s">
        <v>14</v>
      </c>
      <c r="E21" s="64" t="e" cm="1" vm="1">
        <f t="array" ref="E21">_xlfn._xlws.SORT(MID(TRANSPOSE(_xlfn.UNIQUE(_xlfn._xlws.FILTER(AQ30:AQ301,(C30:C301=$D$21)*(M30:M301&lt;&gt;0)))),3,3),,1)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</row>
    <row r="22" spans="3:52" ht="30.75" hidden="1" customHeight="1" outlineLevel="2">
      <c r="D22" s="66" t="s">
        <v>25</v>
      </c>
      <c r="E22" s="67" t="e" cm="1" vm="2">
        <f t="array" ref="E22">SUMPRODUCT(--($C$30:$C$301=$D$21),--($AQ$30:$AQ$301="PL"&amp;E$21),$J$30:$J$301,$I$30:$I$301)/(7.85*E$21)</f>
        <v>#VALUE!</v>
      </c>
      <c r="F22" s="67" t="e" cm="1">
        <f t="array" ref="F22">SUMPRODUCT(--($C$30:$C$301=$D$21),--($AQ$30:$AQ$301="PL"&amp;F$21),$J$30:$J$301,$I$30:$I$301)/(7.85*F$21)</f>
        <v>#DIV/0!</v>
      </c>
      <c r="G22" s="67" t="e" cm="1">
        <f t="array" ref="G22">SUMPRODUCT(--($C$30:$C$301=$D$21),--($AQ$30:$AQ$301="PL"&amp;G$21),$J$30:$J$301,$I$30:$I$301)/(7.85*G$21)</f>
        <v>#DIV/0!</v>
      </c>
      <c r="H22" s="67" t="e" cm="1">
        <f t="array" ref="H22">SUMPRODUCT(--($C$30:$C$301=$D$21),--($AQ$30:$AQ$301="PL"&amp;H$21),$J$30:$J$301,$I$30:$I$301)/(7.85*H$21)</f>
        <v>#DIV/0!</v>
      </c>
      <c r="I22" s="67" t="e" cm="1">
        <f t="array" ref="I22">SUMPRODUCT(--($C$30:$C$301=$D$21),--($AQ$30:$AQ$301="PL"&amp;I$21),$J$30:$J$301,$I$30:$I$301)/(7.85*I$21)</f>
        <v>#DIV/0!</v>
      </c>
      <c r="J22" s="67" t="e" cm="1">
        <f t="array" ref="J22">SUMPRODUCT(--($C$30:$C$301=$D$21),--($AQ$30:$AQ$301="PL"&amp;J$21),$J$30:$J$301,$I$30:$I$301)/(7.85*J$21)</f>
        <v>#DIV/0!</v>
      </c>
      <c r="K22" s="67" t="e" cm="1">
        <f t="array" ref="K22">SUMPRODUCT(--($C$30:$C$301=$D$21),--($AQ$30:$AQ$301="PL"&amp;K$21),$J$30:$J$301,$I$30:$I$301)/(7.85*K$21)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</row>
    <row r="23" spans="3:52" ht="21" hidden="1" customHeight="1" outlineLevel="2">
      <c r="D23" s="66" t="s">
        <v>18</v>
      </c>
      <c r="E23" s="69" t="e" cm="1" vm="2">
        <f t="array" ref="E23">SUMPRODUCT(--($C$30:$C$301=$D$21),--($AQ$30:$AQ$301="PL"&amp;E$21),$I$30:$I$301)</f>
        <v>#VALUE!</v>
      </c>
      <c r="F23" s="69" cm="1">
        <f t="array" ref="F23">SUMPRODUCT(--($C$30:$C$301=$D$21),--($AQ$30:$AQ$301="PL"&amp;F$21),$I$30:$I$301)</f>
        <v>0</v>
      </c>
      <c r="G23" s="69" cm="1">
        <f t="array" ref="G23">SUMPRODUCT(--($C$30:$C$301=$D$21),--($AQ$30:$AQ$301="PL"&amp;G$21),$I$30:$I$301)</f>
        <v>0</v>
      </c>
      <c r="H23" s="69" cm="1">
        <f t="array" ref="H23">SUMPRODUCT(--($C$30:$C$301=$D$21),--($AQ$30:$AQ$301="PL"&amp;H$21),$I$30:$I$301)</f>
        <v>0</v>
      </c>
      <c r="I23" s="69" cm="1">
        <f t="array" ref="I23">SUMPRODUCT(--($C$30:$C$301=$D$21),--($AQ$30:$AQ$301="PL"&amp;I$21),$I$30:$I$301)</f>
        <v>0</v>
      </c>
      <c r="J23" s="69" cm="1">
        <f t="array" ref="J23">SUMPRODUCT(--($C$30:$C$301=$D$21),--($AQ$30:$AQ$301="PL"&amp;J$21),$I$30:$I$301)</f>
        <v>0</v>
      </c>
      <c r="K23" s="69" cm="1">
        <f t="array" ref="K23">SUMPRODUCT(--($C$30:$C$301=$D$21),--($AQ$30:$AQ$301="PL"&amp;K$21),$I$30:$I$301)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</row>
    <row r="24" spans="3:52" ht="25.9" hidden="1" customHeight="1" outlineLevel="2">
      <c r="D24" s="66" t="s">
        <v>26</v>
      </c>
      <c r="E24" s="67" t="e" cm="1" vm="2">
        <f t="array" ref="E24">SUMPRODUCT(--($C$30:$C$301=$D$21),--($AQ$30:$AQ$301="PL"&amp;E$21),$J$30:$J$301,$M$30:$M$301)/(7.85*E$21)</f>
        <v>#VALUE!</v>
      </c>
      <c r="F24" s="67" t="e" cm="1">
        <f t="array" ref="F24">SUMPRODUCT(--($C$30:$C$301=$D$21),--($AQ$30:$AQ$301="PL"&amp;F$21),$J$30:$J$301,$M$30:$M$301)/(7.85*F$21)</f>
        <v>#DIV/0!</v>
      </c>
      <c r="G24" s="67" t="e" cm="1">
        <f t="array" ref="G24">SUMPRODUCT(--($C$30:$C$301=$D$21),--($AQ$30:$AQ$301="PL"&amp;G$21),$J$30:$J$301,$M$30:$M$301)/(7.85*G$21)</f>
        <v>#DIV/0!</v>
      </c>
      <c r="H24" s="67" t="e" cm="1">
        <f t="array" ref="H24">SUMPRODUCT(--($C$30:$C$301=$D$21),--($AQ$30:$AQ$301="PL"&amp;H$21),$J$30:$J$301,$M$30:$M$301)/(7.85*H$21)</f>
        <v>#DIV/0!</v>
      </c>
      <c r="I24" s="67" t="e" cm="1">
        <f t="array" ref="I24">SUMPRODUCT(--($C$30:$C$301=$D$21),--($AQ$30:$AQ$301="PL"&amp;I$21),$J$30:$J$301,$M$30:$M$301)/(7.85*I$21)</f>
        <v>#DIV/0!</v>
      </c>
      <c r="J24" s="67" t="e" cm="1">
        <f t="array" ref="J24">SUMPRODUCT(--($C$30:$C$301=$D$21),--($AQ$30:$AQ$301="PL"&amp;J$21),$J$30:$J$301,$M$30:$M$301)/(7.85*J$21)</f>
        <v>#DIV/0!</v>
      </c>
      <c r="K24" s="67" t="e" cm="1">
        <f t="array" ref="K24">SUMPRODUCT(--($C$30:$C$301=$D$21),--($AQ$30:$AQ$301="PL"&amp;K$21),$J$30:$J$301,$M$30:$M$301)/(7.85*K$21)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</row>
    <row r="25" spans="3:52" ht="19.5" hidden="1" customHeight="1" outlineLevel="2">
      <c r="D25" s="71" t="s">
        <v>27</v>
      </c>
      <c r="E25" s="69" t="e" cm="1" vm="2">
        <f t="array" ref="E25">SUMPRODUCT(--($C$30:$C$301=$D$21),--($AQ$30:$AQ$301="PL"&amp;E$21),$M$30:$M$301)</f>
        <v>#VALUE!</v>
      </c>
      <c r="F25" s="69" cm="1">
        <f t="array" ref="F25">SUMPRODUCT(--($C$30:$C$301=$D$21),--($AQ$30:$AQ$301="PL"&amp;F$21),$M$30:$M$301)</f>
        <v>0</v>
      </c>
      <c r="G25" s="69" cm="1">
        <f t="array" ref="G25">SUMPRODUCT(--($C$30:$C$301=$D$21),--($AQ$30:$AQ$301="PL"&amp;G$21),$M$30:$M$301)</f>
        <v>0</v>
      </c>
      <c r="H25" s="69" cm="1">
        <f t="array" ref="H25">SUMPRODUCT(--($C$30:$C$301=$D$21),--($AQ$30:$AQ$301="PL"&amp;H$21),$M$30:$M$301)</f>
        <v>0</v>
      </c>
      <c r="I25" s="69" cm="1">
        <f t="array" ref="I25">SUMPRODUCT(--($C$30:$C$301=$D$21),--($AQ$30:$AQ$301="PL"&amp;I$21),$M$30:$M$301)</f>
        <v>0</v>
      </c>
      <c r="J25" s="69" cm="1">
        <f t="array" ref="J25">SUMPRODUCT(--($C$30:$C$301=$D$21),--($AQ$30:$AQ$301="PL"&amp;J$21),$M$30:$M$301)</f>
        <v>0</v>
      </c>
      <c r="K25" s="69" cm="1">
        <f t="array" ref="K25">SUMPRODUCT(--($C$30:$C$301=$D$21),--($AQ$30:$AQ$301="PL"&amp;K$21),$M$30:$M$301)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</row>
    <row r="26" spans="3:52" ht="25.9" hidden="1" customHeight="1" outlineLevel="1" collapsed="1" thickBot="1">
      <c r="D26" s="72" t="s">
        <v>28</v>
      </c>
      <c r="E26" s="67" t="e" cm="1" vm="2">
        <f t="array" ref="E26">SUMPRODUCT(--($C$30:$C$301=$D$21),--($AQ$30:$AQ$301="PL"&amp;E$21),$J$30:$J$301,$M$30:$M$301)</f>
        <v>#VALUE!</v>
      </c>
      <c r="F26" s="67" cm="1">
        <f t="array" ref="F26">SUMPRODUCT(--($C$30:$C$301=$D$21),--($AQ$30:$AQ$301="PL"&amp;F$21),$J$30:$J$301,$M$30:$M$301)</f>
        <v>0</v>
      </c>
      <c r="G26" s="67" cm="1">
        <f t="array" ref="G26">SUMPRODUCT(--($C$30:$C$301=$D$21),--($AQ$30:$AQ$301="PL"&amp;G$21),$J$30:$J$301,$M$30:$M$301)</f>
        <v>0</v>
      </c>
      <c r="H26" s="67" cm="1">
        <f t="array" ref="H26">SUMPRODUCT(--($C$30:$C$301=$D$21),--($AQ$30:$AQ$301="PL"&amp;H$21),$J$30:$J$301,$M$30:$M$301)</f>
        <v>0</v>
      </c>
      <c r="I26" s="67" cm="1">
        <f t="array" ref="I26">SUMPRODUCT(--($C$30:$C$301=$D$21),--($AQ$30:$AQ$301="PL"&amp;I$21),$J$30:$J$301,$M$30:$M$301)</f>
        <v>0</v>
      </c>
      <c r="J26" s="67" cm="1">
        <f t="array" ref="J26">SUMPRODUCT(--($C$30:$C$301=$D$21),--($AQ$30:$AQ$301="PL"&amp;J$21),$J$30:$J$301,$M$30:$M$301)</f>
        <v>0</v>
      </c>
      <c r="K26" s="67" cm="1">
        <f t="array" ref="K26">SUMPRODUCT(--($C$30:$C$301=$D$21),--($AQ$30:$AQ$301="PL"&amp;K$21),$J$30:$J$301,$M$30:$M$301)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</row>
    <row r="27" spans="3:52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229.5</v>
      </c>
      <c r="P27" s="73" cm="1">
        <f t="array" ref="P27">SUMPRODUCT($J$30:$J$301,P30:P301,--(P30:P301&lt;&gt;""))</f>
        <v>355.20000000000005</v>
      </c>
      <c r="Q27" s="73" cm="1">
        <f t="array" ref="Q27">SUMPRODUCT($J$30:$J$301,Q30:Q301,--(Q30:Q301&lt;&gt;""))</f>
        <v>200.4</v>
      </c>
      <c r="R27" s="73" cm="1">
        <f t="array" ref="R27">SUMPRODUCT($J$30:$J$301,R30:R301,--(R30:R301&lt;&gt;""))</f>
        <v>1500.7</v>
      </c>
      <c r="S27" s="73" cm="1">
        <f t="array" ref="S27">SUMPRODUCT($J$30:$J$301,S30:S301,--(S30:S301&lt;&gt;""))</f>
        <v>70.8</v>
      </c>
      <c r="T27" s="73" cm="1">
        <f t="array" ref="T27">SUMPRODUCT($J$30:$J$301,T30:T301,--(T30:T301&lt;&gt;""))</f>
        <v>10.8</v>
      </c>
      <c r="U27" s="73" cm="1">
        <f t="array" ref="U27">SUMPRODUCT($J$30:$J$301,U30:U301,--(U30:U301&lt;&gt;""))</f>
        <v>1075</v>
      </c>
      <c r="V27" s="73" cm="1">
        <f t="array" ref="V27">SUMPRODUCT($J$30:$J$301,V30:V301,--(V30:V301&lt;&gt;""))</f>
        <v>75.600000000000009</v>
      </c>
      <c r="W27" s="73" cm="1">
        <f t="array" ref="W27">SUMPRODUCT($J$30:$J$301,W30:W301,--(W30:W301&lt;&gt;""))</f>
        <v>2.4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177.6</v>
      </c>
      <c r="AA27" s="73" cm="1">
        <f t="array" ref="AA27">SUMPRODUCT($J$30:$J$301,AA30:AA301,--(AA30:AA301&lt;&gt;""))</f>
        <v>46.900000000000006</v>
      </c>
      <c r="AB27" s="73" cm="1">
        <f t="array" ref="AB27">SUMPRODUCT($J$30:$J$301,AB30:AB301,--(AB30:AB301&lt;&gt;""))</f>
        <v>305.29999999999995</v>
      </c>
      <c r="AC27" s="73" cm="1">
        <f t="array" ref="AC27">SUMPRODUCT($J$30:$J$301,AC30:AC301,--(AC30:AC301&lt;&gt;""))</f>
        <v>7723.8</v>
      </c>
      <c r="AD27" s="73" cm="1">
        <f t="array" ref="AD27">SUMPRODUCT($J$30:$J$301,AD30:AD301,--(AD30:AD301&lt;&gt;""))</f>
        <v>90.5</v>
      </c>
      <c r="AE27" s="73" cm="1">
        <f t="array" ref="AE27">SUMPRODUCT($J$30:$J$301,AE30:AE301,--(AE30:AE301&lt;&gt;""))</f>
        <v>9245.3237157139592</v>
      </c>
      <c r="AF27" s="73" cm="1">
        <f t="array" ref="AF27">SUMPRODUCT($J$30:$J$301,AF30:AF301,--(AF30:AF301&lt;&gt;""))</f>
        <v>344.4</v>
      </c>
      <c r="AG27" s="73" cm="1">
        <f t="array" ref="AG27">SUMPRODUCT($J$30:$J$301,AG30:AG301,--(AG30:AG301&lt;&gt;""))</f>
        <v>755.10000000000014</v>
      </c>
      <c r="AH27" s="73" cm="1">
        <f t="array" ref="AH27">SUMPRODUCT($J$30:$J$301,AH30:AH301,--(AH30:AH301&lt;&gt;""))</f>
        <v>791</v>
      </c>
      <c r="AI27" s="73" cm="1">
        <f t="array" ref="AI27">SUMPRODUCT($J$30:$J$301,AI30:AI301,--(AI30:AI301&lt;&gt;""))</f>
        <v>185.6</v>
      </c>
      <c r="AJ27" s="73" cm="1">
        <f t="array" ref="AJ27">SUMPRODUCT($J$30:$J$301,AJ30:AJ301,--(AJ30:AJ301&lt;&gt;""))</f>
        <v>90</v>
      </c>
      <c r="AK27" s="73" cm="1">
        <f t="array" ref="AK27">SUMPRODUCT($J$30:$J$301,AK30:AK301,--(AK30:AK301&lt;&gt;""))</f>
        <v>8481.7999999999993</v>
      </c>
      <c r="AL27" s="73" cm="1">
        <f t="array" ref="AL27">SUMPRODUCT($J$30:$J$301,AL30:AL301,--(AL30:AL301&lt;&gt;""))</f>
        <v>301.39999999999992</v>
      </c>
      <c r="AM27" s="73" cm="1">
        <f t="array" ref="AM27">SUMPRODUCT($J$30:$J$301,AM30:AM301,--(AM30:AM301&lt;&gt;""))</f>
        <v>68.350000000000009</v>
      </c>
      <c r="AN27" s="73" cm="1">
        <f t="array" ref="AN27">SUMPRODUCT($J$30:$J$301,AN30:AN301,--(AN30:AN301&lt;&gt;""))</f>
        <v>0</v>
      </c>
      <c r="AO27" s="73" cm="1">
        <f t="array" ref="AO27">SUMPRODUCT($J$30:$J$301,AO30:AO301,--(AO30:AO301&lt;&gt;""))</f>
        <v>0</v>
      </c>
    </row>
    <row r="28" spans="3:52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N28" si="1">SUM(N30:N301)</f>
        <v>48</v>
      </c>
      <c r="O28" s="76">
        <f t="shared" si="1"/>
        <v>81</v>
      </c>
      <c r="P28" s="75">
        <f t="shared" si="1"/>
        <v>185</v>
      </c>
      <c r="Q28" s="75">
        <f t="shared" si="1"/>
        <v>10</v>
      </c>
      <c r="R28" s="75">
        <f t="shared" si="1"/>
        <v>279</v>
      </c>
      <c r="S28" s="75">
        <f t="shared" si="1"/>
        <v>12</v>
      </c>
      <c r="T28" s="75">
        <f t="shared" si="1"/>
        <v>108</v>
      </c>
      <c r="U28" s="75">
        <f t="shared" si="1"/>
        <v>119</v>
      </c>
      <c r="V28" s="75">
        <f t="shared" si="1"/>
        <v>16</v>
      </c>
      <c r="W28" s="75">
        <f t="shared" si="1"/>
        <v>24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888</v>
      </c>
      <c r="AA28" s="75">
        <f t="shared" ref="AA28:AB28" si="3">SUM(AA30:AA301)</f>
        <v>469</v>
      </c>
      <c r="AB28" s="75">
        <f t="shared" si="3"/>
        <v>10.5</v>
      </c>
      <c r="AC28" s="75">
        <f t="shared" ref="AC28:AD28" si="4">SUM(AC30:AC301)</f>
        <v>12</v>
      </c>
      <c r="AD28" s="75">
        <f t="shared" si="4"/>
        <v>9</v>
      </c>
      <c r="AE28" s="75">
        <f t="shared" ref="AE28:AF28" si="5">SUM(AE30:AE301)</f>
        <v>12.027285360645406</v>
      </c>
      <c r="AF28" s="75">
        <f t="shared" si="5"/>
        <v>77</v>
      </c>
      <c r="AG28" s="75">
        <f t="shared" ref="AG28:AH28" si="6">SUM(AG30:AG301)</f>
        <v>23</v>
      </c>
      <c r="AH28" s="75">
        <f t="shared" si="6"/>
        <v>28</v>
      </c>
      <c r="AI28" s="75">
        <f t="shared" ref="AI28:AJ28" si="7">SUM(AI30:AI301)</f>
        <v>6</v>
      </c>
      <c r="AJ28" s="75">
        <f t="shared" si="7"/>
        <v>12</v>
      </c>
      <c r="AK28" s="75">
        <f t="shared" ref="AK28:AL28" si="8">SUM(AK30:AK301)</f>
        <v>20</v>
      </c>
      <c r="AL28" s="75">
        <f t="shared" si="8"/>
        <v>1028</v>
      </c>
      <c r="AM28" s="75">
        <f t="shared" ref="AM28" si="9">SUM(AM30:AM301)</f>
        <v>3.5</v>
      </c>
      <c r="AN28" s="75">
        <f t="shared" si="1"/>
        <v>0</v>
      </c>
      <c r="AO28" s="75">
        <f t="shared" ref="AO28" si="10">SUM(AO30:AO301)</f>
        <v>0</v>
      </c>
      <c r="AP28" s="74"/>
      <c r="AQ28" s="74"/>
    </row>
    <row r="29" spans="3:52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46189</v>
      </c>
      <c r="S29" s="78">
        <v>46190</v>
      </c>
      <c r="T29" s="79">
        <v>46191</v>
      </c>
      <c r="U29" s="79">
        <v>46192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46208</v>
      </c>
      <c r="AA29" s="79">
        <v>46212</v>
      </c>
      <c r="AB29" s="79">
        <v>46226</v>
      </c>
      <c r="AC29" s="79">
        <v>46246</v>
      </c>
      <c r="AD29" s="79">
        <v>46250</v>
      </c>
      <c r="AE29" s="79">
        <v>46253</v>
      </c>
      <c r="AF29" s="79">
        <v>46256</v>
      </c>
      <c r="AG29" s="79">
        <v>46272</v>
      </c>
      <c r="AH29" s="79">
        <v>46275</v>
      </c>
      <c r="AI29" s="79">
        <v>46280</v>
      </c>
      <c r="AJ29" s="79">
        <v>46282</v>
      </c>
      <c r="AK29" s="79">
        <v>46286</v>
      </c>
      <c r="AL29" s="79">
        <v>46290</v>
      </c>
      <c r="AM29" s="79">
        <v>46293</v>
      </c>
      <c r="AN29" s="78" t="s">
        <v>35</v>
      </c>
      <c r="AO29" s="77" t="s">
        <v>36</v>
      </c>
      <c r="AP29" s="77" t="s">
        <v>37</v>
      </c>
      <c r="AQ29" s="77" t="s">
        <v>38</v>
      </c>
      <c r="AR29" s="80" t="s">
        <v>39</v>
      </c>
      <c r="AS29" s="80" t="s">
        <v>40</v>
      </c>
      <c r="AT29" s="80" t="s">
        <v>41</v>
      </c>
      <c r="AU29" s="80" t="s">
        <v>42</v>
      </c>
      <c r="AV29" s="80" t="s">
        <v>43</v>
      </c>
      <c r="AW29" s="80" t="s">
        <v>44</v>
      </c>
      <c r="AX29" s="81" t="s">
        <v>45</v>
      </c>
      <c r="AY29" s="80"/>
      <c r="AZ29" s="80"/>
    </row>
    <row r="30" spans="3:52" ht="14.25" customHeight="1">
      <c r="C30" s="82" t="s">
        <v>12</v>
      </c>
      <c r="D30" s="82" t="s">
        <v>2632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11">MIN(SUM(N30:AN30),I30)</f>
        <v>4</v>
      </c>
      <c r="M30" s="26">
        <f t="shared" ref="M30:M284" si="12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67">
        <f>SUMIFS([1]Up!$J:$J,[1]Up!$D:$D,D30)</f>
        <v>0</v>
      </c>
      <c r="AP30" s="82"/>
      <c r="AQ30" s="82" t="str">
        <f t="shared" ref="AQ30:AQ284" si="13">IFERROR(IF(C30="Plate",LEFT(E30,FIND("*",E30,1)-1),""),IF(C30="Plate",LEFT(E30,FIND("x",E30,1)-1),""))</f>
        <v/>
      </c>
      <c r="AR30" s="53" t="str">
        <f t="shared" ref="AR30:AR284" si="14">IF(ROUND(SUM(N30:AN30)-I30,0)&gt;0,"Thừa "&amp;SUM(N30:AN30)-I30,"")</f>
        <v/>
      </c>
      <c r="AS30" s="53" t="s">
        <v>50</v>
      </c>
      <c r="AT30" s="84" t="s">
        <v>2634</v>
      </c>
      <c r="AU30" s="53"/>
      <c r="AV30" s="53" t="s">
        <v>2635</v>
      </c>
      <c r="AW30" s="53">
        <v>4</v>
      </c>
      <c r="AX30" s="83">
        <v>46151</v>
      </c>
      <c r="AY30" s="53"/>
      <c r="AZ30" s="53"/>
    </row>
    <row r="31" spans="3:52" ht="14.25" customHeight="1">
      <c r="C31" s="82" t="s">
        <v>12</v>
      </c>
      <c r="D31" s="82" t="s">
        <v>2636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11"/>
        <v>4</v>
      </c>
      <c r="M31" s="26">
        <f t="shared" si="12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67">
        <f>SUMIFS([1]Up!$J:$J,[1]Up!$D:$D,D31)</f>
        <v>0</v>
      </c>
      <c r="AP31" s="82"/>
      <c r="AQ31" s="82" t="str">
        <f t="shared" si="13"/>
        <v/>
      </c>
      <c r="AR31" s="53" t="str">
        <f t="shared" si="14"/>
        <v/>
      </c>
      <c r="AS31" s="53" t="s">
        <v>50</v>
      </c>
      <c r="AT31" s="84" t="s">
        <v>2634</v>
      </c>
      <c r="AU31" s="53"/>
      <c r="AV31" s="53" t="s">
        <v>2635</v>
      </c>
      <c r="AW31" s="53">
        <v>4</v>
      </c>
      <c r="AX31" s="83">
        <v>46151</v>
      </c>
      <c r="AY31" s="53"/>
      <c r="AZ31" s="53"/>
    </row>
    <row r="32" spans="3:52" ht="14.25" customHeight="1">
      <c r="C32" s="82" t="s">
        <v>12</v>
      </c>
      <c r="D32" s="82" t="s">
        <v>2637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11"/>
        <v>1</v>
      </c>
      <c r="M32" s="26">
        <f t="shared" si="12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>
        <f>(9700+1677)/G32</f>
        <v>1.0013201901073754</v>
      </c>
      <c r="AF32" s="26"/>
      <c r="AG32" s="26"/>
      <c r="AH32" s="26"/>
      <c r="AI32" s="26"/>
      <c r="AJ32" s="26"/>
      <c r="AK32" s="26"/>
      <c r="AL32" s="26"/>
      <c r="AM32" s="26"/>
      <c r="AN32" s="26"/>
      <c r="AO32" s="67">
        <f>SUMIFS([1]Up!$J:$J,[1]Up!$D:$D,D32)</f>
        <v>0</v>
      </c>
      <c r="AP32" s="82"/>
      <c r="AQ32" s="82" t="str">
        <f t="shared" si="13"/>
        <v/>
      </c>
      <c r="AR32" s="53" t="str">
        <f t="shared" si="14"/>
        <v/>
      </c>
      <c r="AS32" s="53" t="s">
        <v>50</v>
      </c>
      <c r="AT32" s="53" t="s">
        <v>2639</v>
      </c>
      <c r="AU32" s="53"/>
      <c r="AV32" s="53" t="s">
        <v>2640</v>
      </c>
      <c r="AW32" s="53">
        <v>1</v>
      </c>
      <c r="AX32" s="83">
        <v>46151</v>
      </c>
      <c r="AY32" s="53"/>
      <c r="AZ32" s="53"/>
    </row>
    <row r="33" spans="3:52" ht="14.25" customHeight="1">
      <c r="C33" s="82" t="s">
        <v>15</v>
      </c>
      <c r="D33" s="82" t="s">
        <v>2641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11"/>
        <v>0</v>
      </c>
      <c r="M33" s="26">
        <f t="shared" si="12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67">
        <f>SUMIFS([1]Up!$J:$J,[1]Up!$D:$D,D33)</f>
        <v>0</v>
      </c>
      <c r="AP33" s="82"/>
      <c r="AQ33" s="82" t="str">
        <f t="shared" si="13"/>
        <v/>
      </c>
      <c r="AR33" s="53" t="str">
        <f t="shared" si="14"/>
        <v/>
      </c>
      <c r="AS33" s="53" t="s">
        <v>75</v>
      </c>
      <c r="AT33" s="53"/>
      <c r="AU33" s="53"/>
      <c r="AV33" s="53"/>
      <c r="AW33" s="53"/>
      <c r="AX33" s="83"/>
      <c r="AY33" s="53"/>
      <c r="AZ33" s="53"/>
    </row>
    <row r="34" spans="3:52" ht="14.25" customHeight="1">
      <c r="C34" s="82" t="s">
        <v>14</v>
      </c>
      <c r="D34" s="82" t="s">
        <v>2645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11"/>
        <v>9</v>
      </c>
      <c r="M34" s="26">
        <f t="shared" si="12"/>
        <v>0</v>
      </c>
      <c r="N34" s="26"/>
      <c r="O34" s="26"/>
      <c r="P34" s="26"/>
      <c r="Q34" s="26"/>
      <c r="R34" s="26">
        <v>9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67">
        <f>SUMIFS([1]Up!$J:$J,[1]Up!$D:$D,D34)</f>
        <v>0</v>
      </c>
      <c r="AP34" s="82"/>
      <c r="AQ34" s="82" t="str">
        <f t="shared" si="13"/>
        <v>PL12</v>
      </c>
      <c r="AR34" s="53" t="str">
        <f t="shared" si="14"/>
        <v/>
      </c>
      <c r="AS34" s="53" t="s">
        <v>50</v>
      </c>
      <c r="AT34" s="53" t="s">
        <v>2647</v>
      </c>
      <c r="AU34" s="53"/>
      <c r="AV34" s="53" t="s">
        <v>2648</v>
      </c>
      <c r="AW34" s="53">
        <v>9</v>
      </c>
      <c r="AX34" s="83">
        <v>46151</v>
      </c>
      <c r="AY34" s="53"/>
      <c r="AZ34" s="53"/>
    </row>
    <row r="35" spans="3:52" ht="14.25" customHeight="1">
      <c r="C35" s="82" t="s">
        <v>14</v>
      </c>
      <c r="D35" s="82" t="s">
        <v>2649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11"/>
        <v>9</v>
      </c>
      <c r="M35" s="26">
        <f t="shared" si="12"/>
        <v>0</v>
      </c>
      <c r="N35" s="26"/>
      <c r="O35" s="26"/>
      <c r="P35" s="26"/>
      <c r="Q35" s="26"/>
      <c r="R35" s="26">
        <v>9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67">
        <f>SUMIFS([1]Up!$J:$J,[1]Up!$D:$D,D35)</f>
        <v>0</v>
      </c>
      <c r="AP35" s="82"/>
      <c r="AQ35" s="82" t="str">
        <f t="shared" si="13"/>
        <v>PL12</v>
      </c>
      <c r="AR35" s="53" t="str">
        <f t="shared" si="14"/>
        <v/>
      </c>
      <c r="AS35" s="53" t="s">
        <v>50</v>
      </c>
      <c r="AT35" s="53" t="s">
        <v>2647</v>
      </c>
      <c r="AU35" s="53"/>
      <c r="AV35" s="53" t="s">
        <v>2648</v>
      </c>
      <c r="AW35" s="53">
        <v>9</v>
      </c>
      <c r="AX35" s="83">
        <v>46151</v>
      </c>
      <c r="AY35" s="53"/>
      <c r="AZ35" s="53"/>
    </row>
    <row r="36" spans="3:52" ht="14.25" customHeight="1">
      <c r="C36" s="82" t="s">
        <v>14</v>
      </c>
      <c r="D36" s="82" t="s">
        <v>2650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11"/>
        <v>36</v>
      </c>
      <c r="M36" s="26">
        <f t="shared" si="12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>
        <v>36</v>
      </c>
      <c r="AG36" s="26"/>
      <c r="AH36" s="26"/>
      <c r="AI36" s="26"/>
      <c r="AJ36" s="26"/>
      <c r="AK36" s="26"/>
      <c r="AL36" s="26"/>
      <c r="AM36" s="26"/>
      <c r="AN36" s="26"/>
      <c r="AO36" s="67">
        <f>SUMIFS([1]Up!$J:$J,[1]Up!$D:$D,D36)</f>
        <v>0</v>
      </c>
      <c r="AP36" s="82"/>
      <c r="AQ36" s="82" t="str">
        <f t="shared" si="13"/>
        <v>PL6</v>
      </c>
      <c r="AR36" s="53" t="str">
        <f t="shared" si="14"/>
        <v/>
      </c>
      <c r="AS36" s="53" t="s">
        <v>50</v>
      </c>
      <c r="AT36" s="84" t="s">
        <v>2652</v>
      </c>
      <c r="AU36" s="53"/>
      <c r="AV36" s="53" t="s">
        <v>2653</v>
      </c>
      <c r="AW36" s="53">
        <v>36</v>
      </c>
      <c r="AX36" s="83">
        <v>46151</v>
      </c>
      <c r="AY36" s="53"/>
      <c r="AZ36" s="53"/>
    </row>
    <row r="37" spans="3:52" ht="14.25" customHeight="1">
      <c r="C37" s="82" t="s">
        <v>14</v>
      </c>
      <c r="D37" s="82" t="s">
        <v>2654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11"/>
        <v>1</v>
      </c>
      <c r="M37" s="26">
        <f t="shared" si="12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2</v>
      </c>
      <c r="AI37" s="26"/>
      <c r="AJ37" s="26"/>
      <c r="AK37" s="26"/>
      <c r="AL37" s="26"/>
      <c r="AM37" s="26"/>
      <c r="AN37" s="26"/>
      <c r="AO37" s="67">
        <f>SUMIFS([1]Up!$J:$J,[1]Up!$D:$D,D37)</f>
        <v>0</v>
      </c>
      <c r="AP37" s="82" t="s">
        <v>82</v>
      </c>
      <c r="AQ37" s="82" t="str">
        <f t="shared" si="13"/>
        <v>PL3</v>
      </c>
      <c r="AR37" s="53" t="str">
        <f t="shared" si="14"/>
        <v>Thừa 1</v>
      </c>
      <c r="AS37" s="53" t="s">
        <v>61</v>
      </c>
      <c r="AT37" s="84"/>
      <c r="AU37" s="53"/>
      <c r="AV37" s="53" t="s">
        <v>1681</v>
      </c>
      <c r="AW37" s="53">
        <v>1</v>
      </c>
      <c r="AX37" s="83"/>
      <c r="AY37" s="53"/>
      <c r="AZ37" s="53"/>
    </row>
    <row r="38" spans="3:52" ht="14.25" customHeight="1">
      <c r="C38" s="82" t="s">
        <v>14</v>
      </c>
      <c r="D38" s="82" t="s">
        <v>2656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11"/>
        <v>1</v>
      </c>
      <c r="M38" s="26">
        <f t="shared" si="12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>
        <v>2</v>
      </c>
      <c r="AI38" s="26"/>
      <c r="AJ38" s="26"/>
      <c r="AK38" s="26"/>
      <c r="AL38" s="26"/>
      <c r="AM38" s="26"/>
      <c r="AN38" s="26"/>
      <c r="AO38" s="67">
        <f>SUMIFS([1]Up!$J:$J,[1]Up!$D:$D,D38)</f>
        <v>0</v>
      </c>
      <c r="AP38" s="82" t="s">
        <v>82</v>
      </c>
      <c r="AQ38" s="82" t="str">
        <f t="shared" si="13"/>
        <v>PL3</v>
      </c>
      <c r="AR38" s="53" t="str">
        <f t="shared" si="14"/>
        <v>Thừa 1</v>
      </c>
      <c r="AS38" s="53" t="s">
        <v>61</v>
      </c>
      <c r="AT38" s="84"/>
      <c r="AU38" s="53"/>
      <c r="AV38" s="53" t="s">
        <v>1681</v>
      </c>
      <c r="AW38" s="53">
        <v>1</v>
      </c>
      <c r="AX38" s="83"/>
      <c r="AY38" s="53"/>
      <c r="AZ38" s="53"/>
    </row>
    <row r="39" spans="3:52" ht="14.25" customHeight="1">
      <c r="C39" s="82" t="s">
        <v>14</v>
      </c>
      <c r="D39" s="82" t="s">
        <v>2658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11"/>
        <v>1</v>
      </c>
      <c r="M39" s="26">
        <f t="shared" si="12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>
        <v>2</v>
      </c>
      <c r="AI39" s="26"/>
      <c r="AJ39" s="26"/>
      <c r="AK39" s="26"/>
      <c r="AL39" s="26"/>
      <c r="AM39" s="26"/>
      <c r="AN39" s="26"/>
      <c r="AO39" s="67">
        <f>SUMIFS([1]Up!$J:$J,[1]Up!$D:$D,D39)</f>
        <v>0</v>
      </c>
      <c r="AP39" s="82" t="s">
        <v>82</v>
      </c>
      <c r="AQ39" s="82" t="str">
        <f t="shared" si="13"/>
        <v>PL3</v>
      </c>
      <c r="AR39" s="53" t="str">
        <f t="shared" si="14"/>
        <v>Thừa 1</v>
      </c>
      <c r="AS39" s="53" t="s">
        <v>61</v>
      </c>
      <c r="AT39" s="84"/>
      <c r="AU39" s="53"/>
      <c r="AV39" s="53" t="s">
        <v>1681</v>
      </c>
      <c r="AW39" s="53">
        <v>1</v>
      </c>
      <c r="AX39" s="83"/>
      <c r="AY39" s="53"/>
      <c r="AZ39" s="53"/>
    </row>
    <row r="40" spans="3:52" ht="14.25" customHeight="1">
      <c r="C40" s="82" t="s">
        <v>14</v>
      </c>
      <c r="D40" s="82" t="s">
        <v>2659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11"/>
        <v>4</v>
      </c>
      <c r="M40" s="26">
        <f t="shared" si="12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67">
        <f>SUMIFS([1]Up!$J:$J,[1]Up!$D:$D,D40)</f>
        <v>0</v>
      </c>
      <c r="AP40" s="82"/>
      <c r="AQ40" s="82" t="str">
        <f t="shared" si="13"/>
        <v>PL6</v>
      </c>
      <c r="AR40" s="53" t="str">
        <f t="shared" si="14"/>
        <v/>
      </c>
      <c r="AS40" s="53" t="s">
        <v>61</v>
      </c>
      <c r="AT40" s="84" t="s">
        <v>2652</v>
      </c>
      <c r="AU40" s="53"/>
      <c r="AV40" s="53" t="s">
        <v>2653</v>
      </c>
      <c r="AW40" s="53">
        <v>4</v>
      </c>
      <c r="AX40" s="83">
        <v>46151</v>
      </c>
      <c r="AY40" s="53"/>
      <c r="AZ40" s="53"/>
    </row>
    <row r="41" spans="3:52" ht="14.25" customHeight="1">
      <c r="C41" s="82" t="s">
        <v>14</v>
      </c>
      <c r="D41" s="82" t="s">
        <v>2660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11"/>
        <v>2</v>
      </c>
      <c r="M41" s="26">
        <f t="shared" si="12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67">
        <f>SUMIFS([1]Up!$J:$J,[1]Up!$D:$D,D41)</f>
        <v>0</v>
      </c>
      <c r="AP41" s="82"/>
      <c r="AQ41" s="82" t="str">
        <f t="shared" si="13"/>
        <v>PL25</v>
      </c>
      <c r="AR41" s="53" t="str">
        <f t="shared" si="14"/>
        <v/>
      </c>
      <c r="AS41" s="53" t="s">
        <v>61</v>
      </c>
      <c r="AT41" s="84" t="s">
        <v>2662</v>
      </c>
      <c r="AU41" s="53"/>
      <c r="AV41" s="53" t="s">
        <v>2663</v>
      </c>
      <c r="AW41" s="53">
        <v>2</v>
      </c>
      <c r="AX41" s="83">
        <v>46151</v>
      </c>
      <c r="AY41" s="53"/>
      <c r="AZ41" s="53"/>
    </row>
    <row r="42" spans="3:52" ht="14.25" customHeight="1">
      <c r="C42" s="82" t="s">
        <v>15</v>
      </c>
      <c r="D42" s="82" t="s">
        <v>2664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11"/>
        <v>0</v>
      </c>
      <c r="M42" s="26">
        <f t="shared" si="12"/>
        <v>18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67">
        <f>SUMIFS([1]Up!$J:$J,[1]Up!$D:$D,D42)</f>
        <v>0</v>
      </c>
      <c r="AP42" s="82"/>
      <c r="AQ42" s="82" t="str">
        <f t="shared" si="13"/>
        <v/>
      </c>
      <c r="AR42" s="53" t="str">
        <f t="shared" si="14"/>
        <v/>
      </c>
      <c r="AS42" s="53" t="s">
        <v>75</v>
      </c>
      <c r="AT42" s="84"/>
      <c r="AU42" s="53"/>
      <c r="AV42" s="53"/>
      <c r="AW42" s="53"/>
      <c r="AX42" s="83"/>
      <c r="AY42" s="53"/>
      <c r="AZ42" s="53"/>
    </row>
    <row r="43" spans="3:52" ht="14.25" customHeight="1">
      <c r="C43" s="82" t="s">
        <v>15</v>
      </c>
      <c r="D43" s="82" t="s">
        <v>2668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11"/>
        <v>168</v>
      </c>
      <c r="M43" s="26">
        <f t="shared" si="12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>
        <v>168</v>
      </c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67">
        <f>SUMIFS([1]Up!$J:$J,[1]Up!$D:$D,D43)</f>
        <v>0</v>
      </c>
      <c r="AP43" s="82"/>
      <c r="AQ43" s="82" t="str">
        <f t="shared" si="13"/>
        <v/>
      </c>
      <c r="AR43" s="53" t="str">
        <f t="shared" si="14"/>
        <v/>
      </c>
      <c r="AS43" s="53" t="s">
        <v>75</v>
      </c>
      <c r="AT43" s="84"/>
      <c r="AU43" s="53"/>
      <c r="AV43" s="53"/>
      <c r="AW43" s="53"/>
      <c r="AX43" s="83"/>
      <c r="AY43" s="53"/>
      <c r="AZ43" s="53"/>
    </row>
    <row r="44" spans="3:52" ht="14.25" customHeight="1">
      <c r="C44" s="82" t="s">
        <v>15</v>
      </c>
      <c r="D44" s="82" t="s">
        <v>2671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11"/>
        <v>0</v>
      </c>
      <c r="M44" s="26">
        <f t="shared" si="12"/>
        <v>392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67">
        <f>SUMIFS([1]Up!$J:$J,[1]Up!$D:$D,D44)</f>
        <v>0</v>
      </c>
      <c r="AP44" s="82"/>
      <c r="AQ44" s="82" t="str">
        <f t="shared" si="13"/>
        <v/>
      </c>
      <c r="AR44" s="53" t="str">
        <f t="shared" si="14"/>
        <v/>
      </c>
      <c r="AS44" s="53" t="s">
        <v>75</v>
      </c>
      <c r="AT44" s="84"/>
      <c r="AU44" s="53"/>
      <c r="AV44" s="53"/>
      <c r="AW44" s="53"/>
      <c r="AX44" s="83"/>
      <c r="AY44" s="53"/>
      <c r="AZ44" s="53"/>
    </row>
    <row r="45" spans="3:52" ht="14.25" customHeight="1">
      <c r="C45" s="82" t="s">
        <v>15</v>
      </c>
      <c r="D45" s="82" t="s">
        <v>2673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11"/>
        <v>28</v>
      </c>
      <c r="M45" s="26">
        <f t="shared" si="12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>
        <v>28</v>
      </c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67">
        <f>SUMIFS([1]Up!$J:$J,[1]Up!$D:$D,D45)</f>
        <v>0</v>
      </c>
      <c r="AP45" s="82"/>
      <c r="AQ45" s="82" t="str">
        <f t="shared" si="13"/>
        <v/>
      </c>
      <c r="AR45" s="53" t="str">
        <f t="shared" si="14"/>
        <v/>
      </c>
      <c r="AS45" s="53" t="s">
        <v>75</v>
      </c>
      <c r="AT45" s="84"/>
      <c r="AU45" s="53"/>
      <c r="AV45" s="53"/>
      <c r="AW45" s="53"/>
      <c r="AX45" s="83"/>
      <c r="AY45" s="53"/>
      <c r="AZ45" s="53"/>
    </row>
    <row r="46" spans="3:52" ht="14.25" customHeight="1">
      <c r="C46" s="82" t="s">
        <v>14</v>
      </c>
      <c r="D46" s="82" t="s">
        <v>2674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11"/>
        <v>9</v>
      </c>
      <c r="M46" s="26">
        <f t="shared" si="12"/>
        <v>0</v>
      </c>
      <c r="N46" s="26"/>
      <c r="O46" s="26"/>
      <c r="P46" s="26"/>
      <c r="Q46" s="26"/>
      <c r="R46" s="26">
        <v>9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67">
        <f>SUMIFS([1]Up!$J:$J,[1]Up!$D:$D,D46)</f>
        <v>0</v>
      </c>
      <c r="AP46" s="82"/>
      <c r="AQ46" s="82" t="str">
        <f t="shared" si="13"/>
        <v>PL12</v>
      </c>
      <c r="AR46" s="53" t="str">
        <f t="shared" si="14"/>
        <v/>
      </c>
      <c r="AS46" s="53" t="s">
        <v>50</v>
      </c>
      <c r="AT46" s="84" t="s">
        <v>2647</v>
      </c>
      <c r="AU46" s="53"/>
      <c r="AV46" s="53" t="s">
        <v>2648</v>
      </c>
      <c r="AW46" s="53">
        <v>9</v>
      </c>
      <c r="AX46" s="83">
        <v>46151</v>
      </c>
      <c r="AY46" s="53"/>
      <c r="AZ46" s="53"/>
    </row>
    <row r="47" spans="3:52" ht="14.25" customHeight="1">
      <c r="C47" s="82" t="s">
        <v>14</v>
      </c>
      <c r="D47" s="82" t="s">
        <v>2676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11"/>
        <v>9</v>
      </c>
      <c r="M47" s="26">
        <f t="shared" si="12"/>
        <v>0</v>
      </c>
      <c r="N47" s="26"/>
      <c r="O47" s="26"/>
      <c r="P47" s="26"/>
      <c r="Q47" s="26"/>
      <c r="R47" s="26">
        <v>9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67">
        <f>SUMIFS([1]Up!$J:$J,[1]Up!$D:$D,D47)</f>
        <v>0</v>
      </c>
      <c r="AP47" s="82"/>
      <c r="AQ47" s="82" t="str">
        <f t="shared" si="13"/>
        <v>PL12</v>
      </c>
      <c r="AR47" s="53" t="str">
        <f t="shared" si="14"/>
        <v/>
      </c>
      <c r="AS47" s="53" t="s">
        <v>50</v>
      </c>
      <c r="AT47" s="84" t="s">
        <v>2647</v>
      </c>
      <c r="AU47" s="53"/>
      <c r="AV47" s="53" t="s">
        <v>2648</v>
      </c>
      <c r="AW47" s="53">
        <v>9</v>
      </c>
      <c r="AX47" s="83">
        <v>46151</v>
      </c>
      <c r="AY47" s="53"/>
      <c r="AZ47" s="53"/>
    </row>
    <row r="48" spans="3:52" ht="14.25" customHeight="1">
      <c r="C48" s="82" t="s">
        <v>14</v>
      </c>
      <c r="D48" s="82" t="s">
        <v>2677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11"/>
        <v>1</v>
      </c>
      <c r="M48" s="26">
        <f t="shared" si="12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1</v>
      </c>
      <c r="AG48" s="26"/>
      <c r="AH48" s="26"/>
      <c r="AI48" s="26"/>
      <c r="AJ48" s="26"/>
      <c r="AK48" s="26"/>
      <c r="AL48" s="26"/>
      <c r="AM48" s="26"/>
      <c r="AN48" s="26"/>
      <c r="AO48" s="67">
        <f>SUMIFS([1]Up!$J:$J,[1]Up!$D:$D,D48)</f>
        <v>0</v>
      </c>
      <c r="AP48" s="82"/>
      <c r="AQ48" s="82" t="str">
        <f t="shared" si="13"/>
        <v>PL6</v>
      </c>
      <c r="AR48" s="53" t="str">
        <f t="shared" si="14"/>
        <v/>
      </c>
      <c r="AS48" s="53" t="s">
        <v>50</v>
      </c>
      <c r="AT48" s="84" t="s">
        <v>2652</v>
      </c>
      <c r="AU48" s="53"/>
      <c r="AV48" s="53" t="s">
        <v>2653</v>
      </c>
      <c r="AW48" s="53">
        <v>1</v>
      </c>
      <c r="AX48" s="83">
        <v>46151</v>
      </c>
      <c r="AY48" s="53"/>
      <c r="AZ48" s="53"/>
    </row>
    <row r="49" spans="3:52" ht="14.25" customHeight="1">
      <c r="C49" s="82" t="s">
        <v>14</v>
      </c>
      <c r="D49" s="82" t="s">
        <v>2679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11"/>
        <v>9</v>
      </c>
      <c r="M49" s="26">
        <f t="shared" si="12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67">
        <f>SUMIFS([1]Up!$J:$J,[1]Up!$D:$D,D49)</f>
        <v>0</v>
      </c>
      <c r="AP49" s="82"/>
      <c r="AQ49" s="82" t="str">
        <f t="shared" si="13"/>
        <v>PL12</v>
      </c>
      <c r="AR49" s="53" t="str">
        <f t="shared" si="14"/>
        <v/>
      </c>
      <c r="AS49" s="53" t="s">
        <v>50</v>
      </c>
      <c r="AT49" s="84" t="s">
        <v>2680</v>
      </c>
      <c r="AU49" s="53"/>
      <c r="AV49" s="53" t="s">
        <v>2681</v>
      </c>
      <c r="AW49" s="53">
        <v>9</v>
      </c>
      <c r="AX49" s="83">
        <v>46151</v>
      </c>
      <c r="AY49" s="53"/>
      <c r="AZ49" s="53"/>
    </row>
    <row r="50" spans="3:52" ht="14.25" customHeight="1">
      <c r="C50" s="82" t="s">
        <v>14</v>
      </c>
      <c r="D50" s="82" t="s">
        <v>2682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11"/>
        <v>1</v>
      </c>
      <c r="M50" s="26">
        <f t="shared" si="12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>
        <v>2</v>
      </c>
      <c r="AL50" s="26"/>
      <c r="AM50" s="26"/>
      <c r="AN50" s="26"/>
      <c r="AO50" s="67">
        <f>SUMIFS([1]Up!$J:$J,[1]Up!$D:$D,D50)</f>
        <v>0</v>
      </c>
      <c r="AP50" s="82" t="s">
        <v>82</v>
      </c>
      <c r="AQ50" s="82" t="str">
        <f t="shared" si="13"/>
        <v>PL6</v>
      </c>
      <c r="AR50" s="53" t="str">
        <f t="shared" si="14"/>
        <v>Thừa 1</v>
      </c>
      <c r="AS50" s="53" t="s">
        <v>61</v>
      </c>
      <c r="AT50" s="84"/>
      <c r="AU50" s="53"/>
      <c r="AV50" s="53" t="s">
        <v>1681</v>
      </c>
      <c r="AW50" s="53">
        <v>1</v>
      </c>
      <c r="AX50" s="83"/>
      <c r="AY50" s="53"/>
      <c r="AZ50" s="53"/>
    </row>
    <row r="51" spans="3:52" ht="14.25" customHeight="1">
      <c r="C51" s="82" t="s">
        <v>14</v>
      </c>
      <c r="D51" s="82" t="s">
        <v>2684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11"/>
        <v>2</v>
      </c>
      <c r="M51" s="26">
        <f t="shared" si="12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>
        <v>2</v>
      </c>
      <c r="AL51" s="26"/>
      <c r="AM51" s="26"/>
      <c r="AN51" s="26"/>
      <c r="AO51" s="67">
        <f>SUMIFS([1]Up!$J:$J,[1]Up!$D:$D,D51)</f>
        <v>0</v>
      </c>
      <c r="AP51" s="82"/>
      <c r="AQ51" s="82" t="str">
        <f t="shared" si="13"/>
        <v>PL6</v>
      </c>
      <c r="AR51" s="53" t="str">
        <f t="shared" si="14"/>
        <v/>
      </c>
      <c r="AS51" s="53" t="s">
        <v>61</v>
      </c>
      <c r="AT51" s="84" t="s">
        <v>2652</v>
      </c>
      <c r="AU51" s="53"/>
      <c r="AV51" s="53" t="s">
        <v>2653</v>
      </c>
      <c r="AW51" s="53">
        <v>2</v>
      </c>
      <c r="AX51" s="83">
        <v>46151</v>
      </c>
      <c r="AY51" s="53"/>
      <c r="AZ51" s="53"/>
    </row>
    <row r="52" spans="3:52" ht="14.25" customHeight="1">
      <c r="C52" s="82" t="s">
        <v>14</v>
      </c>
      <c r="D52" s="82" t="s">
        <v>2686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11"/>
        <v>2</v>
      </c>
      <c r="M52" s="26">
        <f t="shared" si="12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>
        <v>2</v>
      </c>
      <c r="AI52" s="26"/>
      <c r="AJ52" s="26"/>
      <c r="AK52" s="26"/>
      <c r="AL52" s="26"/>
      <c r="AM52" s="26"/>
      <c r="AN52" s="26"/>
      <c r="AO52" s="67">
        <f>SUMIFS([1]Up!$J:$J,[1]Up!$D:$D,D52)</f>
        <v>0</v>
      </c>
      <c r="AP52" s="82"/>
      <c r="AQ52" s="82" t="str">
        <f t="shared" si="13"/>
        <v>PL3</v>
      </c>
      <c r="AR52" s="53" t="str">
        <f t="shared" si="14"/>
        <v/>
      </c>
      <c r="AS52" s="53" t="s">
        <v>61</v>
      </c>
      <c r="AT52" s="84" t="s">
        <v>2688</v>
      </c>
      <c r="AU52" s="53"/>
      <c r="AV52" s="53" t="s">
        <v>2689</v>
      </c>
      <c r="AW52" s="53">
        <v>2</v>
      </c>
      <c r="AX52" s="83">
        <v>46151</v>
      </c>
      <c r="AY52" s="53"/>
      <c r="AZ52" s="53"/>
    </row>
    <row r="53" spans="3:52" ht="14.25" customHeight="1">
      <c r="C53" s="82" t="s">
        <v>12</v>
      </c>
      <c r="D53" s="82" t="s">
        <v>2690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11"/>
        <v>4</v>
      </c>
      <c r="M53" s="26">
        <f t="shared" si="12"/>
        <v>0</v>
      </c>
      <c r="N53" s="26"/>
      <c r="O53" s="26"/>
      <c r="P53" s="26"/>
      <c r="Q53" s="26">
        <v>1</v>
      </c>
      <c r="R53" s="26"/>
      <c r="S53" s="26"/>
      <c r="T53" s="26"/>
      <c r="U53" s="26">
        <v>3</v>
      </c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67">
        <f>SUMIFS([1]Up!$J:$J,[1]Up!$D:$D,D53)</f>
        <v>0</v>
      </c>
      <c r="AP53" s="82"/>
      <c r="AQ53" s="82" t="str">
        <f t="shared" si="13"/>
        <v/>
      </c>
      <c r="AR53" s="53" t="str">
        <f t="shared" si="14"/>
        <v/>
      </c>
      <c r="AS53" s="53" t="s">
        <v>50</v>
      </c>
      <c r="AT53" s="84" t="s">
        <v>2691</v>
      </c>
      <c r="AU53" s="53"/>
      <c r="AV53" s="53" t="s">
        <v>2692</v>
      </c>
      <c r="AW53" s="53">
        <v>4</v>
      </c>
      <c r="AX53" s="83">
        <v>46165</v>
      </c>
      <c r="AY53" s="53"/>
      <c r="AZ53" s="53"/>
    </row>
    <row r="54" spans="3:52" ht="14.25" customHeight="1">
      <c r="C54" s="82" t="s">
        <v>12</v>
      </c>
      <c r="D54" s="82" t="s">
        <v>2693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11"/>
        <v>4</v>
      </c>
      <c r="M54" s="26">
        <f t="shared" si="12"/>
        <v>0</v>
      </c>
      <c r="N54" s="26"/>
      <c r="O54" s="26"/>
      <c r="P54" s="26"/>
      <c r="Q54" s="26"/>
      <c r="R54" s="26"/>
      <c r="S54" s="26"/>
      <c r="T54" s="26"/>
      <c r="U54" s="26">
        <v>4</v>
      </c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67">
        <f>SUMIFS([1]Up!$J:$J,[1]Up!$D:$D,D54)</f>
        <v>0</v>
      </c>
      <c r="AP54" s="82"/>
      <c r="AQ54" s="82" t="str">
        <f t="shared" si="13"/>
        <v/>
      </c>
      <c r="AR54" s="53" t="str">
        <f t="shared" si="14"/>
        <v/>
      </c>
      <c r="AS54" s="53" t="s">
        <v>50</v>
      </c>
      <c r="AT54" s="84" t="s">
        <v>2691</v>
      </c>
      <c r="AU54" s="53"/>
      <c r="AV54" s="53" t="s">
        <v>2692</v>
      </c>
      <c r="AW54" s="53">
        <v>4</v>
      </c>
      <c r="AX54" s="83">
        <v>46165</v>
      </c>
      <c r="AY54" s="53"/>
      <c r="AZ54" s="53"/>
    </row>
    <row r="55" spans="3:52" ht="14.25" customHeight="1">
      <c r="C55" s="82" t="s">
        <v>12</v>
      </c>
      <c r="D55" s="82" t="s">
        <v>2694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11"/>
        <v>1</v>
      </c>
      <c r="M55" s="26">
        <f t="shared" si="12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>
        <f>(9700+1677)/G55</f>
        <v>1.0013201901073754</v>
      </c>
      <c r="AF55" s="26"/>
      <c r="AG55" s="26"/>
      <c r="AH55" s="26"/>
      <c r="AI55" s="26"/>
      <c r="AJ55" s="26"/>
      <c r="AK55" s="26"/>
      <c r="AL55" s="26"/>
      <c r="AM55" s="26"/>
      <c r="AN55" s="26"/>
      <c r="AO55" s="67">
        <f>SUMIFS([1]Up!$J:$J,[1]Up!$D:$D,D55)</f>
        <v>0</v>
      </c>
      <c r="AP55" s="82"/>
      <c r="AQ55" s="82" t="str">
        <f t="shared" si="13"/>
        <v/>
      </c>
      <c r="AR55" s="53" t="str">
        <f t="shared" si="14"/>
        <v/>
      </c>
      <c r="AS55" s="53" t="s">
        <v>50</v>
      </c>
      <c r="AT55" s="84" t="s">
        <v>2639</v>
      </c>
      <c r="AU55" s="53"/>
      <c r="AV55" s="53" t="s">
        <v>2695</v>
      </c>
      <c r="AW55" s="53">
        <v>1</v>
      </c>
      <c r="AX55" s="83">
        <v>46165</v>
      </c>
      <c r="AY55" s="53"/>
      <c r="AZ55" s="53"/>
    </row>
    <row r="56" spans="3:52" ht="14.25" customHeight="1">
      <c r="C56" s="82" t="s">
        <v>15</v>
      </c>
      <c r="D56" s="82" t="s">
        <v>2696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11"/>
        <v>0</v>
      </c>
      <c r="M56" s="26">
        <f t="shared" si="12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67">
        <f>SUMIFS([1]Up!$J:$J,[1]Up!$D:$D,D56)</f>
        <v>0</v>
      </c>
      <c r="AP56" s="82"/>
      <c r="AQ56" s="82" t="str">
        <f t="shared" si="13"/>
        <v/>
      </c>
      <c r="AR56" s="53" t="str">
        <f t="shared" si="14"/>
        <v/>
      </c>
      <c r="AS56" s="53" t="s">
        <v>75</v>
      </c>
      <c r="AT56" s="84"/>
      <c r="AU56" s="53"/>
      <c r="AV56" s="53"/>
      <c r="AW56" s="53"/>
      <c r="AX56" s="83"/>
      <c r="AY56" s="53"/>
      <c r="AZ56" s="53"/>
    </row>
    <row r="57" spans="3:52" ht="14.25" customHeight="1">
      <c r="C57" s="82" t="s">
        <v>14</v>
      </c>
      <c r="D57" s="82" t="s">
        <v>2698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11"/>
        <v>9</v>
      </c>
      <c r="M57" s="26">
        <f t="shared" si="12"/>
        <v>0</v>
      </c>
      <c r="N57" s="26"/>
      <c r="O57" s="26"/>
      <c r="P57" s="26"/>
      <c r="Q57" s="26"/>
      <c r="R57" s="26">
        <v>9</v>
      </c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67">
        <f>SUMIFS([1]Up!$J:$J,[1]Up!$D:$D,D57)</f>
        <v>0</v>
      </c>
      <c r="AP57" s="82"/>
      <c r="AQ57" s="82" t="str">
        <f t="shared" si="13"/>
        <v>PL12</v>
      </c>
      <c r="AR57" s="53" t="str">
        <f t="shared" si="14"/>
        <v/>
      </c>
      <c r="AS57" s="53" t="s">
        <v>50</v>
      </c>
      <c r="AT57" s="84" t="s">
        <v>2699</v>
      </c>
      <c r="AU57" s="53"/>
      <c r="AV57" s="53" t="s">
        <v>2700</v>
      </c>
      <c r="AW57" s="53">
        <v>9</v>
      </c>
      <c r="AX57" s="83">
        <v>46165</v>
      </c>
      <c r="AY57" s="53"/>
      <c r="AZ57" s="53"/>
    </row>
    <row r="58" spans="3:52" ht="14.25" customHeight="1">
      <c r="C58" s="82" t="s">
        <v>14</v>
      </c>
      <c r="D58" s="82" t="s">
        <v>2701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11"/>
        <v>9</v>
      </c>
      <c r="M58" s="26">
        <f t="shared" si="12"/>
        <v>0</v>
      </c>
      <c r="N58" s="26"/>
      <c r="O58" s="26"/>
      <c r="P58" s="26"/>
      <c r="Q58" s="26"/>
      <c r="R58" s="26">
        <v>9</v>
      </c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67">
        <f>SUMIFS([1]Up!$J:$J,[1]Up!$D:$D,D58)</f>
        <v>0</v>
      </c>
      <c r="AP58" s="82"/>
      <c r="AQ58" s="82" t="str">
        <f t="shared" si="13"/>
        <v>PL12</v>
      </c>
      <c r="AR58" s="53" t="str">
        <f t="shared" si="14"/>
        <v/>
      </c>
      <c r="AS58" s="53" t="s">
        <v>50</v>
      </c>
      <c r="AT58" s="84" t="s">
        <v>2699</v>
      </c>
      <c r="AU58" s="53"/>
      <c r="AV58" s="53" t="s">
        <v>2700</v>
      </c>
      <c r="AW58" s="53">
        <v>9</v>
      </c>
      <c r="AX58" s="83">
        <v>46165</v>
      </c>
      <c r="AY58" s="53"/>
      <c r="AZ58" s="53"/>
    </row>
    <row r="59" spans="3:52" ht="14.25" customHeight="1">
      <c r="C59" s="82" t="s">
        <v>14</v>
      </c>
      <c r="D59" s="82" t="s">
        <v>2702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11"/>
        <v>36</v>
      </c>
      <c r="M59" s="26">
        <f t="shared" si="12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67">
        <f>SUMIFS([1]Up!$J:$J,[1]Up!$D:$D,D59)</f>
        <v>0</v>
      </c>
      <c r="AP59" s="82"/>
      <c r="AQ59" s="82" t="str">
        <f t="shared" si="13"/>
        <v>PL6</v>
      </c>
      <c r="AR59" s="53" t="str">
        <f t="shared" si="14"/>
        <v/>
      </c>
      <c r="AS59" s="53" t="s">
        <v>50</v>
      </c>
      <c r="AT59" s="84" t="s">
        <v>2703</v>
      </c>
      <c r="AU59" s="53"/>
      <c r="AV59" s="53" t="s">
        <v>2704</v>
      </c>
      <c r="AW59" s="53">
        <v>36</v>
      </c>
      <c r="AX59" s="83">
        <v>46165</v>
      </c>
      <c r="AY59" s="53"/>
      <c r="AZ59" s="53"/>
    </row>
    <row r="60" spans="3:52" ht="14.25" customHeight="1">
      <c r="C60" s="82" t="s">
        <v>14</v>
      </c>
      <c r="D60" s="82" t="s">
        <v>2705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11"/>
        <v>1</v>
      </c>
      <c r="M60" s="26">
        <f t="shared" si="12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>
        <f>1+1</f>
        <v>2</v>
      </c>
      <c r="AH60" s="26"/>
      <c r="AI60" s="26"/>
      <c r="AJ60" s="26"/>
      <c r="AK60" s="26"/>
      <c r="AL60" s="26"/>
      <c r="AM60" s="26"/>
      <c r="AN60" s="26"/>
      <c r="AO60" s="67">
        <f>SUMIFS([1]Up!$J:$J,[1]Up!$D:$D,D60)</f>
        <v>0</v>
      </c>
      <c r="AP60" s="82" t="s">
        <v>82</v>
      </c>
      <c r="AQ60" s="82" t="str">
        <f t="shared" si="13"/>
        <v>PL3</v>
      </c>
      <c r="AR60" s="53" t="str">
        <f t="shared" si="14"/>
        <v>Thừa 1</v>
      </c>
      <c r="AS60" s="53" t="s">
        <v>61</v>
      </c>
      <c r="AT60" s="84"/>
      <c r="AU60" s="53"/>
      <c r="AV60" s="53" t="s">
        <v>1681</v>
      </c>
      <c r="AW60" s="53">
        <v>1</v>
      </c>
      <c r="AX60" s="83"/>
      <c r="AY60" s="53"/>
      <c r="AZ60" s="53"/>
    </row>
    <row r="61" spans="3:52" ht="14.25" customHeight="1">
      <c r="C61" s="82" t="s">
        <v>14</v>
      </c>
      <c r="D61" s="82" t="s">
        <v>2706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11"/>
        <v>1</v>
      </c>
      <c r="M61" s="26">
        <f t="shared" si="12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>
        <v>0.5</v>
      </c>
      <c r="AC61" s="26"/>
      <c r="AD61" s="26"/>
      <c r="AE61" s="26"/>
      <c r="AF61" s="26"/>
      <c r="AG61" s="26">
        <v>1</v>
      </c>
      <c r="AH61" s="26"/>
      <c r="AI61" s="26"/>
      <c r="AJ61" s="26"/>
      <c r="AK61" s="26"/>
      <c r="AL61" s="26"/>
      <c r="AM61" s="26"/>
      <c r="AN61" s="26"/>
      <c r="AO61" s="67">
        <f>SUMIFS([1]Up!$J:$J,[1]Up!$D:$D,D61)</f>
        <v>0</v>
      </c>
      <c r="AP61" s="82" t="s">
        <v>4091</v>
      </c>
      <c r="AQ61" s="82" t="str">
        <f t="shared" si="13"/>
        <v>PL3</v>
      </c>
      <c r="AR61" s="53" t="str">
        <f t="shared" si="14"/>
        <v>Thừa 0.5</v>
      </c>
      <c r="AS61" s="53" t="s">
        <v>61</v>
      </c>
      <c r="AT61" s="84"/>
      <c r="AU61" s="53"/>
      <c r="AV61" s="53" t="s">
        <v>1681</v>
      </c>
      <c r="AW61" s="53">
        <v>1</v>
      </c>
      <c r="AX61" s="83"/>
      <c r="AY61" s="53"/>
      <c r="AZ61" s="53"/>
    </row>
    <row r="62" spans="3:52" ht="14.25" customHeight="1">
      <c r="C62" s="82" t="s">
        <v>14</v>
      </c>
      <c r="D62" s="82" t="s">
        <v>2707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11"/>
        <v>1</v>
      </c>
      <c r="M62" s="26">
        <f t="shared" si="12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>
        <v>0.5</v>
      </c>
      <c r="AC62" s="26"/>
      <c r="AD62" s="26"/>
      <c r="AE62" s="26"/>
      <c r="AF62" s="26"/>
      <c r="AG62" s="26">
        <v>1</v>
      </c>
      <c r="AH62" s="26"/>
      <c r="AI62" s="26"/>
      <c r="AJ62" s="26"/>
      <c r="AK62" s="26"/>
      <c r="AL62" s="26"/>
      <c r="AM62" s="26"/>
      <c r="AN62" s="26"/>
      <c r="AO62" s="67">
        <f>SUMIFS([1]Up!$J:$J,[1]Up!$D:$D,D62)</f>
        <v>0</v>
      </c>
      <c r="AP62" s="82" t="s">
        <v>4091</v>
      </c>
      <c r="AQ62" s="82" t="str">
        <f t="shared" si="13"/>
        <v>PL3</v>
      </c>
      <c r="AR62" s="53" t="str">
        <f t="shared" si="14"/>
        <v>Thừa 0.5</v>
      </c>
      <c r="AS62" s="53" t="s">
        <v>61</v>
      </c>
      <c r="AT62" s="84"/>
      <c r="AU62" s="53"/>
      <c r="AV62" s="53" t="s">
        <v>1681</v>
      </c>
      <c r="AW62" s="53">
        <v>1</v>
      </c>
      <c r="AX62" s="83"/>
      <c r="AY62" s="53"/>
      <c r="AZ62" s="53"/>
    </row>
    <row r="63" spans="3:52" ht="14.25" customHeight="1">
      <c r="C63" s="82" t="s">
        <v>14</v>
      </c>
      <c r="D63" s="82" t="s">
        <v>2708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11"/>
        <v>4</v>
      </c>
      <c r="M63" s="26">
        <f t="shared" si="12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67">
        <f>SUMIFS([1]Up!$J:$J,[1]Up!$D:$D,D63)</f>
        <v>0</v>
      </c>
      <c r="AP63" s="82"/>
      <c r="AQ63" s="82" t="str">
        <f t="shared" si="13"/>
        <v>PL6</v>
      </c>
      <c r="AR63" s="53" t="str">
        <f t="shared" si="14"/>
        <v/>
      </c>
      <c r="AS63" s="53" t="s">
        <v>61</v>
      </c>
      <c r="AT63" s="84" t="s">
        <v>2703</v>
      </c>
      <c r="AU63" s="53"/>
      <c r="AV63" s="53" t="s">
        <v>2704</v>
      </c>
      <c r="AW63" s="53">
        <v>4</v>
      </c>
      <c r="AX63" s="83">
        <v>46165</v>
      </c>
      <c r="AY63" s="53"/>
      <c r="AZ63" s="53"/>
    </row>
    <row r="64" spans="3:52" ht="14.25" customHeight="1">
      <c r="C64" s="82" t="s">
        <v>14</v>
      </c>
      <c r="D64" s="82" t="s">
        <v>2709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11"/>
        <v>2</v>
      </c>
      <c r="M64" s="26">
        <f t="shared" si="12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>
        <v>2</v>
      </c>
      <c r="AK64" s="26"/>
      <c r="AL64" s="26"/>
      <c r="AM64" s="26"/>
      <c r="AN64" s="26"/>
      <c r="AO64" s="67">
        <f>SUMIFS([1]Up!$J:$J,[1]Up!$D:$D,D64)</f>
        <v>0</v>
      </c>
      <c r="AP64" s="82"/>
      <c r="AQ64" s="82" t="str">
        <f t="shared" si="13"/>
        <v>PL19</v>
      </c>
      <c r="AR64" s="53" t="str">
        <f t="shared" si="14"/>
        <v/>
      </c>
      <c r="AS64" s="53" t="s">
        <v>61</v>
      </c>
      <c r="AT64" s="84" t="s">
        <v>2711</v>
      </c>
      <c r="AU64" s="53"/>
      <c r="AV64" s="53" t="s">
        <v>2712</v>
      </c>
      <c r="AW64" s="53">
        <v>2</v>
      </c>
      <c r="AX64" s="83">
        <v>46165</v>
      </c>
      <c r="AY64" s="53"/>
      <c r="AZ64" s="53"/>
    </row>
    <row r="65" spans="3:52" ht="14.25" customHeight="1">
      <c r="C65" s="82" t="s">
        <v>15</v>
      </c>
      <c r="D65" s="82" t="s">
        <v>2713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11"/>
        <v>0</v>
      </c>
      <c r="M65" s="26">
        <f t="shared" si="12"/>
        <v>18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67">
        <f>SUMIFS([1]Up!$J:$J,[1]Up!$D:$D,D65)</f>
        <v>0</v>
      </c>
      <c r="AP65" s="82"/>
      <c r="AQ65" s="82" t="str">
        <f t="shared" si="13"/>
        <v/>
      </c>
      <c r="AR65" s="53" t="str">
        <f t="shared" si="14"/>
        <v/>
      </c>
      <c r="AS65" s="53" t="s">
        <v>75</v>
      </c>
      <c r="AT65" s="84"/>
      <c r="AU65" s="53"/>
      <c r="AV65" s="53"/>
      <c r="AW65" s="53"/>
      <c r="AX65" s="83"/>
      <c r="AY65" s="53"/>
      <c r="AZ65" s="53"/>
    </row>
    <row r="66" spans="3:52" ht="14.25" customHeight="1">
      <c r="C66" s="82" t="s">
        <v>15</v>
      </c>
      <c r="D66" s="82" t="s">
        <v>2714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11"/>
        <v>140</v>
      </c>
      <c r="M66" s="26">
        <f t="shared" si="12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>
        <f>650-168-140-168</f>
        <v>174</v>
      </c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67">
        <f>SUMIFS([1]Up!$J:$J,[1]Up!$D:$D,D66)</f>
        <v>0</v>
      </c>
      <c r="AP66" s="82"/>
      <c r="AQ66" s="82" t="str">
        <f t="shared" si="13"/>
        <v/>
      </c>
      <c r="AR66" s="53" t="str">
        <f t="shared" si="14"/>
        <v>Thừa 34</v>
      </c>
      <c r="AS66" s="53" t="s">
        <v>75</v>
      </c>
      <c r="AT66" s="84"/>
      <c r="AU66" s="53"/>
      <c r="AV66" s="53"/>
      <c r="AW66" s="53"/>
      <c r="AX66" s="83"/>
      <c r="AY66" s="53"/>
      <c r="AZ66" s="53"/>
    </row>
    <row r="67" spans="3:52" ht="14.25" customHeight="1">
      <c r="C67" s="82" t="s">
        <v>15</v>
      </c>
      <c r="D67" s="82" t="s">
        <v>2715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11"/>
        <v>0</v>
      </c>
      <c r="M67" s="26">
        <f t="shared" si="12"/>
        <v>392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67">
        <f>SUMIFS([1]Up!$J:$J,[1]Up!$D:$D,D67)</f>
        <v>0</v>
      </c>
      <c r="AP67" s="82"/>
      <c r="AQ67" s="82" t="str">
        <f t="shared" si="13"/>
        <v/>
      </c>
      <c r="AR67" s="53" t="str">
        <f t="shared" si="14"/>
        <v/>
      </c>
      <c r="AS67" s="53" t="s">
        <v>75</v>
      </c>
      <c r="AT67" s="84"/>
      <c r="AU67" s="53"/>
      <c r="AV67" s="53"/>
      <c r="AW67" s="53"/>
      <c r="AX67" s="83"/>
      <c r="AY67" s="53"/>
      <c r="AZ67" s="53"/>
    </row>
    <row r="68" spans="3:52" ht="14.25" customHeight="1">
      <c r="C68" s="82" t="s">
        <v>15</v>
      </c>
      <c r="D68" s="82" t="s">
        <v>2716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11"/>
        <v>56</v>
      </c>
      <c r="M68" s="26">
        <f t="shared" si="12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f>180-28-56-28</f>
        <v>68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67">
        <f>SUMIFS([1]Up!$J:$J,[1]Up!$D:$D,D68)</f>
        <v>0</v>
      </c>
      <c r="AP68" s="82"/>
      <c r="AQ68" s="82" t="str">
        <f t="shared" si="13"/>
        <v/>
      </c>
      <c r="AR68" s="53" t="str">
        <f t="shared" si="14"/>
        <v>Thừa 12</v>
      </c>
      <c r="AS68" s="53" t="s">
        <v>75</v>
      </c>
      <c r="AT68" s="84"/>
      <c r="AU68" s="53"/>
      <c r="AV68" s="53"/>
      <c r="AW68" s="53"/>
      <c r="AX68" s="83"/>
      <c r="AY68" s="53"/>
      <c r="AZ68" s="53"/>
    </row>
    <row r="69" spans="3:52" ht="14.25" customHeight="1">
      <c r="C69" s="82" t="s">
        <v>14</v>
      </c>
      <c r="D69" s="82" t="s">
        <v>2717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11"/>
        <v>9</v>
      </c>
      <c r="M69" s="26">
        <f t="shared" si="12"/>
        <v>0</v>
      </c>
      <c r="N69" s="26"/>
      <c r="O69" s="26"/>
      <c r="P69" s="26"/>
      <c r="Q69" s="26"/>
      <c r="R69" s="26">
        <v>9</v>
      </c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67">
        <f>SUMIFS([1]Up!$J:$J,[1]Up!$D:$D,D69)</f>
        <v>0</v>
      </c>
      <c r="AP69" s="82"/>
      <c r="AQ69" s="82" t="str">
        <f t="shared" si="13"/>
        <v>PL12</v>
      </c>
      <c r="AR69" s="53" t="str">
        <f t="shared" si="14"/>
        <v/>
      </c>
      <c r="AS69" s="53" t="s">
        <v>50</v>
      </c>
      <c r="AT69" s="84" t="s">
        <v>2699</v>
      </c>
      <c r="AU69" s="53"/>
      <c r="AV69" s="53" t="s">
        <v>2700</v>
      </c>
      <c r="AW69" s="53">
        <v>9</v>
      </c>
      <c r="AX69" s="83">
        <v>46165</v>
      </c>
      <c r="AY69" s="53"/>
      <c r="AZ69" s="53"/>
    </row>
    <row r="70" spans="3:52" ht="14.25" customHeight="1">
      <c r="C70" s="82" t="s">
        <v>14</v>
      </c>
      <c r="D70" s="82" t="s">
        <v>2718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11"/>
        <v>1</v>
      </c>
      <c r="M70" s="26">
        <f t="shared" si="12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67">
        <f>SUMIFS([1]Up!$J:$J,[1]Up!$D:$D,D70)</f>
        <v>0</v>
      </c>
      <c r="AP70" s="82"/>
      <c r="AQ70" s="82" t="str">
        <f t="shared" si="13"/>
        <v>PL6</v>
      </c>
      <c r="AR70" s="53" t="str">
        <f t="shared" si="14"/>
        <v/>
      </c>
      <c r="AS70" s="53" t="s">
        <v>50</v>
      </c>
      <c r="AT70" s="84" t="s">
        <v>2703</v>
      </c>
      <c r="AU70" s="53"/>
      <c r="AV70" s="53" t="s">
        <v>2704</v>
      </c>
      <c r="AW70" s="53">
        <v>1</v>
      </c>
      <c r="AX70" s="83">
        <v>46165</v>
      </c>
      <c r="AY70" s="53"/>
      <c r="AZ70" s="53"/>
    </row>
    <row r="71" spans="3:52" ht="14.25" customHeight="1">
      <c r="C71" s="82" t="s">
        <v>14</v>
      </c>
      <c r="D71" s="82" t="s">
        <v>2719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11"/>
        <v>9</v>
      </c>
      <c r="M71" s="26">
        <f t="shared" si="12"/>
        <v>0</v>
      </c>
      <c r="N71" s="26"/>
      <c r="O71" s="26"/>
      <c r="P71" s="26"/>
      <c r="Q71" s="26"/>
      <c r="R71" s="26">
        <v>9</v>
      </c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67">
        <f>SUMIFS([1]Up!$J:$J,[1]Up!$D:$D,D71)</f>
        <v>0</v>
      </c>
      <c r="AP71" s="82"/>
      <c r="AQ71" s="82" t="str">
        <f t="shared" si="13"/>
        <v>PL12</v>
      </c>
      <c r="AR71" s="53" t="str">
        <f t="shared" si="14"/>
        <v/>
      </c>
      <c r="AS71" s="53" t="s">
        <v>50</v>
      </c>
      <c r="AT71" s="84" t="s">
        <v>2699</v>
      </c>
      <c r="AU71" s="53"/>
      <c r="AV71" s="53" t="s">
        <v>2700</v>
      </c>
      <c r="AW71" s="53">
        <v>9</v>
      </c>
      <c r="AX71" s="83">
        <v>46165</v>
      </c>
      <c r="AY71" s="53"/>
      <c r="AZ71" s="53"/>
    </row>
    <row r="72" spans="3:52" ht="14.25" customHeight="1">
      <c r="C72" s="82" t="s">
        <v>14</v>
      </c>
      <c r="D72" s="82" t="s">
        <v>2721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11"/>
        <v>9</v>
      </c>
      <c r="M72" s="26">
        <f t="shared" si="12"/>
        <v>0</v>
      </c>
      <c r="N72" s="26"/>
      <c r="O72" s="26"/>
      <c r="P72" s="26"/>
      <c r="Q72" s="26"/>
      <c r="R72" s="26"/>
      <c r="S72" s="26"/>
      <c r="T72" s="26"/>
      <c r="U72" s="26">
        <v>9</v>
      </c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67">
        <f>SUMIFS([1]Up!$J:$J,[1]Up!$D:$D,D72)</f>
        <v>0</v>
      </c>
      <c r="AP72" s="82"/>
      <c r="AQ72" s="82" t="str">
        <f t="shared" si="13"/>
        <v>PL12</v>
      </c>
      <c r="AR72" s="53" t="str">
        <f t="shared" si="14"/>
        <v/>
      </c>
      <c r="AS72" s="53" t="s">
        <v>50</v>
      </c>
      <c r="AT72" s="84" t="s">
        <v>2722</v>
      </c>
      <c r="AU72" s="53"/>
      <c r="AV72" s="53" t="s">
        <v>2723</v>
      </c>
      <c r="AW72" s="53">
        <v>9</v>
      </c>
      <c r="AX72" s="83">
        <v>46165</v>
      </c>
      <c r="AY72" s="53"/>
      <c r="AZ72" s="53"/>
    </row>
    <row r="73" spans="3:52" ht="14.25" customHeight="1">
      <c r="C73" s="82" t="s">
        <v>14</v>
      </c>
      <c r="D73" s="82" t="s">
        <v>2724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11"/>
        <v>1</v>
      </c>
      <c r="M73" s="26">
        <f t="shared" si="12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>
        <v>2</v>
      </c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67">
        <f>SUMIFS([1]Up!$J:$J,[1]Up!$D:$D,D73)</f>
        <v>0</v>
      </c>
      <c r="AP73" s="82" t="s">
        <v>82</v>
      </c>
      <c r="AQ73" s="82" t="str">
        <f t="shared" si="13"/>
        <v>PL6</v>
      </c>
      <c r="AR73" s="53" t="str">
        <f t="shared" si="14"/>
        <v>Thừa 1</v>
      </c>
      <c r="AS73" s="53" t="s">
        <v>61</v>
      </c>
      <c r="AT73" s="84"/>
      <c r="AU73" s="53"/>
      <c r="AV73" s="53" t="s">
        <v>1681</v>
      </c>
      <c r="AW73" s="53">
        <v>1</v>
      </c>
      <c r="AX73" s="83"/>
      <c r="AY73" s="53"/>
      <c r="AZ73" s="53"/>
    </row>
    <row r="74" spans="3:52" ht="14.25" customHeight="1">
      <c r="C74" s="82" t="s">
        <v>14</v>
      </c>
      <c r="D74" s="82" t="s">
        <v>2725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11"/>
        <v>2</v>
      </c>
      <c r="M74" s="26">
        <f t="shared" si="12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>
        <v>2</v>
      </c>
      <c r="AH74" s="26"/>
      <c r="AI74" s="26"/>
      <c r="AJ74" s="26"/>
      <c r="AK74" s="26"/>
      <c r="AL74" s="26"/>
      <c r="AM74" s="26"/>
      <c r="AN74" s="26"/>
      <c r="AO74" s="67">
        <f>SUMIFS([1]Up!$J:$J,[1]Up!$D:$D,D74)</f>
        <v>0</v>
      </c>
      <c r="AP74" s="82"/>
      <c r="AQ74" s="82" t="str">
        <f t="shared" si="13"/>
        <v>PL3</v>
      </c>
      <c r="AR74" s="53" t="str">
        <f t="shared" si="14"/>
        <v/>
      </c>
      <c r="AS74" s="53" t="s">
        <v>61</v>
      </c>
      <c r="AT74" s="84" t="s">
        <v>2726</v>
      </c>
      <c r="AU74" s="53"/>
      <c r="AV74" s="53" t="s">
        <v>2727</v>
      </c>
      <c r="AW74" s="53">
        <v>2</v>
      </c>
      <c r="AX74" s="83">
        <v>46165</v>
      </c>
      <c r="AY74" s="53"/>
      <c r="AZ74" s="53"/>
    </row>
    <row r="75" spans="3:52" ht="14.25" customHeight="1">
      <c r="C75" s="82" t="s">
        <v>14</v>
      </c>
      <c r="D75" s="82" t="s">
        <v>2728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11"/>
        <v>2</v>
      </c>
      <c r="M75" s="26">
        <f t="shared" si="12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67">
        <f>SUMIFS([1]Up!$J:$J,[1]Up!$D:$D,D75)</f>
        <v>0</v>
      </c>
      <c r="AP75" s="82"/>
      <c r="AQ75" s="82" t="str">
        <f t="shared" si="13"/>
        <v>PL6</v>
      </c>
      <c r="AR75" s="53" t="str">
        <f t="shared" si="14"/>
        <v/>
      </c>
      <c r="AS75" s="53" t="s">
        <v>61</v>
      </c>
      <c r="AT75" s="84" t="s">
        <v>2703</v>
      </c>
      <c r="AU75" s="53"/>
      <c r="AV75" s="53" t="s">
        <v>2704</v>
      </c>
      <c r="AW75" s="53">
        <v>2</v>
      </c>
      <c r="AX75" s="83">
        <v>46165</v>
      </c>
      <c r="AY75" s="53"/>
      <c r="AZ75" s="53"/>
    </row>
    <row r="76" spans="3:52" ht="14.25" customHeight="1">
      <c r="C76" s="82" t="s">
        <v>12</v>
      </c>
      <c r="D76" s="82" t="s">
        <v>2729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11"/>
        <v>1</v>
      </c>
      <c r="M76" s="26">
        <f t="shared" si="12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>
        <f>(9700+1677)/G76</f>
        <v>1.0013201901073754</v>
      </c>
      <c r="AF76" s="26"/>
      <c r="AG76" s="26"/>
      <c r="AH76" s="26"/>
      <c r="AI76" s="26"/>
      <c r="AJ76" s="26"/>
      <c r="AK76" s="26"/>
      <c r="AL76" s="26"/>
      <c r="AM76" s="26"/>
      <c r="AN76" s="26"/>
      <c r="AO76" s="67">
        <f>SUMIFS([1]Up!$J:$J,[1]Up!$D:$D,D76)</f>
        <v>0</v>
      </c>
      <c r="AP76" s="82"/>
      <c r="AQ76" s="82" t="str">
        <f t="shared" si="13"/>
        <v/>
      </c>
      <c r="AR76" s="53" t="str">
        <f t="shared" si="14"/>
        <v/>
      </c>
      <c r="AS76" s="53" t="s">
        <v>50</v>
      </c>
      <c r="AT76" s="84" t="s">
        <v>2639</v>
      </c>
      <c r="AU76" s="53"/>
      <c r="AV76" s="53" t="s">
        <v>2640</v>
      </c>
      <c r="AW76" s="53">
        <v>1</v>
      </c>
      <c r="AX76" s="83">
        <v>46151</v>
      </c>
      <c r="AY76" s="53"/>
      <c r="AZ76" s="53"/>
    </row>
    <row r="77" spans="3:52" ht="14.25" customHeight="1">
      <c r="C77" s="82" t="s">
        <v>12</v>
      </c>
      <c r="D77" s="82" t="s">
        <v>2730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11"/>
        <v>4</v>
      </c>
      <c r="M77" s="26">
        <f t="shared" si="12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67">
        <f>SUMIFS([1]Up!$J:$J,[1]Up!$D:$D,D77)</f>
        <v>0</v>
      </c>
      <c r="AP77" s="82"/>
      <c r="AQ77" s="82" t="str">
        <f t="shared" si="13"/>
        <v/>
      </c>
      <c r="AR77" s="53" t="str">
        <f t="shared" si="14"/>
        <v/>
      </c>
      <c r="AS77" s="53" t="s">
        <v>50</v>
      </c>
      <c r="AT77" s="84" t="s">
        <v>2634</v>
      </c>
      <c r="AU77" s="53"/>
      <c r="AV77" s="53" t="s">
        <v>2635</v>
      </c>
      <c r="AW77" s="53">
        <v>4</v>
      </c>
      <c r="AX77" s="83">
        <v>46151</v>
      </c>
      <c r="AY77" s="53"/>
      <c r="AZ77" s="53"/>
    </row>
    <row r="78" spans="3:52" ht="14.25" customHeight="1">
      <c r="C78" s="82" t="s">
        <v>12</v>
      </c>
      <c r="D78" s="82" t="s">
        <v>2731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11"/>
        <v>4</v>
      </c>
      <c r="M78" s="26">
        <f t="shared" si="12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67">
        <f>SUMIFS([1]Up!$J:$J,[1]Up!$D:$D,D78)</f>
        <v>0</v>
      </c>
      <c r="AP78" s="82"/>
      <c r="AQ78" s="82" t="str">
        <f t="shared" si="13"/>
        <v/>
      </c>
      <c r="AR78" s="53" t="str">
        <f t="shared" si="14"/>
        <v/>
      </c>
      <c r="AS78" s="53" t="s">
        <v>50</v>
      </c>
      <c r="AT78" s="84" t="s">
        <v>2634</v>
      </c>
      <c r="AU78" s="53"/>
      <c r="AV78" s="53" t="s">
        <v>2635</v>
      </c>
      <c r="AW78" s="53">
        <v>4</v>
      </c>
      <c r="AX78" s="83">
        <v>46151</v>
      </c>
      <c r="AY78" s="53"/>
      <c r="AZ78" s="53"/>
    </row>
    <row r="79" spans="3:52" ht="14.25" customHeight="1">
      <c r="C79" s="82" t="s">
        <v>15</v>
      </c>
      <c r="D79" s="82" t="s">
        <v>2732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11"/>
        <v>0</v>
      </c>
      <c r="M79" s="26">
        <f t="shared" si="12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67">
        <f>SUMIFS([1]Up!$J:$J,[1]Up!$D:$D,D79)</f>
        <v>0</v>
      </c>
      <c r="AP79" s="82"/>
      <c r="AQ79" s="82" t="str">
        <f t="shared" si="13"/>
        <v/>
      </c>
      <c r="AR79" s="53" t="str">
        <f t="shared" si="14"/>
        <v/>
      </c>
      <c r="AS79" s="53" t="s">
        <v>75</v>
      </c>
      <c r="AT79" s="84"/>
      <c r="AU79" s="53"/>
      <c r="AV79" s="53"/>
      <c r="AW79" s="53"/>
      <c r="AX79" s="83"/>
      <c r="AY79" s="53"/>
      <c r="AZ79" s="53"/>
    </row>
    <row r="80" spans="3:52" ht="14.25" customHeight="1">
      <c r="C80" s="82" t="s">
        <v>14</v>
      </c>
      <c r="D80" s="82" t="s">
        <v>2733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11"/>
        <v>9</v>
      </c>
      <c r="M80" s="26">
        <f t="shared" si="12"/>
        <v>0</v>
      </c>
      <c r="N80" s="26"/>
      <c r="O80" s="26"/>
      <c r="P80" s="26"/>
      <c r="Q80" s="26"/>
      <c r="R80" s="26">
        <v>9</v>
      </c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67">
        <f>SUMIFS([1]Up!$J:$J,[1]Up!$D:$D,D80)</f>
        <v>0</v>
      </c>
      <c r="AP80" s="82"/>
      <c r="AQ80" s="82" t="str">
        <f t="shared" si="13"/>
        <v>PL12</v>
      </c>
      <c r="AR80" s="53" t="str">
        <f t="shared" si="14"/>
        <v/>
      </c>
      <c r="AS80" s="53" t="s">
        <v>50</v>
      </c>
      <c r="AT80" s="84" t="s">
        <v>2647</v>
      </c>
      <c r="AU80" s="53"/>
      <c r="AV80" s="53" t="s">
        <v>2648</v>
      </c>
      <c r="AW80" s="53">
        <v>9</v>
      </c>
      <c r="AX80" s="83">
        <v>46151</v>
      </c>
      <c r="AY80" s="53"/>
      <c r="AZ80" s="53"/>
    </row>
    <row r="81" spans="3:52" ht="14.25" customHeight="1">
      <c r="C81" s="82" t="s">
        <v>14</v>
      </c>
      <c r="D81" s="82" t="s">
        <v>2734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11"/>
        <v>36</v>
      </c>
      <c r="M81" s="26">
        <f t="shared" si="12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>
        <v>36</v>
      </c>
      <c r="AG81" s="26"/>
      <c r="AH81" s="26"/>
      <c r="AI81" s="26"/>
      <c r="AJ81" s="26"/>
      <c r="AK81" s="26"/>
      <c r="AL81" s="26"/>
      <c r="AM81" s="26"/>
      <c r="AN81" s="26"/>
      <c r="AO81" s="67">
        <f>SUMIFS([1]Up!$J:$J,[1]Up!$D:$D,D81)</f>
        <v>0</v>
      </c>
      <c r="AP81" s="82"/>
      <c r="AQ81" s="82" t="str">
        <f t="shared" si="13"/>
        <v>PL6</v>
      </c>
      <c r="AR81" s="53" t="str">
        <f t="shared" si="14"/>
        <v/>
      </c>
      <c r="AS81" s="53" t="s">
        <v>50</v>
      </c>
      <c r="AT81" s="84" t="s">
        <v>2652</v>
      </c>
      <c r="AU81" s="53"/>
      <c r="AV81" s="53" t="s">
        <v>2653</v>
      </c>
      <c r="AW81" s="53">
        <v>36</v>
      </c>
      <c r="AX81" s="83">
        <v>46151</v>
      </c>
      <c r="AY81" s="53"/>
      <c r="AZ81" s="53"/>
    </row>
    <row r="82" spans="3:52" ht="14.25" customHeight="1">
      <c r="C82" s="82" t="s">
        <v>14</v>
      </c>
      <c r="D82" s="82" t="s">
        <v>2735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11"/>
        <v>9</v>
      </c>
      <c r="M82" s="26">
        <f t="shared" si="12"/>
        <v>0</v>
      </c>
      <c r="N82" s="26"/>
      <c r="O82" s="26"/>
      <c r="P82" s="26"/>
      <c r="Q82" s="26"/>
      <c r="R82" s="26">
        <v>9</v>
      </c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67">
        <f>SUMIFS([1]Up!$J:$J,[1]Up!$D:$D,D82)</f>
        <v>0</v>
      </c>
      <c r="AP82" s="82"/>
      <c r="AQ82" s="82" t="str">
        <f t="shared" si="13"/>
        <v>PL12</v>
      </c>
      <c r="AR82" s="53" t="str">
        <f t="shared" si="14"/>
        <v/>
      </c>
      <c r="AS82" s="53" t="s">
        <v>50</v>
      </c>
      <c r="AT82" s="84" t="s">
        <v>2647</v>
      </c>
      <c r="AU82" s="53"/>
      <c r="AV82" s="53" t="s">
        <v>2648</v>
      </c>
      <c r="AW82" s="53">
        <v>9</v>
      </c>
      <c r="AX82" s="83">
        <v>46151</v>
      </c>
      <c r="AY82" s="53"/>
      <c r="AZ82" s="53"/>
    </row>
    <row r="83" spans="3:52" ht="14.25" customHeight="1">
      <c r="C83" s="82" t="s">
        <v>14</v>
      </c>
      <c r="D83" s="82" t="s">
        <v>2736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11"/>
        <v>1</v>
      </c>
      <c r="M83" s="26">
        <f t="shared" si="12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>
        <v>2</v>
      </c>
      <c r="AI83" s="26"/>
      <c r="AJ83" s="26"/>
      <c r="AK83" s="26"/>
      <c r="AL83" s="26"/>
      <c r="AM83" s="26"/>
      <c r="AN83" s="26"/>
      <c r="AO83" s="67">
        <f>SUMIFS([1]Up!$J:$J,[1]Up!$D:$D,D83)</f>
        <v>0</v>
      </c>
      <c r="AP83" s="82" t="s">
        <v>82</v>
      </c>
      <c r="AQ83" s="82" t="str">
        <f t="shared" si="13"/>
        <v>PL3</v>
      </c>
      <c r="AR83" s="53" t="str">
        <f t="shared" si="14"/>
        <v>Thừa 1</v>
      </c>
      <c r="AS83" s="53" t="s">
        <v>61</v>
      </c>
      <c r="AT83" s="84"/>
      <c r="AU83" s="53"/>
      <c r="AV83" s="53" t="s">
        <v>1681</v>
      </c>
      <c r="AW83" s="53">
        <v>1</v>
      </c>
      <c r="AX83" s="83"/>
      <c r="AY83" s="53"/>
      <c r="AZ83" s="53"/>
    </row>
    <row r="84" spans="3:52" ht="14.25" customHeight="1">
      <c r="C84" s="82" t="s">
        <v>14</v>
      </c>
      <c r="D84" s="82" t="s">
        <v>2737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11"/>
        <v>1</v>
      </c>
      <c r="M84" s="26">
        <f t="shared" si="12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>
        <v>2</v>
      </c>
      <c r="AI84" s="26"/>
      <c r="AJ84" s="26"/>
      <c r="AK84" s="26"/>
      <c r="AL84" s="26"/>
      <c r="AM84" s="26"/>
      <c r="AN84" s="26"/>
      <c r="AO84" s="67">
        <f>SUMIFS([1]Up!$J:$J,[1]Up!$D:$D,D84)</f>
        <v>0</v>
      </c>
      <c r="AP84" s="82" t="s">
        <v>82</v>
      </c>
      <c r="AQ84" s="82" t="str">
        <f t="shared" si="13"/>
        <v>PL3</v>
      </c>
      <c r="AR84" s="53" t="str">
        <f t="shared" si="14"/>
        <v>Thừa 1</v>
      </c>
      <c r="AS84" s="53" t="s">
        <v>61</v>
      </c>
      <c r="AT84" s="84"/>
      <c r="AU84" s="53"/>
      <c r="AV84" s="53" t="s">
        <v>1681</v>
      </c>
      <c r="AW84" s="53">
        <v>1</v>
      </c>
      <c r="AX84" s="83"/>
      <c r="AY84" s="53"/>
      <c r="AZ84" s="53"/>
    </row>
    <row r="85" spans="3:52" ht="14.25" customHeight="1">
      <c r="C85" s="82" t="s">
        <v>14</v>
      </c>
      <c r="D85" s="82" t="s">
        <v>2738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11"/>
        <v>1</v>
      </c>
      <c r="M85" s="26">
        <f t="shared" si="12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>
        <v>0.5</v>
      </c>
      <c r="AC85" s="26"/>
      <c r="AD85" s="26"/>
      <c r="AE85" s="26"/>
      <c r="AF85" s="26"/>
      <c r="AG85" s="26"/>
      <c r="AH85" s="26">
        <v>1</v>
      </c>
      <c r="AI85" s="26"/>
      <c r="AJ85" s="26"/>
      <c r="AK85" s="26"/>
      <c r="AL85" s="26"/>
      <c r="AM85" s="26"/>
      <c r="AN85" s="26"/>
      <c r="AO85" s="67">
        <f>SUMIFS([1]Up!$J:$J,[1]Up!$D:$D,D85)</f>
        <v>0</v>
      </c>
      <c r="AP85" s="82" t="s">
        <v>4091</v>
      </c>
      <c r="AQ85" s="82" t="str">
        <f t="shared" si="13"/>
        <v>PL3</v>
      </c>
      <c r="AR85" s="53" t="str">
        <f t="shared" si="14"/>
        <v>Thừa 0.5</v>
      </c>
      <c r="AS85" s="53" t="s">
        <v>61</v>
      </c>
      <c r="AT85" s="84"/>
      <c r="AU85" s="53"/>
      <c r="AV85" s="53" t="s">
        <v>1681</v>
      </c>
      <c r="AW85" s="53">
        <v>1</v>
      </c>
      <c r="AX85" s="83"/>
      <c r="AY85" s="53"/>
      <c r="AZ85" s="53"/>
    </row>
    <row r="86" spans="3:52" ht="14.25" customHeight="1">
      <c r="C86" s="82" t="s">
        <v>14</v>
      </c>
      <c r="D86" s="82" t="s">
        <v>2739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11"/>
        <v>4</v>
      </c>
      <c r="M86" s="26">
        <f t="shared" si="12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67">
        <f>SUMIFS([1]Up!$J:$J,[1]Up!$D:$D,D86)</f>
        <v>0</v>
      </c>
      <c r="AP86" s="82"/>
      <c r="AQ86" s="82" t="str">
        <f t="shared" si="13"/>
        <v>PL6</v>
      </c>
      <c r="AR86" s="53" t="str">
        <f t="shared" si="14"/>
        <v/>
      </c>
      <c r="AS86" s="53" t="s">
        <v>61</v>
      </c>
      <c r="AT86" s="84" t="s">
        <v>2652</v>
      </c>
      <c r="AU86" s="53"/>
      <c r="AV86" s="53" t="s">
        <v>2653</v>
      </c>
      <c r="AW86" s="53">
        <v>4</v>
      </c>
      <c r="AX86" s="83">
        <v>46151</v>
      </c>
      <c r="AY86" s="53"/>
      <c r="AZ86" s="53"/>
    </row>
    <row r="87" spans="3:52" ht="14.25" customHeight="1">
      <c r="C87" s="82" t="s">
        <v>14</v>
      </c>
      <c r="D87" s="82" t="s">
        <v>2740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11"/>
        <v>2</v>
      </c>
      <c r="M87" s="26">
        <f t="shared" si="12"/>
        <v>0</v>
      </c>
      <c r="N87" s="26"/>
      <c r="O87" s="26"/>
      <c r="P87" s="26"/>
      <c r="Q87" s="26"/>
      <c r="R87" s="26"/>
      <c r="S87" s="26">
        <v>2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67">
        <f>SUMIFS([1]Up!$J:$J,[1]Up!$D:$D,D87)</f>
        <v>0</v>
      </c>
      <c r="AP87" s="82"/>
      <c r="AQ87" s="82" t="str">
        <f t="shared" si="13"/>
        <v>PL25</v>
      </c>
      <c r="AR87" s="53" t="str">
        <f t="shared" si="14"/>
        <v/>
      </c>
      <c r="AS87" s="53" t="s">
        <v>61</v>
      </c>
      <c r="AT87" s="84" t="s">
        <v>2662</v>
      </c>
      <c r="AU87" s="53"/>
      <c r="AV87" s="53" t="s">
        <v>2663</v>
      </c>
      <c r="AW87" s="53">
        <v>2</v>
      </c>
      <c r="AX87" s="83">
        <v>46151</v>
      </c>
      <c r="AY87" s="53"/>
      <c r="AZ87" s="53"/>
    </row>
    <row r="88" spans="3:52" ht="14.25" customHeight="1">
      <c r="C88" s="82" t="s">
        <v>15</v>
      </c>
      <c r="D88" s="82" t="s">
        <v>2741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11"/>
        <v>0</v>
      </c>
      <c r="M88" s="26">
        <f t="shared" si="12"/>
        <v>18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67">
        <f>SUMIFS([1]Up!$J:$J,[1]Up!$D:$D,D88)</f>
        <v>0</v>
      </c>
      <c r="AP88" s="82"/>
      <c r="AQ88" s="82" t="str">
        <f t="shared" si="13"/>
        <v/>
      </c>
      <c r="AR88" s="53" t="str">
        <f t="shared" si="14"/>
        <v/>
      </c>
      <c r="AS88" s="53" t="s">
        <v>75</v>
      </c>
      <c r="AT88" s="84"/>
      <c r="AU88" s="53"/>
      <c r="AV88" s="53"/>
      <c r="AW88" s="53"/>
      <c r="AX88" s="83"/>
      <c r="AY88" s="53"/>
      <c r="AZ88" s="53"/>
    </row>
    <row r="89" spans="3:52" ht="14.25" customHeight="1">
      <c r="C89" s="82" t="s">
        <v>15</v>
      </c>
      <c r="D89" s="82" t="s">
        <v>2742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11"/>
        <v>0</v>
      </c>
      <c r="M89" s="26">
        <f t="shared" si="12"/>
        <v>392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67">
        <f>SUMIFS([1]Up!$J:$J,[1]Up!$D:$D,D89)</f>
        <v>0</v>
      </c>
      <c r="AP89" s="82"/>
      <c r="AQ89" s="82" t="str">
        <f t="shared" si="13"/>
        <v/>
      </c>
      <c r="AR89" s="53" t="str">
        <f t="shared" si="14"/>
        <v/>
      </c>
      <c r="AS89" s="53" t="s">
        <v>75</v>
      </c>
      <c r="AT89" s="84"/>
      <c r="AU89" s="53"/>
      <c r="AV89" s="53"/>
      <c r="AW89" s="53"/>
      <c r="AX89" s="83"/>
      <c r="AY89" s="53"/>
      <c r="AZ89" s="53"/>
    </row>
    <row r="90" spans="3:52" ht="14.25" customHeight="1">
      <c r="C90" s="82" t="s">
        <v>15</v>
      </c>
      <c r="D90" s="82" t="s">
        <v>2743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11"/>
        <v>28</v>
      </c>
      <c r="M90" s="26">
        <f t="shared" si="12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>
        <v>28</v>
      </c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67">
        <f>SUMIFS([1]Up!$J:$J,[1]Up!$D:$D,D90)</f>
        <v>0</v>
      </c>
      <c r="AP90" s="82"/>
      <c r="AQ90" s="82" t="str">
        <f t="shared" si="13"/>
        <v/>
      </c>
      <c r="AR90" s="53" t="str">
        <f t="shared" si="14"/>
        <v/>
      </c>
      <c r="AS90" s="53" t="s">
        <v>75</v>
      </c>
      <c r="AT90" s="84"/>
      <c r="AU90" s="53"/>
      <c r="AV90" s="53"/>
      <c r="AW90" s="53"/>
      <c r="AX90" s="83"/>
      <c r="AY90" s="53"/>
      <c r="AZ90" s="53"/>
    </row>
    <row r="91" spans="3:52" ht="14.25" customHeight="1">
      <c r="C91" s="82" t="s">
        <v>15</v>
      </c>
      <c r="D91" s="82" t="s">
        <v>2744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11"/>
        <v>56</v>
      </c>
      <c r="M91" s="26">
        <f t="shared" si="12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>
        <v>56</v>
      </c>
      <c r="AM91" s="26"/>
      <c r="AN91" s="26"/>
      <c r="AO91" s="67">
        <f>SUMIFS([1]Up!$J:$J,[1]Up!$D:$D,D91)</f>
        <v>0</v>
      </c>
      <c r="AP91" s="82"/>
      <c r="AQ91" s="82" t="str">
        <f t="shared" si="13"/>
        <v/>
      </c>
      <c r="AR91" s="53" t="str">
        <f t="shared" si="14"/>
        <v/>
      </c>
      <c r="AS91" s="53" t="s">
        <v>75</v>
      </c>
      <c r="AT91" s="84"/>
      <c r="AU91" s="53"/>
      <c r="AV91" s="53"/>
      <c r="AW91" s="53"/>
      <c r="AX91" s="83"/>
      <c r="AY91" s="53"/>
      <c r="AZ91" s="53"/>
    </row>
    <row r="92" spans="3:52" ht="14.25" customHeight="1">
      <c r="C92" s="82" t="s">
        <v>15</v>
      </c>
      <c r="D92" s="82" t="s">
        <v>2745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11"/>
        <v>112</v>
      </c>
      <c r="M92" s="26">
        <f t="shared" si="12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>
        <v>112</v>
      </c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67">
        <f>SUMIFS([1]Up!$J:$J,[1]Up!$D:$D,D92)</f>
        <v>0</v>
      </c>
      <c r="AP92" s="82"/>
      <c r="AQ92" s="82" t="str">
        <f t="shared" si="13"/>
        <v/>
      </c>
      <c r="AR92" s="53" t="str">
        <f t="shared" si="14"/>
        <v/>
      </c>
      <c r="AS92" s="53" t="s">
        <v>75</v>
      </c>
      <c r="AT92" s="84"/>
      <c r="AU92" s="53"/>
      <c r="AV92" s="53"/>
      <c r="AW92" s="53"/>
      <c r="AX92" s="83"/>
      <c r="AY92" s="53"/>
      <c r="AZ92" s="53"/>
    </row>
    <row r="93" spans="3:52" ht="14.25" customHeight="1">
      <c r="C93" s="82" t="s">
        <v>14</v>
      </c>
      <c r="D93" s="82" t="s">
        <v>2746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11"/>
        <v>1</v>
      </c>
      <c r="M93" s="26">
        <f t="shared" si="12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>
        <v>1</v>
      </c>
      <c r="AG93" s="26"/>
      <c r="AH93" s="26"/>
      <c r="AI93" s="26"/>
      <c r="AJ93" s="26"/>
      <c r="AK93" s="26"/>
      <c r="AL93" s="26"/>
      <c r="AM93" s="26"/>
      <c r="AN93" s="26"/>
      <c r="AO93" s="67">
        <f>SUMIFS([1]Up!$J:$J,[1]Up!$D:$D,D93)</f>
        <v>0</v>
      </c>
      <c r="AP93" s="82"/>
      <c r="AQ93" s="82" t="str">
        <f t="shared" si="13"/>
        <v>PL6</v>
      </c>
      <c r="AR93" s="53" t="str">
        <f t="shared" si="14"/>
        <v/>
      </c>
      <c r="AS93" s="53" t="s">
        <v>50</v>
      </c>
      <c r="AT93" s="84" t="s">
        <v>2652</v>
      </c>
      <c r="AU93" s="53"/>
      <c r="AV93" s="53" t="s">
        <v>2653</v>
      </c>
      <c r="AW93" s="53">
        <v>1</v>
      </c>
      <c r="AX93" s="83">
        <v>46151</v>
      </c>
      <c r="AY93" s="53"/>
      <c r="AZ93" s="53"/>
    </row>
    <row r="94" spans="3:52" ht="14.25" customHeight="1">
      <c r="C94" s="82" t="s">
        <v>14</v>
      </c>
      <c r="D94" s="82" t="s">
        <v>2747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11"/>
        <v>9</v>
      </c>
      <c r="M94" s="26">
        <f t="shared" si="12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67">
        <f>SUMIFS([1]Up!$J:$J,[1]Up!$D:$D,D94)</f>
        <v>0</v>
      </c>
      <c r="AP94" s="82"/>
      <c r="AQ94" s="82" t="str">
        <f t="shared" si="13"/>
        <v>PL12</v>
      </c>
      <c r="AR94" s="53" t="str">
        <f t="shared" si="14"/>
        <v/>
      </c>
      <c r="AS94" s="53" t="s">
        <v>50</v>
      </c>
      <c r="AT94" s="84" t="s">
        <v>2680</v>
      </c>
      <c r="AU94" s="53"/>
      <c r="AV94" s="53" t="s">
        <v>2681</v>
      </c>
      <c r="AW94" s="53">
        <v>9</v>
      </c>
      <c r="AX94" s="83">
        <v>46151</v>
      </c>
      <c r="AY94" s="53"/>
      <c r="AZ94" s="53"/>
    </row>
    <row r="95" spans="3:52" ht="14.25" customHeight="1">
      <c r="C95" s="82" t="s">
        <v>14</v>
      </c>
      <c r="D95" s="82" t="s">
        <v>2748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11"/>
        <v>9</v>
      </c>
      <c r="M95" s="26">
        <f t="shared" si="12"/>
        <v>0</v>
      </c>
      <c r="N95" s="26"/>
      <c r="O95" s="26"/>
      <c r="P95" s="26"/>
      <c r="Q95" s="26"/>
      <c r="R95" s="26">
        <v>9</v>
      </c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67">
        <f>SUMIFS([1]Up!$J:$J,[1]Up!$D:$D,D95)</f>
        <v>0</v>
      </c>
      <c r="AP95" s="82"/>
      <c r="AQ95" s="82" t="str">
        <f t="shared" si="13"/>
        <v>PL12</v>
      </c>
      <c r="AR95" s="53" t="str">
        <f t="shared" si="14"/>
        <v/>
      </c>
      <c r="AS95" s="53" t="s">
        <v>50</v>
      </c>
      <c r="AT95" s="84" t="s">
        <v>2647</v>
      </c>
      <c r="AU95" s="53"/>
      <c r="AV95" s="53" t="s">
        <v>2648</v>
      </c>
      <c r="AW95" s="53">
        <v>9</v>
      </c>
      <c r="AX95" s="83">
        <v>46151</v>
      </c>
      <c r="AY95" s="53"/>
      <c r="AZ95" s="53"/>
    </row>
    <row r="96" spans="3:52" ht="14.25" customHeight="1">
      <c r="C96" s="82" t="s">
        <v>14</v>
      </c>
      <c r="D96" s="82" t="s">
        <v>2749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11"/>
        <v>9</v>
      </c>
      <c r="M96" s="26">
        <f t="shared" si="12"/>
        <v>0</v>
      </c>
      <c r="N96" s="26"/>
      <c r="O96" s="26"/>
      <c r="P96" s="26"/>
      <c r="Q96" s="26"/>
      <c r="R96" s="26">
        <v>9</v>
      </c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67">
        <f>SUMIFS([1]Up!$J:$J,[1]Up!$D:$D,D96)</f>
        <v>0</v>
      </c>
      <c r="AP96" s="82"/>
      <c r="AQ96" s="82" t="str">
        <f t="shared" si="13"/>
        <v>PL12</v>
      </c>
      <c r="AR96" s="53" t="str">
        <f t="shared" si="14"/>
        <v/>
      </c>
      <c r="AS96" s="53" t="s">
        <v>50</v>
      </c>
      <c r="AT96" s="84" t="s">
        <v>2647</v>
      </c>
      <c r="AU96" s="53"/>
      <c r="AV96" s="53" t="s">
        <v>2648</v>
      </c>
      <c r="AW96" s="53">
        <v>9</v>
      </c>
      <c r="AX96" s="83">
        <v>46151</v>
      </c>
      <c r="AY96" s="53"/>
      <c r="AZ96" s="53"/>
    </row>
    <row r="97" spans="3:52" ht="14.25" customHeight="1">
      <c r="C97" s="82" t="s">
        <v>14</v>
      </c>
      <c r="D97" s="82" t="s">
        <v>2751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11"/>
        <v>2</v>
      </c>
      <c r="M97" s="26">
        <f t="shared" si="12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>
        <v>2</v>
      </c>
      <c r="AL97" s="26"/>
      <c r="AM97" s="26"/>
      <c r="AN97" s="26"/>
      <c r="AO97" s="67">
        <f>SUMIFS([1]Up!$J:$J,[1]Up!$D:$D,D97)</f>
        <v>0</v>
      </c>
      <c r="AP97" s="82"/>
      <c r="AQ97" s="82" t="str">
        <f t="shared" si="13"/>
        <v>PL6</v>
      </c>
      <c r="AR97" s="53" t="str">
        <f t="shared" si="14"/>
        <v/>
      </c>
      <c r="AS97" s="53" t="s">
        <v>61</v>
      </c>
      <c r="AT97" s="84" t="s">
        <v>2652</v>
      </c>
      <c r="AU97" s="53"/>
      <c r="AV97" s="53" t="s">
        <v>2653</v>
      </c>
      <c r="AW97" s="53">
        <v>2</v>
      </c>
      <c r="AX97" s="83">
        <v>46151</v>
      </c>
      <c r="AY97" s="53"/>
      <c r="AZ97" s="53"/>
    </row>
    <row r="98" spans="3:52" ht="14.25" customHeight="1">
      <c r="C98" s="82" t="s">
        <v>14</v>
      </c>
      <c r="D98" s="82" t="s">
        <v>2752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11"/>
        <v>1</v>
      </c>
      <c r="M98" s="26">
        <f t="shared" si="12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>
        <v>2</v>
      </c>
      <c r="AL98" s="26"/>
      <c r="AM98" s="26"/>
      <c r="AN98" s="26"/>
      <c r="AO98" s="67">
        <f>SUMIFS([1]Up!$J:$J,[1]Up!$D:$D,D98)</f>
        <v>0</v>
      </c>
      <c r="AP98" s="82" t="s">
        <v>82</v>
      </c>
      <c r="AQ98" s="82" t="str">
        <f t="shared" si="13"/>
        <v>PL6</v>
      </c>
      <c r="AR98" s="53" t="str">
        <f t="shared" si="14"/>
        <v>Thừa 1</v>
      </c>
      <c r="AS98" s="53" t="s">
        <v>61</v>
      </c>
      <c r="AT98" s="84"/>
      <c r="AU98" s="53"/>
      <c r="AV98" s="53" t="s">
        <v>1681</v>
      </c>
      <c r="AW98" s="53">
        <v>1</v>
      </c>
      <c r="AX98" s="83"/>
      <c r="AY98" s="53"/>
      <c r="AZ98" s="53"/>
    </row>
    <row r="99" spans="3:52" ht="14.25" customHeight="1">
      <c r="C99" s="82" t="s">
        <v>14</v>
      </c>
      <c r="D99" s="82" t="s">
        <v>2753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11"/>
        <v>2</v>
      </c>
      <c r="M99" s="26">
        <f t="shared" si="12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>
        <v>2</v>
      </c>
      <c r="AI99" s="26"/>
      <c r="AJ99" s="26"/>
      <c r="AK99" s="26"/>
      <c r="AL99" s="26"/>
      <c r="AM99" s="26"/>
      <c r="AN99" s="26"/>
      <c r="AO99" s="67">
        <f>SUMIFS([1]Up!$J:$J,[1]Up!$D:$D,D99)</f>
        <v>0</v>
      </c>
      <c r="AP99" s="82"/>
      <c r="AQ99" s="82" t="str">
        <f t="shared" si="13"/>
        <v>PL3</v>
      </c>
      <c r="AR99" s="53" t="str">
        <f t="shared" si="14"/>
        <v/>
      </c>
      <c r="AS99" s="53" t="s">
        <v>61</v>
      </c>
      <c r="AT99" s="84" t="s">
        <v>2688</v>
      </c>
      <c r="AU99" s="53"/>
      <c r="AV99" s="53" t="s">
        <v>2689</v>
      </c>
      <c r="AW99" s="53">
        <v>2</v>
      </c>
      <c r="AX99" s="83">
        <v>46151</v>
      </c>
      <c r="AY99" s="53"/>
      <c r="AZ99" s="53"/>
    </row>
    <row r="100" spans="3:52" ht="14.25" customHeight="1">
      <c r="C100" s="82" t="s">
        <v>12</v>
      </c>
      <c r="D100" s="82" t="s">
        <v>2754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11"/>
        <v>4</v>
      </c>
      <c r="M100" s="26">
        <f t="shared" si="12"/>
        <v>0</v>
      </c>
      <c r="N100" s="26"/>
      <c r="O100" s="26"/>
      <c r="P100" s="26"/>
      <c r="Q100" s="26"/>
      <c r="R100" s="26"/>
      <c r="S100" s="26"/>
      <c r="T100" s="26"/>
      <c r="U100" s="26">
        <v>4</v>
      </c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67">
        <f>SUMIFS([1]Up!$J:$J,[1]Up!$D:$D,D100)</f>
        <v>0</v>
      </c>
      <c r="AP100" s="82"/>
      <c r="AQ100" s="82" t="str">
        <f t="shared" si="13"/>
        <v/>
      </c>
      <c r="AR100" s="53" t="str">
        <f t="shared" si="14"/>
        <v/>
      </c>
      <c r="AS100" s="53" t="s">
        <v>50</v>
      </c>
      <c r="AT100" s="84" t="s">
        <v>2691</v>
      </c>
      <c r="AU100" s="53"/>
      <c r="AV100" s="53" t="s">
        <v>2692</v>
      </c>
      <c r="AW100" s="53">
        <v>4</v>
      </c>
      <c r="AX100" s="83">
        <v>46165</v>
      </c>
      <c r="AY100" s="53"/>
      <c r="AZ100" s="53"/>
    </row>
    <row r="101" spans="3:52" ht="14.25" customHeight="1">
      <c r="C101" s="82" t="s">
        <v>12</v>
      </c>
      <c r="D101" s="82" t="s">
        <v>2755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11"/>
        <v>4</v>
      </c>
      <c r="M101" s="26">
        <f t="shared" si="12"/>
        <v>0</v>
      </c>
      <c r="N101" s="26"/>
      <c r="O101" s="26"/>
      <c r="P101" s="26"/>
      <c r="Q101" s="26"/>
      <c r="R101" s="26"/>
      <c r="S101" s="26"/>
      <c r="T101" s="26"/>
      <c r="U101" s="26">
        <v>4</v>
      </c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67">
        <f>SUMIFS([1]Up!$J:$J,[1]Up!$D:$D,D101)</f>
        <v>0</v>
      </c>
      <c r="AP101" s="82"/>
      <c r="AQ101" s="82" t="str">
        <f t="shared" si="13"/>
        <v/>
      </c>
      <c r="AR101" s="53" t="str">
        <f t="shared" si="14"/>
        <v/>
      </c>
      <c r="AS101" s="53" t="s">
        <v>50</v>
      </c>
      <c r="AT101" s="84" t="s">
        <v>2691</v>
      </c>
      <c r="AU101" s="53"/>
      <c r="AV101" s="53" t="s">
        <v>2692</v>
      </c>
      <c r="AW101" s="53">
        <v>4</v>
      </c>
      <c r="AX101" s="83">
        <v>46165</v>
      </c>
      <c r="AY101" s="53"/>
      <c r="AZ101" s="53"/>
    </row>
    <row r="102" spans="3:52" ht="14.25" customHeight="1">
      <c r="C102" s="82" t="s">
        <v>12</v>
      </c>
      <c r="D102" s="82" t="s">
        <v>2756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11"/>
        <v>1</v>
      </c>
      <c r="M102" s="26">
        <f t="shared" si="12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>
        <f>(9800+1710)/G102</f>
        <v>1.0130258757261046</v>
      </c>
      <c r="AF102" s="26"/>
      <c r="AG102" s="26"/>
      <c r="AH102" s="26"/>
      <c r="AI102" s="26"/>
      <c r="AJ102" s="26"/>
      <c r="AK102" s="26"/>
      <c r="AL102" s="26"/>
      <c r="AM102" s="26"/>
      <c r="AN102" s="26"/>
      <c r="AO102" s="67">
        <f>SUMIFS([1]Up!$J:$J,[1]Up!$D:$D,D102)</f>
        <v>0</v>
      </c>
      <c r="AP102" s="82"/>
      <c r="AQ102" s="82" t="str">
        <f t="shared" si="13"/>
        <v/>
      </c>
      <c r="AR102" s="53" t="str">
        <f t="shared" si="14"/>
        <v/>
      </c>
      <c r="AS102" s="53" t="s">
        <v>50</v>
      </c>
      <c r="AT102" s="84" t="s">
        <v>2639</v>
      </c>
      <c r="AU102" s="53"/>
      <c r="AV102" s="53" t="s">
        <v>2695</v>
      </c>
      <c r="AW102" s="53">
        <v>1</v>
      </c>
      <c r="AX102" s="83">
        <v>46165</v>
      </c>
      <c r="AY102" s="53"/>
      <c r="AZ102" s="53"/>
    </row>
    <row r="103" spans="3:52" ht="14.25" customHeight="1">
      <c r="C103" s="82" t="s">
        <v>15</v>
      </c>
      <c r="D103" s="82" t="s">
        <v>2757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11"/>
        <v>0</v>
      </c>
      <c r="M103" s="26">
        <f t="shared" si="12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67">
        <f>SUMIFS([1]Up!$J:$J,[1]Up!$D:$D,D103)</f>
        <v>0</v>
      </c>
      <c r="AP103" s="82"/>
      <c r="AQ103" s="82" t="str">
        <f t="shared" si="13"/>
        <v/>
      </c>
      <c r="AR103" s="53" t="str">
        <f t="shared" si="14"/>
        <v/>
      </c>
      <c r="AS103" s="53" t="s">
        <v>75</v>
      </c>
      <c r="AT103" s="84"/>
      <c r="AU103" s="53"/>
      <c r="AV103" s="53"/>
      <c r="AW103" s="53"/>
      <c r="AX103" s="83"/>
      <c r="AY103" s="53"/>
      <c r="AZ103" s="53"/>
    </row>
    <row r="104" spans="3:52" ht="14.25" customHeight="1">
      <c r="C104" s="82" t="s">
        <v>14</v>
      </c>
      <c r="D104" s="82" t="s">
        <v>2758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11"/>
        <v>9</v>
      </c>
      <c r="M104" s="26">
        <f t="shared" si="12"/>
        <v>0</v>
      </c>
      <c r="N104" s="26"/>
      <c r="O104" s="26"/>
      <c r="P104" s="26"/>
      <c r="Q104" s="26"/>
      <c r="R104" s="26">
        <v>9</v>
      </c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67">
        <f>SUMIFS([1]Up!$J:$J,[1]Up!$D:$D,D104)</f>
        <v>0</v>
      </c>
      <c r="AP104" s="82"/>
      <c r="AQ104" s="82" t="str">
        <f t="shared" si="13"/>
        <v>PL12</v>
      </c>
      <c r="AR104" s="53" t="str">
        <f t="shared" si="14"/>
        <v/>
      </c>
      <c r="AS104" s="53" t="s">
        <v>50</v>
      </c>
      <c r="AT104" s="84" t="s">
        <v>2699</v>
      </c>
      <c r="AU104" s="53"/>
      <c r="AV104" s="53" t="s">
        <v>2700</v>
      </c>
      <c r="AW104" s="53">
        <v>9</v>
      </c>
      <c r="AX104" s="83">
        <v>46165</v>
      </c>
      <c r="AY104" s="53"/>
      <c r="AZ104" s="53"/>
    </row>
    <row r="105" spans="3:52" ht="14.25" customHeight="1">
      <c r="C105" s="82" t="s">
        <v>14</v>
      </c>
      <c r="D105" s="82" t="s">
        <v>2759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11"/>
        <v>36</v>
      </c>
      <c r="M105" s="26">
        <f t="shared" si="12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67">
        <f>SUMIFS([1]Up!$J:$J,[1]Up!$D:$D,D105)</f>
        <v>0</v>
      </c>
      <c r="AP105" s="82"/>
      <c r="AQ105" s="82" t="str">
        <f t="shared" si="13"/>
        <v>PL6</v>
      </c>
      <c r="AR105" s="53" t="str">
        <f t="shared" si="14"/>
        <v/>
      </c>
      <c r="AS105" s="53" t="s">
        <v>50</v>
      </c>
      <c r="AT105" s="84" t="s">
        <v>2703</v>
      </c>
      <c r="AU105" s="53"/>
      <c r="AV105" s="53" t="s">
        <v>2704</v>
      </c>
      <c r="AW105" s="53">
        <v>36</v>
      </c>
      <c r="AX105" s="83">
        <v>46165</v>
      </c>
      <c r="AY105" s="53"/>
      <c r="AZ105" s="53"/>
    </row>
    <row r="106" spans="3:52" ht="14.25" customHeight="1">
      <c r="C106" s="82" t="s">
        <v>14</v>
      </c>
      <c r="D106" s="82" t="s">
        <v>2760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11"/>
        <v>9</v>
      </c>
      <c r="M106" s="26">
        <f t="shared" si="12"/>
        <v>0</v>
      </c>
      <c r="N106" s="26"/>
      <c r="O106" s="26"/>
      <c r="P106" s="26"/>
      <c r="Q106" s="26"/>
      <c r="R106" s="26">
        <v>9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67">
        <f>SUMIFS([1]Up!$J:$J,[1]Up!$D:$D,D106)</f>
        <v>0</v>
      </c>
      <c r="AP106" s="82"/>
      <c r="AQ106" s="82" t="str">
        <f t="shared" si="13"/>
        <v>PL12</v>
      </c>
      <c r="AR106" s="53" t="str">
        <f t="shared" si="14"/>
        <v/>
      </c>
      <c r="AS106" s="53" t="s">
        <v>50</v>
      </c>
      <c r="AT106" s="84" t="s">
        <v>2699</v>
      </c>
      <c r="AU106" s="53"/>
      <c r="AV106" s="53" t="s">
        <v>2700</v>
      </c>
      <c r="AW106" s="53">
        <v>9</v>
      </c>
      <c r="AX106" s="83">
        <v>46165</v>
      </c>
      <c r="AY106" s="53"/>
      <c r="AZ106" s="53"/>
    </row>
    <row r="107" spans="3:52" ht="14.25" customHeight="1">
      <c r="C107" s="82" t="s">
        <v>14</v>
      </c>
      <c r="D107" s="82" t="s">
        <v>2761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11"/>
        <v>1</v>
      </c>
      <c r="M107" s="26">
        <f t="shared" si="12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>
        <f>1+1</f>
        <v>2</v>
      </c>
      <c r="AH107" s="26"/>
      <c r="AI107" s="26"/>
      <c r="AJ107" s="26"/>
      <c r="AK107" s="26"/>
      <c r="AL107" s="26"/>
      <c r="AM107" s="26"/>
      <c r="AN107" s="26"/>
      <c r="AO107" s="67">
        <f>SUMIFS([1]Up!$J:$J,[1]Up!$D:$D,D107)</f>
        <v>0</v>
      </c>
      <c r="AP107" s="82" t="s">
        <v>82</v>
      </c>
      <c r="AQ107" s="82" t="str">
        <f t="shared" si="13"/>
        <v>PL3</v>
      </c>
      <c r="AR107" s="53" t="str">
        <f t="shared" si="14"/>
        <v>Thừa 1</v>
      </c>
      <c r="AS107" s="53" t="s">
        <v>61</v>
      </c>
      <c r="AT107" s="84"/>
      <c r="AU107" s="53"/>
      <c r="AV107" s="53" t="s">
        <v>1681</v>
      </c>
      <c r="AW107" s="53">
        <v>1</v>
      </c>
      <c r="AX107" s="83"/>
      <c r="AY107" s="53"/>
      <c r="AZ107" s="53"/>
    </row>
    <row r="108" spans="3:52" ht="14.25" customHeight="1">
      <c r="C108" s="82" t="s">
        <v>14</v>
      </c>
      <c r="D108" s="82" t="s">
        <v>2762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11"/>
        <v>1</v>
      </c>
      <c r="M108" s="26">
        <f t="shared" si="12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>
        <v>2</v>
      </c>
      <c r="AH108" s="26"/>
      <c r="AI108" s="26"/>
      <c r="AJ108" s="26"/>
      <c r="AK108" s="26"/>
      <c r="AL108" s="26"/>
      <c r="AM108" s="26"/>
      <c r="AN108" s="26"/>
      <c r="AO108" s="67">
        <f>SUMIFS([1]Up!$J:$J,[1]Up!$D:$D,D108)</f>
        <v>0</v>
      </c>
      <c r="AP108" s="82" t="s">
        <v>82</v>
      </c>
      <c r="AQ108" s="82" t="str">
        <f t="shared" si="13"/>
        <v>PL3</v>
      </c>
      <c r="AR108" s="53" t="str">
        <f t="shared" si="14"/>
        <v>Thừa 1</v>
      </c>
      <c r="AS108" s="53" t="s">
        <v>61</v>
      </c>
      <c r="AT108" s="84"/>
      <c r="AU108" s="53"/>
      <c r="AV108" s="53" t="s">
        <v>1681</v>
      </c>
      <c r="AW108" s="53">
        <v>1</v>
      </c>
      <c r="AX108" s="83"/>
      <c r="AY108" s="53"/>
      <c r="AZ108" s="53"/>
    </row>
    <row r="109" spans="3:52" ht="14.25" customHeight="1">
      <c r="C109" s="82" t="s">
        <v>14</v>
      </c>
      <c r="D109" s="82" t="s">
        <v>2763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11"/>
        <v>1</v>
      </c>
      <c r="M109" s="26">
        <f t="shared" si="12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>
        <v>2</v>
      </c>
      <c r="AH109" s="26"/>
      <c r="AI109" s="26"/>
      <c r="AJ109" s="26"/>
      <c r="AK109" s="26"/>
      <c r="AL109" s="26"/>
      <c r="AM109" s="26"/>
      <c r="AN109" s="26"/>
      <c r="AO109" s="67">
        <f>SUMIFS([1]Up!$J:$J,[1]Up!$D:$D,D109)</f>
        <v>0</v>
      </c>
      <c r="AP109" s="82" t="s">
        <v>82</v>
      </c>
      <c r="AQ109" s="82" t="str">
        <f t="shared" si="13"/>
        <v>PL3</v>
      </c>
      <c r="AR109" s="53" t="str">
        <f t="shared" si="14"/>
        <v>Thừa 1</v>
      </c>
      <c r="AS109" s="53" t="s">
        <v>61</v>
      </c>
      <c r="AT109" s="84"/>
      <c r="AU109" s="53"/>
      <c r="AV109" s="53" t="s">
        <v>1681</v>
      </c>
      <c r="AW109" s="53">
        <v>1</v>
      </c>
      <c r="AX109" s="83"/>
      <c r="AY109" s="53"/>
      <c r="AZ109" s="53"/>
    </row>
    <row r="110" spans="3:52" ht="14.25" customHeight="1">
      <c r="C110" s="82" t="s">
        <v>14</v>
      </c>
      <c r="D110" s="82" t="s">
        <v>2764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11"/>
        <v>4</v>
      </c>
      <c r="M110" s="26">
        <f t="shared" si="12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67">
        <f>SUMIFS([1]Up!$J:$J,[1]Up!$D:$D,D110)</f>
        <v>0</v>
      </c>
      <c r="AP110" s="82"/>
      <c r="AQ110" s="82" t="str">
        <f t="shared" si="13"/>
        <v>PL6</v>
      </c>
      <c r="AR110" s="53" t="str">
        <f t="shared" si="14"/>
        <v/>
      </c>
      <c r="AS110" s="53" t="s">
        <v>61</v>
      </c>
      <c r="AT110" s="84" t="s">
        <v>2703</v>
      </c>
      <c r="AU110" s="53"/>
      <c r="AV110" s="53" t="s">
        <v>2704</v>
      </c>
      <c r="AW110" s="53">
        <v>4</v>
      </c>
      <c r="AX110" s="83">
        <v>46165</v>
      </c>
      <c r="AY110" s="53"/>
      <c r="AZ110" s="53"/>
    </row>
    <row r="111" spans="3:52" ht="14.25" customHeight="1">
      <c r="C111" s="82" t="s">
        <v>14</v>
      </c>
      <c r="D111" s="82" t="s">
        <v>2765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11"/>
        <v>2</v>
      </c>
      <c r="M111" s="26">
        <f t="shared" si="12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>
        <v>2</v>
      </c>
      <c r="AK111" s="26"/>
      <c r="AL111" s="26"/>
      <c r="AM111" s="26"/>
      <c r="AN111" s="26"/>
      <c r="AO111" s="67">
        <f>SUMIFS([1]Up!$J:$J,[1]Up!$D:$D,D111)</f>
        <v>0</v>
      </c>
      <c r="AP111" s="82"/>
      <c r="AQ111" s="82" t="str">
        <f t="shared" si="13"/>
        <v>PL19</v>
      </c>
      <c r="AR111" s="53" t="str">
        <f t="shared" si="14"/>
        <v/>
      </c>
      <c r="AS111" s="53" t="s">
        <v>61</v>
      </c>
      <c r="AT111" s="84" t="s">
        <v>2711</v>
      </c>
      <c r="AU111" s="53"/>
      <c r="AV111" s="53" t="s">
        <v>2712</v>
      </c>
      <c r="AW111" s="53">
        <v>2</v>
      </c>
      <c r="AX111" s="83">
        <v>46165</v>
      </c>
      <c r="AY111" s="53"/>
      <c r="AZ111" s="53"/>
    </row>
    <row r="112" spans="3:52" ht="14.25" customHeight="1">
      <c r="C112" s="82" t="s">
        <v>15</v>
      </c>
      <c r="D112" s="82" t="s">
        <v>2766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11"/>
        <v>0</v>
      </c>
      <c r="M112" s="26">
        <f t="shared" si="12"/>
        <v>18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67">
        <f>SUMIFS([1]Up!$J:$J,[1]Up!$D:$D,D112)</f>
        <v>0</v>
      </c>
      <c r="AP112" s="82"/>
      <c r="AQ112" s="82" t="str">
        <f t="shared" si="13"/>
        <v/>
      </c>
      <c r="AR112" s="53" t="str">
        <f t="shared" si="14"/>
        <v/>
      </c>
      <c r="AS112" s="53" t="s">
        <v>75</v>
      </c>
      <c r="AT112" s="84"/>
      <c r="AU112" s="53"/>
      <c r="AV112" s="53"/>
      <c r="AW112" s="53"/>
      <c r="AX112" s="83"/>
      <c r="AY112" s="53"/>
      <c r="AZ112" s="53"/>
    </row>
    <row r="113" spans="3:52" ht="14.25" customHeight="1">
      <c r="C113" s="82" t="s">
        <v>15</v>
      </c>
      <c r="D113" s="82" t="s">
        <v>2767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11"/>
        <v>0</v>
      </c>
      <c r="M113" s="26">
        <f t="shared" si="12"/>
        <v>392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67">
        <f>SUMIFS([1]Up!$J:$J,[1]Up!$D:$D,D113)</f>
        <v>0</v>
      </c>
      <c r="AP113" s="82"/>
      <c r="AQ113" s="82" t="str">
        <f t="shared" si="13"/>
        <v/>
      </c>
      <c r="AR113" s="53" t="str">
        <f t="shared" si="14"/>
        <v/>
      </c>
      <c r="AS113" s="53" t="s">
        <v>75</v>
      </c>
      <c r="AT113" s="84"/>
      <c r="AU113" s="53"/>
      <c r="AV113" s="53"/>
      <c r="AW113" s="53"/>
      <c r="AX113" s="83"/>
      <c r="AY113" s="53"/>
      <c r="AZ113" s="53"/>
    </row>
    <row r="114" spans="3:52" ht="14.25" customHeight="1">
      <c r="C114" s="82" t="s">
        <v>15</v>
      </c>
      <c r="D114" s="82" t="s">
        <v>2768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11"/>
        <v>56</v>
      </c>
      <c r="M114" s="26">
        <f t="shared" si="12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>
        <f>205-28-56-28</f>
        <v>93</v>
      </c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67">
        <f>SUMIFS([1]Up!$J:$J,[1]Up!$D:$D,D114)</f>
        <v>0</v>
      </c>
      <c r="AP114" s="82"/>
      <c r="AQ114" s="82" t="str">
        <f t="shared" si="13"/>
        <v/>
      </c>
      <c r="AR114" s="53" t="str">
        <f t="shared" si="14"/>
        <v>Thừa 37</v>
      </c>
      <c r="AS114" s="53" t="s">
        <v>75</v>
      </c>
      <c r="AT114" s="84"/>
      <c r="AU114" s="53"/>
      <c r="AV114" s="53"/>
      <c r="AW114" s="53"/>
      <c r="AX114" s="83"/>
      <c r="AY114" s="53"/>
      <c r="AZ114" s="53"/>
    </row>
    <row r="115" spans="3:52" ht="14.25" customHeight="1">
      <c r="C115" s="82" t="s">
        <v>15</v>
      </c>
      <c r="D115" s="82" t="s">
        <v>2769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11"/>
        <v>56</v>
      </c>
      <c r="M115" s="26">
        <f t="shared" si="12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>
        <v>56</v>
      </c>
      <c r="AM115" s="26"/>
      <c r="AN115" s="26"/>
      <c r="AO115" s="67">
        <f>SUMIFS([1]Up!$J:$J,[1]Up!$D:$D,D115)</f>
        <v>0</v>
      </c>
      <c r="AP115" s="82"/>
      <c r="AQ115" s="82" t="str">
        <f t="shared" si="13"/>
        <v/>
      </c>
      <c r="AR115" s="53" t="str">
        <f t="shared" si="14"/>
        <v/>
      </c>
      <c r="AS115" s="53" t="s">
        <v>75</v>
      </c>
      <c r="AT115" s="84"/>
      <c r="AU115" s="53"/>
      <c r="AV115" s="53"/>
      <c r="AW115" s="53"/>
      <c r="AX115" s="83"/>
      <c r="AY115" s="53"/>
      <c r="AZ115" s="53"/>
    </row>
    <row r="116" spans="3:52" ht="14.25" customHeight="1">
      <c r="C116" s="82" t="s">
        <v>15</v>
      </c>
      <c r="D116" s="82" t="s">
        <v>2770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11"/>
        <v>84</v>
      </c>
      <c r="M116" s="26">
        <f t="shared" si="12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f>407-112-196</f>
        <v>99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67">
        <f>SUMIFS([1]Up!$J:$J,[1]Up!$D:$D,D116)</f>
        <v>0</v>
      </c>
      <c r="AP116" s="82"/>
      <c r="AQ116" s="82" t="str">
        <f t="shared" si="13"/>
        <v/>
      </c>
      <c r="AR116" s="53" t="str">
        <f t="shared" si="14"/>
        <v>Thừa 15</v>
      </c>
      <c r="AS116" s="53" t="s">
        <v>75</v>
      </c>
      <c r="AT116" s="84"/>
      <c r="AU116" s="53"/>
      <c r="AV116" s="53"/>
      <c r="AW116" s="53"/>
      <c r="AX116" s="83"/>
      <c r="AY116" s="53"/>
      <c r="AZ116" s="53"/>
    </row>
    <row r="117" spans="3:52" ht="14.25" customHeight="1">
      <c r="C117" s="82" t="s">
        <v>14</v>
      </c>
      <c r="D117" s="82" t="s">
        <v>2771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11"/>
        <v>9</v>
      </c>
      <c r="M117" s="26">
        <f t="shared" si="12"/>
        <v>0</v>
      </c>
      <c r="N117" s="26"/>
      <c r="O117" s="26"/>
      <c r="P117" s="26"/>
      <c r="Q117" s="26"/>
      <c r="R117" s="26">
        <v>9</v>
      </c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67">
        <f>SUMIFS([1]Up!$J:$J,[1]Up!$D:$D,D117)</f>
        <v>0</v>
      </c>
      <c r="AP117" s="82"/>
      <c r="AQ117" s="82" t="str">
        <f t="shared" si="13"/>
        <v>PL12</v>
      </c>
      <c r="AR117" s="53" t="str">
        <f t="shared" si="14"/>
        <v/>
      </c>
      <c r="AS117" s="53" t="s">
        <v>50</v>
      </c>
      <c r="AT117" s="84" t="s">
        <v>2699</v>
      </c>
      <c r="AU117" s="53"/>
      <c r="AV117" s="53" t="s">
        <v>2700</v>
      </c>
      <c r="AW117" s="53">
        <v>9</v>
      </c>
      <c r="AX117" s="83">
        <v>46165</v>
      </c>
      <c r="AY117" s="53"/>
      <c r="AZ117" s="53"/>
    </row>
    <row r="118" spans="3:52" ht="14.25" customHeight="1">
      <c r="C118" s="82" t="s">
        <v>14</v>
      </c>
      <c r="D118" s="82" t="s">
        <v>2772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11"/>
        <v>9</v>
      </c>
      <c r="M118" s="26">
        <f t="shared" si="12"/>
        <v>0</v>
      </c>
      <c r="N118" s="26"/>
      <c r="O118" s="26"/>
      <c r="P118" s="26"/>
      <c r="Q118" s="26"/>
      <c r="R118" s="26">
        <v>5</v>
      </c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>
        <v>4</v>
      </c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67">
        <f>SUMIFS([1]Up!$J:$J,[1]Up!$D:$D,D118)</f>
        <v>0</v>
      </c>
      <c r="AP118" s="82"/>
      <c r="AQ118" s="82" t="str">
        <f t="shared" si="13"/>
        <v>PL12</v>
      </c>
      <c r="AR118" s="53" t="str">
        <f t="shared" si="14"/>
        <v/>
      </c>
      <c r="AS118" s="53" t="s">
        <v>50</v>
      </c>
      <c r="AT118" s="84" t="s">
        <v>2699</v>
      </c>
      <c r="AU118" s="53"/>
      <c r="AV118" s="53" t="s">
        <v>2700</v>
      </c>
      <c r="AW118" s="53">
        <v>9</v>
      </c>
      <c r="AX118" s="83">
        <v>46165</v>
      </c>
      <c r="AY118" s="53"/>
      <c r="AZ118" s="53"/>
    </row>
    <row r="119" spans="3:52" ht="14.25" customHeight="1">
      <c r="C119" s="82" t="s">
        <v>14</v>
      </c>
      <c r="D119" s="82" t="s">
        <v>2774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11"/>
        <v>1</v>
      </c>
      <c r="M119" s="26">
        <f t="shared" si="12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67">
        <f>SUMIFS([1]Up!$J:$J,[1]Up!$D:$D,D119)</f>
        <v>0</v>
      </c>
      <c r="AP119" s="82"/>
      <c r="AQ119" s="82" t="str">
        <f t="shared" si="13"/>
        <v>PL6</v>
      </c>
      <c r="AR119" s="53" t="str">
        <f t="shared" si="14"/>
        <v/>
      </c>
      <c r="AS119" s="53" t="s">
        <v>50</v>
      </c>
      <c r="AT119" s="84" t="s">
        <v>2703</v>
      </c>
      <c r="AU119" s="53"/>
      <c r="AV119" s="53" t="s">
        <v>2704</v>
      </c>
      <c r="AW119" s="53">
        <v>1</v>
      </c>
      <c r="AX119" s="83">
        <v>46165</v>
      </c>
      <c r="AY119" s="53"/>
      <c r="AZ119" s="53"/>
    </row>
    <row r="120" spans="3:52" ht="14.25" customHeight="1">
      <c r="C120" s="82" t="s">
        <v>14</v>
      </c>
      <c r="D120" s="82" t="s">
        <v>2775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11"/>
        <v>9</v>
      </c>
      <c r="M120" s="26">
        <f t="shared" si="12"/>
        <v>0</v>
      </c>
      <c r="N120" s="26"/>
      <c r="O120" s="26"/>
      <c r="P120" s="26"/>
      <c r="Q120" s="26"/>
      <c r="R120" s="26"/>
      <c r="S120" s="26"/>
      <c r="T120" s="26"/>
      <c r="U120" s="26">
        <v>9</v>
      </c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67">
        <f>SUMIFS([1]Up!$J:$J,[1]Up!$D:$D,D120)</f>
        <v>0</v>
      </c>
      <c r="AP120" s="82"/>
      <c r="AQ120" s="82" t="str">
        <f t="shared" si="13"/>
        <v>PL12</v>
      </c>
      <c r="AR120" s="53" t="str">
        <f t="shared" si="14"/>
        <v/>
      </c>
      <c r="AS120" s="53" t="s">
        <v>50</v>
      </c>
      <c r="AT120" s="84" t="s">
        <v>2722</v>
      </c>
      <c r="AU120" s="53"/>
      <c r="AV120" s="53" t="s">
        <v>2723</v>
      </c>
      <c r="AW120" s="53">
        <v>9</v>
      </c>
      <c r="AX120" s="83">
        <v>46165</v>
      </c>
      <c r="AY120" s="53"/>
      <c r="AZ120" s="53"/>
    </row>
    <row r="121" spans="3:52" ht="14.25" customHeight="1">
      <c r="C121" s="82" t="s">
        <v>14</v>
      </c>
      <c r="D121" s="82" t="s">
        <v>2776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11"/>
        <v>1</v>
      </c>
      <c r="M121" s="26">
        <f t="shared" si="12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2</v>
      </c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67">
        <f>SUMIFS([1]Up!$J:$J,[1]Up!$D:$D,D121)</f>
        <v>0</v>
      </c>
      <c r="AP121" s="82" t="s">
        <v>82</v>
      </c>
      <c r="AQ121" s="82" t="str">
        <f t="shared" si="13"/>
        <v>PL6</v>
      </c>
      <c r="AR121" s="53" t="str">
        <f t="shared" si="14"/>
        <v>Thừa 1</v>
      </c>
      <c r="AS121" s="53" t="s">
        <v>61</v>
      </c>
      <c r="AT121" s="84"/>
      <c r="AU121" s="53"/>
      <c r="AV121" s="53" t="s">
        <v>1681</v>
      </c>
      <c r="AW121" s="53">
        <v>1</v>
      </c>
      <c r="AX121" s="83"/>
      <c r="AY121" s="53"/>
      <c r="AZ121" s="53"/>
    </row>
    <row r="122" spans="3:52" ht="14.25" customHeight="1">
      <c r="C122" s="82" t="s">
        <v>14</v>
      </c>
      <c r="D122" s="82" t="s">
        <v>2777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11"/>
        <v>2</v>
      </c>
      <c r="M122" s="26">
        <f t="shared" si="12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>
        <v>2</v>
      </c>
      <c r="AH122" s="26"/>
      <c r="AI122" s="26"/>
      <c r="AJ122" s="26"/>
      <c r="AK122" s="26"/>
      <c r="AL122" s="26"/>
      <c r="AM122" s="26"/>
      <c r="AN122" s="26"/>
      <c r="AO122" s="67">
        <f>SUMIFS([1]Up!$J:$J,[1]Up!$D:$D,D122)</f>
        <v>0</v>
      </c>
      <c r="AP122" s="82"/>
      <c r="AQ122" s="82" t="str">
        <f t="shared" si="13"/>
        <v>PL3</v>
      </c>
      <c r="AR122" s="53" t="str">
        <f t="shared" si="14"/>
        <v/>
      </c>
      <c r="AS122" s="53" t="s">
        <v>61</v>
      </c>
      <c r="AT122" s="84" t="s">
        <v>2726</v>
      </c>
      <c r="AU122" s="53"/>
      <c r="AV122" s="53" t="s">
        <v>2727</v>
      </c>
      <c r="AW122" s="53">
        <v>2</v>
      </c>
      <c r="AX122" s="83">
        <v>46165</v>
      </c>
      <c r="AY122" s="53"/>
      <c r="AZ122" s="53"/>
    </row>
    <row r="123" spans="3:52" ht="14.25" customHeight="1">
      <c r="C123" s="82" t="s">
        <v>14</v>
      </c>
      <c r="D123" s="82" t="s">
        <v>2778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11"/>
        <v>2</v>
      </c>
      <c r="M123" s="26">
        <f t="shared" si="12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67">
        <f>SUMIFS([1]Up!$J:$J,[1]Up!$D:$D,D123)</f>
        <v>0</v>
      </c>
      <c r="AP123" s="82"/>
      <c r="AQ123" s="82" t="str">
        <f t="shared" si="13"/>
        <v>PL6</v>
      </c>
      <c r="AR123" s="53" t="str">
        <f t="shared" si="14"/>
        <v/>
      </c>
      <c r="AS123" s="53" t="s">
        <v>61</v>
      </c>
      <c r="AT123" s="84" t="s">
        <v>2703</v>
      </c>
      <c r="AU123" s="53"/>
      <c r="AV123" s="53" t="s">
        <v>2704</v>
      </c>
      <c r="AW123" s="53">
        <v>2</v>
      </c>
      <c r="AX123" s="83">
        <v>46165</v>
      </c>
      <c r="AY123" s="53"/>
      <c r="AZ123" s="53"/>
    </row>
    <row r="124" spans="3:52" ht="14.25" customHeight="1">
      <c r="C124" s="82" t="s">
        <v>12</v>
      </c>
      <c r="D124" s="82" t="s">
        <v>2779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11"/>
        <v>4</v>
      </c>
      <c r="M124" s="26">
        <f t="shared" si="12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67">
        <f>SUMIFS([1]Up!$J:$J,[1]Up!$D:$D,D124)</f>
        <v>0</v>
      </c>
      <c r="AP124" s="82"/>
      <c r="AQ124" s="82" t="str">
        <f t="shared" si="13"/>
        <v/>
      </c>
      <c r="AR124" s="53" t="str">
        <f t="shared" si="14"/>
        <v/>
      </c>
      <c r="AS124" s="53" t="s">
        <v>50</v>
      </c>
      <c r="AT124" s="84" t="s">
        <v>2634</v>
      </c>
      <c r="AU124" s="53"/>
      <c r="AV124" s="53" t="s">
        <v>2635</v>
      </c>
      <c r="AW124" s="53">
        <v>4</v>
      </c>
      <c r="AX124" s="83">
        <v>46151</v>
      </c>
      <c r="AY124" s="53"/>
      <c r="AZ124" s="53"/>
    </row>
    <row r="125" spans="3:52" ht="14.25" customHeight="1">
      <c r="C125" s="82" t="s">
        <v>12</v>
      </c>
      <c r="D125" s="82" t="s">
        <v>2780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11"/>
        <v>4</v>
      </c>
      <c r="M125" s="26">
        <f t="shared" si="12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67">
        <f>SUMIFS([1]Up!$J:$J,[1]Up!$D:$D,D125)</f>
        <v>0</v>
      </c>
      <c r="AP125" s="82"/>
      <c r="AQ125" s="82" t="str">
        <f t="shared" si="13"/>
        <v/>
      </c>
      <c r="AR125" s="53" t="str">
        <f t="shared" si="14"/>
        <v/>
      </c>
      <c r="AS125" s="53" t="s">
        <v>50</v>
      </c>
      <c r="AT125" s="84" t="s">
        <v>2634</v>
      </c>
      <c r="AU125" s="53"/>
      <c r="AV125" s="53" t="s">
        <v>2635</v>
      </c>
      <c r="AW125" s="53">
        <v>4</v>
      </c>
      <c r="AX125" s="83">
        <v>46151</v>
      </c>
      <c r="AY125" s="53"/>
      <c r="AZ125" s="53"/>
    </row>
    <row r="126" spans="3:52" ht="14.25" customHeight="1">
      <c r="C126" s="82" t="s">
        <v>12</v>
      </c>
      <c r="D126" s="82" t="s">
        <v>2781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11"/>
        <v>1</v>
      </c>
      <c r="M126" s="26">
        <f t="shared" si="12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>
        <f>(9800+1710)/G126</f>
        <v>1.0013049151805133</v>
      </c>
      <c r="AF126" s="26"/>
      <c r="AG126" s="26"/>
      <c r="AH126" s="26"/>
      <c r="AI126" s="26"/>
      <c r="AJ126" s="26"/>
      <c r="AK126" s="26"/>
      <c r="AL126" s="26"/>
      <c r="AM126" s="26"/>
      <c r="AN126" s="26"/>
      <c r="AO126" s="67">
        <f>SUMIFS([1]Up!$J:$J,[1]Up!$D:$D,D126)</f>
        <v>0</v>
      </c>
      <c r="AP126" s="82"/>
      <c r="AQ126" s="82" t="str">
        <f t="shared" si="13"/>
        <v/>
      </c>
      <c r="AR126" s="53" t="str">
        <f t="shared" si="14"/>
        <v/>
      </c>
      <c r="AS126" s="53" t="s">
        <v>50</v>
      </c>
      <c r="AT126" s="84" t="s">
        <v>2639</v>
      </c>
      <c r="AU126" s="53"/>
      <c r="AV126" s="53" t="s">
        <v>2640</v>
      </c>
      <c r="AW126" s="53">
        <v>1</v>
      </c>
      <c r="AX126" s="83">
        <v>46151</v>
      </c>
      <c r="AY126" s="53"/>
      <c r="AZ126" s="53"/>
    </row>
    <row r="127" spans="3:52" ht="14.25" customHeight="1">
      <c r="C127" s="82" t="s">
        <v>15</v>
      </c>
      <c r="D127" s="82" t="s">
        <v>2782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11"/>
        <v>0</v>
      </c>
      <c r="M127" s="26">
        <f t="shared" si="12"/>
        <v>2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67">
        <f>SUMIFS([1]Up!$J:$J,[1]Up!$D:$D,D127)</f>
        <v>0</v>
      </c>
      <c r="AP127" s="82"/>
      <c r="AQ127" s="82" t="str">
        <f t="shared" si="13"/>
        <v/>
      </c>
      <c r="AR127" s="53" t="str">
        <f t="shared" si="14"/>
        <v/>
      </c>
      <c r="AS127" s="53" t="s">
        <v>75</v>
      </c>
      <c r="AT127" s="84"/>
      <c r="AU127" s="53"/>
      <c r="AV127" s="53"/>
      <c r="AW127" s="53"/>
      <c r="AX127" s="83"/>
      <c r="AY127" s="53"/>
      <c r="AZ127" s="53"/>
    </row>
    <row r="128" spans="3:52" ht="14.25" customHeight="1">
      <c r="C128" s="82" t="s">
        <v>14</v>
      </c>
      <c r="D128" s="82" t="s">
        <v>2783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11"/>
        <v>9</v>
      </c>
      <c r="M128" s="26">
        <f t="shared" si="12"/>
        <v>0</v>
      </c>
      <c r="N128" s="26"/>
      <c r="O128" s="26"/>
      <c r="P128" s="26"/>
      <c r="Q128" s="26"/>
      <c r="R128" s="26">
        <v>9</v>
      </c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67">
        <f>SUMIFS([1]Up!$J:$J,[1]Up!$D:$D,D128)</f>
        <v>0</v>
      </c>
      <c r="AP128" s="82"/>
      <c r="AQ128" s="82" t="str">
        <f t="shared" si="13"/>
        <v>PL12</v>
      </c>
      <c r="AR128" s="53" t="str">
        <f t="shared" si="14"/>
        <v/>
      </c>
      <c r="AS128" s="53" t="s">
        <v>50</v>
      </c>
      <c r="AT128" s="84" t="s">
        <v>2647</v>
      </c>
      <c r="AU128" s="53"/>
      <c r="AV128" s="53" t="s">
        <v>2648</v>
      </c>
      <c r="AW128" s="53">
        <v>9</v>
      </c>
      <c r="AX128" s="83">
        <v>46151</v>
      </c>
      <c r="AY128" s="53"/>
      <c r="AZ128" s="53"/>
    </row>
    <row r="129" spans="3:52" ht="14.25" customHeight="1">
      <c r="C129" s="82" t="s">
        <v>14</v>
      </c>
      <c r="D129" s="82" t="s">
        <v>2784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11"/>
        <v>36</v>
      </c>
      <c r="M129" s="26">
        <f t="shared" si="12"/>
        <v>0</v>
      </c>
      <c r="N129" s="26"/>
      <c r="O129" s="26"/>
      <c r="P129" s="26"/>
      <c r="Q129" s="26"/>
      <c r="R129" s="26"/>
      <c r="S129" s="26"/>
      <c r="T129" s="26">
        <v>36</v>
      </c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67">
        <f>SUMIFS([1]Up!$J:$J,[1]Up!$D:$D,D129)</f>
        <v>0</v>
      </c>
      <c r="AP129" s="82"/>
      <c r="AQ129" s="82" t="str">
        <f t="shared" si="13"/>
        <v>PL6</v>
      </c>
      <c r="AR129" s="53" t="str">
        <f t="shared" si="14"/>
        <v/>
      </c>
      <c r="AS129" s="53" t="s">
        <v>50</v>
      </c>
      <c r="AT129" s="84" t="s">
        <v>2652</v>
      </c>
      <c r="AU129" s="53"/>
      <c r="AV129" s="53" t="s">
        <v>2653</v>
      </c>
      <c r="AW129" s="53">
        <v>36</v>
      </c>
      <c r="AX129" s="83">
        <v>46151</v>
      </c>
      <c r="AY129" s="53"/>
      <c r="AZ129" s="53"/>
    </row>
    <row r="130" spans="3:52" ht="14.25" customHeight="1">
      <c r="C130" s="82" t="s">
        <v>14</v>
      </c>
      <c r="D130" s="82" t="s">
        <v>2785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11"/>
        <v>9</v>
      </c>
      <c r="M130" s="26">
        <f t="shared" si="12"/>
        <v>0</v>
      </c>
      <c r="N130" s="26"/>
      <c r="O130" s="26"/>
      <c r="P130" s="26"/>
      <c r="Q130" s="26"/>
      <c r="R130" s="26">
        <v>9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67">
        <f>SUMIFS([1]Up!$J:$J,[1]Up!$D:$D,D130)</f>
        <v>0</v>
      </c>
      <c r="AP130" s="82"/>
      <c r="AQ130" s="82" t="str">
        <f t="shared" si="13"/>
        <v>PL12</v>
      </c>
      <c r="AR130" s="53" t="str">
        <f t="shared" si="14"/>
        <v/>
      </c>
      <c r="AS130" s="53" t="s">
        <v>50</v>
      </c>
      <c r="AT130" s="84" t="s">
        <v>2647</v>
      </c>
      <c r="AU130" s="53"/>
      <c r="AV130" s="53" t="s">
        <v>2648</v>
      </c>
      <c r="AW130" s="53">
        <v>9</v>
      </c>
      <c r="AX130" s="83">
        <v>46151</v>
      </c>
      <c r="AY130" s="53"/>
      <c r="AZ130" s="53"/>
    </row>
    <row r="131" spans="3:52" ht="14.25" customHeight="1">
      <c r="C131" s="82" t="s">
        <v>14</v>
      </c>
      <c r="D131" s="82" t="s">
        <v>2786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11"/>
        <v>1</v>
      </c>
      <c r="M131" s="26">
        <f t="shared" si="12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>
        <v>2</v>
      </c>
      <c r="AI131" s="26"/>
      <c r="AJ131" s="26"/>
      <c r="AK131" s="26"/>
      <c r="AL131" s="26"/>
      <c r="AM131" s="26"/>
      <c r="AN131" s="26"/>
      <c r="AO131" s="67">
        <f>SUMIFS([1]Up!$J:$J,[1]Up!$D:$D,D131)</f>
        <v>0</v>
      </c>
      <c r="AP131" s="82" t="s">
        <v>82</v>
      </c>
      <c r="AQ131" s="82" t="str">
        <f t="shared" si="13"/>
        <v>PL3</v>
      </c>
      <c r="AR131" s="53" t="str">
        <f t="shared" si="14"/>
        <v>Thừa 1</v>
      </c>
      <c r="AS131" s="53" t="s">
        <v>61</v>
      </c>
      <c r="AT131" s="84"/>
      <c r="AU131" s="53"/>
      <c r="AV131" s="53" t="s">
        <v>1681</v>
      </c>
      <c r="AW131" s="53">
        <v>1</v>
      </c>
      <c r="AX131" s="83"/>
      <c r="AY131" s="53"/>
      <c r="AZ131" s="53"/>
    </row>
    <row r="132" spans="3:52" ht="14.25" customHeight="1">
      <c r="C132" s="82" t="s">
        <v>14</v>
      </c>
      <c r="D132" s="82" t="s">
        <v>2787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11"/>
        <v>1</v>
      </c>
      <c r="M132" s="26">
        <f t="shared" si="12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>
        <v>2</v>
      </c>
      <c r="AI132" s="26"/>
      <c r="AJ132" s="26"/>
      <c r="AK132" s="26"/>
      <c r="AL132" s="26"/>
      <c r="AM132" s="26"/>
      <c r="AN132" s="26"/>
      <c r="AO132" s="67">
        <f>SUMIFS([1]Up!$J:$J,[1]Up!$D:$D,D132)</f>
        <v>0</v>
      </c>
      <c r="AP132" s="82" t="s">
        <v>82</v>
      </c>
      <c r="AQ132" s="82" t="str">
        <f t="shared" si="13"/>
        <v>PL3</v>
      </c>
      <c r="AR132" s="53" t="str">
        <f t="shared" si="14"/>
        <v>Thừa 1</v>
      </c>
      <c r="AS132" s="53" t="s">
        <v>61</v>
      </c>
      <c r="AT132" s="84"/>
      <c r="AU132" s="53"/>
      <c r="AV132" s="53" t="s">
        <v>1681</v>
      </c>
      <c r="AW132" s="53">
        <v>1</v>
      </c>
      <c r="AX132" s="83"/>
      <c r="AY132" s="53"/>
      <c r="AZ132" s="53"/>
    </row>
    <row r="133" spans="3:52" ht="14.25" customHeight="1">
      <c r="C133" s="82" t="s">
        <v>14</v>
      </c>
      <c r="D133" s="82" t="s">
        <v>2788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11"/>
        <v>1</v>
      </c>
      <c r="M133" s="26">
        <f t="shared" si="12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>
        <v>0.5</v>
      </c>
      <c r="AC133" s="26"/>
      <c r="AD133" s="26"/>
      <c r="AE133" s="26"/>
      <c r="AF133" s="26"/>
      <c r="AG133" s="26"/>
      <c r="AH133" s="26">
        <v>1</v>
      </c>
      <c r="AI133" s="26"/>
      <c r="AJ133" s="26"/>
      <c r="AK133" s="26"/>
      <c r="AL133" s="26"/>
      <c r="AM133" s="26"/>
      <c r="AN133" s="26"/>
      <c r="AO133" s="67">
        <f>SUMIFS([1]Up!$J:$J,[1]Up!$D:$D,D133)</f>
        <v>0</v>
      </c>
      <c r="AP133" s="82" t="s">
        <v>4091</v>
      </c>
      <c r="AQ133" s="82" t="str">
        <f t="shared" si="13"/>
        <v>PL3</v>
      </c>
      <c r="AR133" s="53" t="str">
        <f t="shared" si="14"/>
        <v>Thừa 0.5</v>
      </c>
      <c r="AS133" s="53" t="s">
        <v>61</v>
      </c>
      <c r="AT133" s="84"/>
      <c r="AU133" s="53"/>
      <c r="AV133" s="53" t="s">
        <v>1681</v>
      </c>
      <c r="AW133" s="53">
        <v>1</v>
      </c>
      <c r="AX133" s="83"/>
      <c r="AY133" s="53"/>
      <c r="AZ133" s="53"/>
    </row>
    <row r="134" spans="3:52" ht="14.25" customHeight="1">
      <c r="C134" s="82" t="s">
        <v>14</v>
      </c>
      <c r="D134" s="82" t="s">
        <v>2789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11"/>
        <v>4</v>
      </c>
      <c r="M134" s="26">
        <f t="shared" si="12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67">
        <f>SUMIFS([1]Up!$J:$J,[1]Up!$D:$D,D134)</f>
        <v>0</v>
      </c>
      <c r="AP134" s="82"/>
      <c r="AQ134" s="82" t="str">
        <f t="shared" si="13"/>
        <v>PL6</v>
      </c>
      <c r="AR134" s="53" t="str">
        <f t="shared" si="14"/>
        <v/>
      </c>
      <c r="AS134" s="53" t="s">
        <v>61</v>
      </c>
      <c r="AT134" s="84" t="s">
        <v>2652</v>
      </c>
      <c r="AU134" s="53"/>
      <c r="AV134" s="53" t="s">
        <v>2653</v>
      </c>
      <c r="AW134" s="53">
        <v>4</v>
      </c>
      <c r="AX134" s="83">
        <v>46151</v>
      </c>
      <c r="AY134" s="53"/>
      <c r="AZ134" s="53"/>
    </row>
    <row r="135" spans="3:52" ht="14.25" customHeight="1">
      <c r="C135" s="82" t="s">
        <v>14</v>
      </c>
      <c r="D135" s="82" t="s">
        <v>2790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11"/>
        <v>2</v>
      </c>
      <c r="M135" s="26">
        <f t="shared" si="12"/>
        <v>0</v>
      </c>
      <c r="N135" s="26"/>
      <c r="O135" s="26"/>
      <c r="P135" s="26"/>
      <c r="Q135" s="26"/>
      <c r="R135" s="26"/>
      <c r="S135" s="26">
        <v>2</v>
      </c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67">
        <f>SUMIFS([1]Up!$J:$J,[1]Up!$D:$D,D135)</f>
        <v>0</v>
      </c>
      <c r="AP135" s="82"/>
      <c r="AQ135" s="82" t="str">
        <f t="shared" si="13"/>
        <v>PL25</v>
      </c>
      <c r="AR135" s="53" t="str">
        <f t="shared" si="14"/>
        <v/>
      </c>
      <c r="AS135" s="53" t="s">
        <v>61</v>
      </c>
      <c r="AT135" s="84" t="s">
        <v>2662</v>
      </c>
      <c r="AU135" s="53"/>
      <c r="AV135" s="53" t="s">
        <v>2663</v>
      </c>
      <c r="AW135" s="53">
        <v>2</v>
      </c>
      <c r="AX135" s="83">
        <v>46151</v>
      </c>
      <c r="AY135" s="53"/>
      <c r="AZ135" s="53"/>
    </row>
    <row r="136" spans="3:52" ht="14.25" customHeight="1">
      <c r="C136" s="82" t="s">
        <v>15</v>
      </c>
      <c r="D136" s="82" t="s">
        <v>2791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11"/>
        <v>0</v>
      </c>
      <c r="M136" s="26">
        <f t="shared" si="12"/>
        <v>18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67">
        <f>SUMIFS([1]Up!$J:$J,[1]Up!$D:$D,D136)</f>
        <v>0</v>
      </c>
      <c r="AP136" s="82"/>
      <c r="AQ136" s="82" t="str">
        <f t="shared" si="13"/>
        <v/>
      </c>
      <c r="AR136" s="53" t="str">
        <f t="shared" si="14"/>
        <v/>
      </c>
      <c r="AS136" s="53" t="s">
        <v>75</v>
      </c>
      <c r="AT136" s="84"/>
      <c r="AU136" s="53"/>
      <c r="AV136" s="53"/>
      <c r="AW136" s="53"/>
      <c r="AX136" s="83"/>
      <c r="AY136" s="53"/>
      <c r="AZ136" s="53"/>
    </row>
    <row r="137" spans="3:52" ht="14.25" customHeight="1">
      <c r="C137" s="82" t="s">
        <v>15</v>
      </c>
      <c r="D137" s="82" t="s">
        <v>2792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11"/>
        <v>56</v>
      </c>
      <c r="M137" s="26">
        <f t="shared" si="12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>
        <f>230-56-56-56</f>
        <v>62</v>
      </c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67">
        <f>SUMIFS([1]Up!$J:$J,[1]Up!$D:$D,D137)</f>
        <v>0</v>
      </c>
      <c r="AP137" s="82"/>
      <c r="AQ137" s="82" t="str">
        <f t="shared" si="13"/>
        <v/>
      </c>
      <c r="AR137" s="53" t="str">
        <f t="shared" si="14"/>
        <v>Thừa 6</v>
      </c>
      <c r="AS137" s="53" t="s">
        <v>75</v>
      </c>
      <c r="AT137" s="84"/>
      <c r="AU137" s="53"/>
      <c r="AV137" s="53"/>
      <c r="AW137" s="53"/>
      <c r="AX137" s="83"/>
      <c r="AY137" s="53"/>
      <c r="AZ137" s="53"/>
    </row>
    <row r="138" spans="3:52" ht="14.25" customHeight="1">
      <c r="C138" s="82" t="s">
        <v>15</v>
      </c>
      <c r="D138" s="82" t="s">
        <v>2793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11"/>
        <v>0</v>
      </c>
      <c r="M138" s="26">
        <f t="shared" si="12"/>
        <v>392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67">
        <f>SUMIFS([1]Up!$J:$J,[1]Up!$D:$D,D138)</f>
        <v>0</v>
      </c>
      <c r="AP138" s="82"/>
      <c r="AQ138" s="82" t="str">
        <f t="shared" si="13"/>
        <v/>
      </c>
      <c r="AR138" s="53" t="str">
        <f t="shared" si="14"/>
        <v/>
      </c>
      <c r="AS138" s="53" t="s">
        <v>75</v>
      </c>
      <c r="AT138" s="84"/>
      <c r="AU138" s="53"/>
      <c r="AV138" s="53"/>
      <c r="AW138" s="53"/>
      <c r="AX138" s="83"/>
      <c r="AY138" s="53"/>
      <c r="AZ138" s="53"/>
    </row>
    <row r="139" spans="3:52" ht="14.25" customHeight="1">
      <c r="C139" s="82" t="s">
        <v>15</v>
      </c>
      <c r="D139" s="82" t="s">
        <v>2794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11"/>
        <v>140</v>
      </c>
      <c r="M139" s="26">
        <f t="shared" si="12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>
        <v>140</v>
      </c>
      <c r="AM139" s="26"/>
      <c r="AN139" s="26"/>
      <c r="AO139" s="67">
        <f>SUMIFS([1]Up!$J:$J,[1]Up!$D:$D,D139)</f>
        <v>0</v>
      </c>
      <c r="AP139" s="82"/>
      <c r="AQ139" s="82" t="str">
        <f t="shared" si="13"/>
        <v/>
      </c>
      <c r="AR139" s="53" t="str">
        <f t="shared" si="14"/>
        <v/>
      </c>
      <c r="AS139" s="53" t="s">
        <v>75</v>
      </c>
      <c r="AT139" s="84"/>
      <c r="AU139" s="53"/>
      <c r="AV139" s="53"/>
      <c r="AW139" s="53"/>
      <c r="AX139" s="83"/>
      <c r="AY139" s="53"/>
      <c r="AZ139" s="53"/>
    </row>
    <row r="140" spans="3:52" ht="14.25" customHeight="1">
      <c r="C140" s="82" t="s">
        <v>14</v>
      </c>
      <c r="D140" s="82" t="s">
        <v>2795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11"/>
        <v>9</v>
      </c>
      <c r="M140" s="26">
        <f t="shared" si="12"/>
        <v>0</v>
      </c>
      <c r="N140" s="26"/>
      <c r="O140" s="26"/>
      <c r="P140" s="26"/>
      <c r="Q140" s="26"/>
      <c r="R140" s="26">
        <v>9</v>
      </c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67">
        <f>SUMIFS([1]Up!$J:$J,[1]Up!$D:$D,D140)</f>
        <v>0</v>
      </c>
      <c r="AP140" s="82"/>
      <c r="AQ140" s="82" t="str">
        <f t="shared" si="13"/>
        <v>PL12</v>
      </c>
      <c r="AR140" s="53" t="str">
        <f t="shared" si="14"/>
        <v/>
      </c>
      <c r="AS140" s="53" t="s">
        <v>50</v>
      </c>
      <c r="AT140" s="84" t="s">
        <v>2647</v>
      </c>
      <c r="AU140" s="53"/>
      <c r="AV140" s="53" t="s">
        <v>2648</v>
      </c>
      <c r="AW140" s="53">
        <v>9</v>
      </c>
      <c r="AX140" s="83">
        <v>46151</v>
      </c>
      <c r="AY140" s="53"/>
      <c r="AZ140" s="53"/>
    </row>
    <row r="141" spans="3:52" ht="14.25" customHeight="1">
      <c r="C141" s="82" t="s">
        <v>14</v>
      </c>
      <c r="D141" s="82" t="s">
        <v>2796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11"/>
        <v>9</v>
      </c>
      <c r="M141" s="26">
        <f t="shared" si="12"/>
        <v>0</v>
      </c>
      <c r="N141" s="26"/>
      <c r="O141" s="26"/>
      <c r="P141" s="26"/>
      <c r="Q141" s="26"/>
      <c r="R141" s="26">
        <v>9</v>
      </c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67">
        <f>SUMIFS([1]Up!$J:$J,[1]Up!$D:$D,D141)</f>
        <v>0</v>
      </c>
      <c r="AP141" s="82"/>
      <c r="AQ141" s="82" t="str">
        <f t="shared" si="13"/>
        <v>PL12</v>
      </c>
      <c r="AR141" s="53" t="str">
        <f t="shared" si="14"/>
        <v/>
      </c>
      <c r="AS141" s="53" t="s">
        <v>50</v>
      </c>
      <c r="AT141" s="84" t="s">
        <v>2647</v>
      </c>
      <c r="AU141" s="53"/>
      <c r="AV141" s="53" t="s">
        <v>2648</v>
      </c>
      <c r="AW141" s="53">
        <v>9</v>
      </c>
      <c r="AX141" s="83">
        <v>46151</v>
      </c>
      <c r="AY141" s="53"/>
      <c r="AZ141" s="53"/>
    </row>
    <row r="142" spans="3:52" ht="14.25" customHeight="1">
      <c r="C142" s="82" t="s">
        <v>14</v>
      </c>
      <c r="D142" s="82" t="s">
        <v>2798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11"/>
        <v>1</v>
      </c>
      <c r="M142" s="26">
        <f t="shared" si="12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>
        <v>1</v>
      </c>
      <c r="AG142" s="26"/>
      <c r="AH142" s="26"/>
      <c r="AI142" s="26"/>
      <c r="AJ142" s="26"/>
      <c r="AK142" s="26"/>
      <c r="AL142" s="26"/>
      <c r="AM142" s="26"/>
      <c r="AN142" s="26"/>
      <c r="AO142" s="67">
        <f>SUMIFS([1]Up!$J:$J,[1]Up!$D:$D,D142)</f>
        <v>0</v>
      </c>
      <c r="AP142" s="82"/>
      <c r="AQ142" s="82" t="str">
        <f t="shared" si="13"/>
        <v>PL6</v>
      </c>
      <c r="AR142" s="53" t="str">
        <f t="shared" si="14"/>
        <v/>
      </c>
      <c r="AS142" s="53" t="s">
        <v>50</v>
      </c>
      <c r="AT142" s="84" t="s">
        <v>2652</v>
      </c>
      <c r="AU142" s="53"/>
      <c r="AV142" s="53" t="s">
        <v>2653</v>
      </c>
      <c r="AW142" s="53">
        <v>1</v>
      </c>
      <c r="AX142" s="83">
        <v>46151</v>
      </c>
      <c r="AY142" s="53"/>
      <c r="AZ142" s="53"/>
    </row>
    <row r="143" spans="3:52" ht="14.25" customHeight="1">
      <c r="C143" s="82" t="s">
        <v>14</v>
      </c>
      <c r="D143" s="82" t="s">
        <v>2800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11"/>
        <v>9</v>
      </c>
      <c r="M143" s="26">
        <f t="shared" si="12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67">
        <f>SUMIFS([1]Up!$J:$J,[1]Up!$D:$D,D143)</f>
        <v>0</v>
      </c>
      <c r="AP143" s="82"/>
      <c r="AQ143" s="82" t="str">
        <f t="shared" si="13"/>
        <v>PL12</v>
      </c>
      <c r="AR143" s="53" t="str">
        <f t="shared" si="14"/>
        <v/>
      </c>
      <c r="AS143" s="53" t="s">
        <v>50</v>
      </c>
      <c r="AT143" s="84" t="s">
        <v>2680</v>
      </c>
      <c r="AU143" s="53"/>
      <c r="AV143" s="53" t="s">
        <v>2681</v>
      </c>
      <c r="AW143" s="53">
        <v>9</v>
      </c>
      <c r="AX143" s="83">
        <v>46151</v>
      </c>
      <c r="AY143" s="53"/>
      <c r="AZ143" s="53"/>
    </row>
    <row r="144" spans="3:52" ht="14.25" customHeight="1">
      <c r="C144" s="82" t="s">
        <v>14</v>
      </c>
      <c r="D144" s="82" t="s">
        <v>2801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11"/>
        <v>2</v>
      </c>
      <c r="M144" s="26">
        <f t="shared" si="12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67">
        <f>SUMIFS([1]Up!$J:$J,[1]Up!$D:$D,D144)</f>
        <v>0</v>
      </c>
      <c r="AP144" s="82"/>
      <c r="AQ144" s="82" t="str">
        <f t="shared" si="13"/>
        <v>PL6</v>
      </c>
      <c r="AR144" s="53" t="str">
        <f t="shared" si="14"/>
        <v/>
      </c>
      <c r="AS144" s="53" t="s">
        <v>61</v>
      </c>
      <c r="AT144" s="84" t="s">
        <v>2652</v>
      </c>
      <c r="AU144" s="53"/>
      <c r="AV144" s="53" t="s">
        <v>2653</v>
      </c>
      <c r="AW144" s="53">
        <v>2</v>
      </c>
      <c r="AX144" s="83">
        <v>46151</v>
      </c>
      <c r="AY144" s="53"/>
      <c r="AZ144" s="53"/>
    </row>
    <row r="145" spans="3:52" ht="14.25" customHeight="1">
      <c r="C145" s="82" t="s">
        <v>14</v>
      </c>
      <c r="D145" s="82" t="s">
        <v>2803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11"/>
        <v>1</v>
      </c>
      <c r="M145" s="26">
        <f t="shared" si="12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>
        <v>2</v>
      </c>
      <c r="AL145" s="26"/>
      <c r="AM145" s="26"/>
      <c r="AN145" s="26"/>
      <c r="AO145" s="67">
        <f>SUMIFS([1]Up!$J:$J,[1]Up!$D:$D,D145)</f>
        <v>0</v>
      </c>
      <c r="AP145" s="82" t="s">
        <v>4099</v>
      </c>
      <c r="AQ145" s="82" t="str">
        <f t="shared" si="13"/>
        <v>PL6</v>
      </c>
      <c r="AR145" s="53" t="str">
        <f t="shared" si="14"/>
        <v>Thừa 1</v>
      </c>
      <c r="AS145" s="53" t="s">
        <v>61</v>
      </c>
      <c r="AT145" s="84"/>
      <c r="AU145" s="53"/>
      <c r="AV145" s="53" t="s">
        <v>1681</v>
      </c>
      <c r="AW145" s="53">
        <v>1</v>
      </c>
      <c r="AX145" s="83"/>
      <c r="AY145" s="53"/>
      <c r="AZ145" s="53"/>
    </row>
    <row r="146" spans="3:52" ht="14.25" customHeight="1">
      <c r="C146" s="82" t="s">
        <v>14</v>
      </c>
      <c r="D146" s="82" t="s">
        <v>2805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11"/>
        <v>2</v>
      </c>
      <c r="M146" s="26">
        <f t="shared" si="12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1</v>
      </c>
      <c r="AC146" s="26"/>
      <c r="AD146" s="26"/>
      <c r="AE146" s="26"/>
      <c r="AF146" s="26"/>
      <c r="AG146" s="26"/>
      <c r="AH146" s="26">
        <v>1</v>
      </c>
      <c r="AI146" s="26"/>
      <c r="AJ146" s="26"/>
      <c r="AK146" s="26"/>
      <c r="AL146" s="26"/>
      <c r="AM146" s="26"/>
      <c r="AN146" s="26"/>
      <c r="AO146" s="67">
        <f>SUMIFS([1]Up!$J:$J,[1]Up!$D:$D,D146)</f>
        <v>0</v>
      </c>
      <c r="AP146" s="82"/>
      <c r="AQ146" s="82" t="str">
        <f t="shared" si="13"/>
        <v>PL3</v>
      </c>
      <c r="AR146" s="53" t="str">
        <f t="shared" si="14"/>
        <v/>
      </c>
      <c r="AS146" s="53" t="s">
        <v>61</v>
      </c>
      <c r="AT146" s="84" t="s">
        <v>2688</v>
      </c>
      <c r="AU146" s="53"/>
      <c r="AV146" s="53" t="s">
        <v>2689</v>
      </c>
      <c r="AW146" s="53">
        <v>2</v>
      </c>
      <c r="AX146" s="83">
        <v>46151</v>
      </c>
      <c r="AY146" s="53"/>
      <c r="AZ146" s="53"/>
    </row>
    <row r="147" spans="3:52" ht="14.25" customHeight="1">
      <c r="C147" s="82" t="s">
        <v>12</v>
      </c>
      <c r="D147" s="82" t="s">
        <v>2806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11"/>
        <v>4</v>
      </c>
      <c r="M147" s="26">
        <f t="shared" si="12"/>
        <v>0</v>
      </c>
      <c r="N147" s="26"/>
      <c r="O147" s="26"/>
      <c r="P147" s="26"/>
      <c r="Q147" s="26">
        <v>4</v>
      </c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67">
        <f>SUMIFS([1]Up!$J:$J,[1]Up!$D:$D,D147)</f>
        <v>0</v>
      </c>
      <c r="AP147" s="82"/>
      <c r="AQ147" s="82" t="str">
        <f t="shared" si="13"/>
        <v/>
      </c>
      <c r="AR147" s="53" t="str">
        <f t="shared" si="14"/>
        <v/>
      </c>
      <c r="AS147" s="53" t="s">
        <v>50</v>
      </c>
      <c r="AT147" s="84" t="s">
        <v>2691</v>
      </c>
      <c r="AU147" s="53"/>
      <c r="AV147" s="53" t="s">
        <v>2692</v>
      </c>
      <c r="AW147" s="53">
        <v>4</v>
      </c>
      <c r="AX147" s="83">
        <v>46165</v>
      </c>
      <c r="AY147" s="53"/>
      <c r="AZ147" s="53"/>
    </row>
    <row r="148" spans="3:52" ht="14.25" customHeight="1">
      <c r="C148" s="82" t="s">
        <v>12</v>
      </c>
      <c r="D148" s="82" t="s">
        <v>2807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11"/>
        <v>4</v>
      </c>
      <c r="M148" s="26">
        <f t="shared" si="12"/>
        <v>0</v>
      </c>
      <c r="N148" s="26"/>
      <c r="O148" s="26"/>
      <c r="P148" s="26"/>
      <c r="Q148" s="26">
        <v>3</v>
      </c>
      <c r="R148" s="26"/>
      <c r="S148" s="26"/>
      <c r="T148" s="26"/>
      <c r="U148" s="26">
        <v>1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67">
        <f>SUMIFS([1]Up!$J:$J,[1]Up!$D:$D,D148)</f>
        <v>0</v>
      </c>
      <c r="AP148" s="82"/>
      <c r="AQ148" s="82" t="str">
        <f t="shared" si="13"/>
        <v/>
      </c>
      <c r="AR148" s="53" t="str">
        <f t="shared" si="14"/>
        <v/>
      </c>
      <c r="AS148" s="53" t="s">
        <v>50</v>
      </c>
      <c r="AT148" s="84" t="s">
        <v>2691</v>
      </c>
      <c r="AU148" s="53"/>
      <c r="AV148" s="53" t="s">
        <v>2692</v>
      </c>
      <c r="AW148" s="53">
        <v>4</v>
      </c>
      <c r="AX148" s="83">
        <v>46165</v>
      </c>
      <c r="AY148" s="53"/>
      <c r="AZ148" s="53"/>
    </row>
    <row r="149" spans="3:52" ht="14.25" customHeight="1">
      <c r="C149" s="82" t="s">
        <v>12</v>
      </c>
      <c r="D149" s="82" t="s">
        <v>2808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11"/>
        <v>1</v>
      </c>
      <c r="M149" s="26">
        <f t="shared" si="12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f>(9800+1710)/G149</f>
        <v>1.0013049151805133</v>
      </c>
      <c r="AF149" s="26"/>
      <c r="AG149" s="26"/>
      <c r="AH149" s="26"/>
      <c r="AI149" s="26"/>
      <c r="AJ149" s="26"/>
      <c r="AK149" s="26"/>
      <c r="AL149" s="26"/>
      <c r="AM149" s="26"/>
      <c r="AN149" s="26"/>
      <c r="AO149" s="67">
        <f>SUMIFS([1]Up!$J:$J,[1]Up!$D:$D,D149)</f>
        <v>0</v>
      </c>
      <c r="AP149" s="82"/>
      <c r="AQ149" s="82" t="str">
        <f t="shared" si="13"/>
        <v/>
      </c>
      <c r="AR149" s="53" t="str">
        <f t="shared" si="14"/>
        <v/>
      </c>
      <c r="AS149" s="53" t="s">
        <v>50</v>
      </c>
      <c r="AT149" s="84" t="s">
        <v>2639</v>
      </c>
      <c r="AU149" s="53"/>
      <c r="AV149" s="53" t="s">
        <v>2695</v>
      </c>
      <c r="AW149" s="53">
        <v>1</v>
      </c>
      <c r="AX149" s="83">
        <v>46165</v>
      </c>
      <c r="AY149" s="53"/>
      <c r="AZ149" s="53"/>
    </row>
    <row r="150" spans="3:52" ht="14.25" customHeight="1">
      <c r="C150" s="82" t="s">
        <v>15</v>
      </c>
      <c r="D150" s="82" t="s">
        <v>2809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11"/>
        <v>0</v>
      </c>
      <c r="M150" s="26">
        <f t="shared" si="12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67">
        <f>SUMIFS([1]Up!$J:$J,[1]Up!$D:$D,D150)</f>
        <v>0</v>
      </c>
      <c r="AP150" s="82"/>
      <c r="AQ150" s="82" t="str">
        <f t="shared" si="13"/>
        <v/>
      </c>
      <c r="AR150" s="53" t="str">
        <f t="shared" si="14"/>
        <v/>
      </c>
      <c r="AS150" s="53" t="s">
        <v>75</v>
      </c>
      <c r="AT150" s="84"/>
      <c r="AU150" s="53"/>
      <c r="AV150" s="53"/>
      <c r="AW150" s="53"/>
      <c r="AX150" s="83"/>
      <c r="AY150" s="53"/>
      <c r="AZ150" s="53"/>
    </row>
    <row r="151" spans="3:52" ht="14.25" customHeight="1">
      <c r="C151" s="82" t="s">
        <v>14</v>
      </c>
      <c r="D151" s="82" t="s">
        <v>2810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11"/>
        <v>9</v>
      </c>
      <c r="M151" s="26">
        <f t="shared" si="12"/>
        <v>0</v>
      </c>
      <c r="N151" s="26"/>
      <c r="O151" s="26"/>
      <c r="P151" s="26"/>
      <c r="Q151" s="26"/>
      <c r="R151" s="26">
        <v>9</v>
      </c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67">
        <f>SUMIFS([1]Up!$J:$J,[1]Up!$D:$D,D151)</f>
        <v>0</v>
      </c>
      <c r="AP151" s="82"/>
      <c r="AQ151" s="82" t="str">
        <f t="shared" si="13"/>
        <v>PL12</v>
      </c>
      <c r="AR151" s="53" t="str">
        <f t="shared" si="14"/>
        <v/>
      </c>
      <c r="AS151" s="53" t="s">
        <v>50</v>
      </c>
      <c r="AT151" s="84" t="s">
        <v>2699</v>
      </c>
      <c r="AU151" s="53"/>
      <c r="AV151" s="53" t="s">
        <v>2700</v>
      </c>
      <c r="AW151" s="53">
        <v>9</v>
      </c>
      <c r="AX151" s="83">
        <v>46165</v>
      </c>
      <c r="AY151" s="53"/>
      <c r="AZ151" s="53"/>
    </row>
    <row r="152" spans="3:52" ht="14.25" customHeight="1">
      <c r="C152" s="82" t="s">
        <v>14</v>
      </c>
      <c r="D152" s="82" t="s">
        <v>2811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11"/>
        <v>36</v>
      </c>
      <c r="M152" s="26">
        <f t="shared" si="12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67">
        <f>SUMIFS([1]Up!$J:$J,[1]Up!$D:$D,D152)</f>
        <v>0</v>
      </c>
      <c r="AP152" s="82"/>
      <c r="AQ152" s="82" t="str">
        <f t="shared" si="13"/>
        <v>PL6</v>
      </c>
      <c r="AR152" s="53" t="str">
        <f t="shared" si="14"/>
        <v/>
      </c>
      <c r="AS152" s="53" t="s">
        <v>50</v>
      </c>
      <c r="AT152" s="84" t="s">
        <v>2703</v>
      </c>
      <c r="AU152" s="53"/>
      <c r="AV152" s="53" t="s">
        <v>2704</v>
      </c>
      <c r="AW152" s="53">
        <v>36</v>
      </c>
      <c r="AX152" s="83">
        <v>46165</v>
      </c>
      <c r="AY152" s="53"/>
      <c r="AZ152" s="53"/>
    </row>
    <row r="153" spans="3:52" ht="14.25" customHeight="1">
      <c r="C153" s="82" t="s">
        <v>14</v>
      </c>
      <c r="D153" s="82" t="s">
        <v>2812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11"/>
        <v>9</v>
      </c>
      <c r="M153" s="26">
        <f t="shared" si="12"/>
        <v>0</v>
      </c>
      <c r="N153" s="26"/>
      <c r="O153" s="26"/>
      <c r="P153" s="26"/>
      <c r="Q153" s="26"/>
      <c r="R153" s="26">
        <v>8</v>
      </c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>
        <v>1</v>
      </c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67">
        <f>SUMIFS([1]Up!$J:$J,[1]Up!$D:$D,D153)</f>
        <v>0</v>
      </c>
      <c r="AP153" s="82"/>
      <c r="AQ153" s="82" t="str">
        <f t="shared" si="13"/>
        <v>PL12</v>
      </c>
      <c r="AR153" s="53" t="str">
        <f t="shared" si="14"/>
        <v/>
      </c>
      <c r="AS153" s="53" t="s">
        <v>50</v>
      </c>
      <c r="AT153" s="84" t="s">
        <v>2699</v>
      </c>
      <c r="AU153" s="53"/>
      <c r="AV153" s="53" t="s">
        <v>2700</v>
      </c>
      <c r="AW153" s="53">
        <v>9</v>
      </c>
      <c r="AX153" s="83">
        <v>46165</v>
      </c>
      <c r="AY153" s="53"/>
      <c r="AZ153" s="53"/>
    </row>
    <row r="154" spans="3:52" ht="14.25" customHeight="1">
      <c r="C154" s="82" t="s">
        <v>14</v>
      </c>
      <c r="D154" s="82" t="s">
        <v>2813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11"/>
        <v>1</v>
      </c>
      <c r="M154" s="26">
        <f t="shared" si="12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>
        <v>0.5</v>
      </c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26"/>
      <c r="AO154" s="67">
        <f>SUMIFS([1]Up!$J:$J,[1]Up!$D:$D,D154)</f>
        <v>0</v>
      </c>
      <c r="AP154" s="82" t="s">
        <v>4091</v>
      </c>
      <c r="AQ154" s="82" t="str">
        <f t="shared" si="13"/>
        <v>PL3</v>
      </c>
      <c r="AR154" s="53" t="str">
        <f t="shared" si="14"/>
        <v>Thừa 0.5</v>
      </c>
      <c r="AS154" s="53" t="s">
        <v>61</v>
      </c>
      <c r="AT154" s="84"/>
      <c r="AU154" s="53"/>
      <c r="AV154" s="53" t="s">
        <v>1681</v>
      </c>
      <c r="AW154" s="53">
        <v>1</v>
      </c>
      <c r="AX154" s="83"/>
      <c r="AY154" s="53"/>
      <c r="AZ154" s="53"/>
    </row>
    <row r="155" spans="3:52" ht="14.25" customHeight="1">
      <c r="C155" s="82" t="s">
        <v>14</v>
      </c>
      <c r="D155" s="82" t="s">
        <v>2814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11"/>
        <v>1</v>
      </c>
      <c r="M155" s="26">
        <f t="shared" si="12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>
        <v>0.5</v>
      </c>
      <c r="AC155" s="26"/>
      <c r="AD155" s="26"/>
      <c r="AE155" s="26"/>
      <c r="AF155" s="26"/>
      <c r="AG155" s="26">
        <v>1</v>
      </c>
      <c r="AH155" s="26"/>
      <c r="AI155" s="26"/>
      <c r="AJ155" s="26"/>
      <c r="AK155" s="26"/>
      <c r="AL155" s="26"/>
      <c r="AM155" s="26"/>
      <c r="AN155" s="26"/>
      <c r="AO155" s="67">
        <f>SUMIFS([1]Up!$J:$J,[1]Up!$D:$D,D155)</f>
        <v>0</v>
      </c>
      <c r="AP155" s="82" t="s">
        <v>4091</v>
      </c>
      <c r="AQ155" s="82" t="str">
        <f t="shared" si="13"/>
        <v>PL3</v>
      </c>
      <c r="AR155" s="53" t="str">
        <f t="shared" si="14"/>
        <v>Thừa 0.5</v>
      </c>
      <c r="AS155" s="53" t="s">
        <v>61</v>
      </c>
      <c r="AT155" s="84"/>
      <c r="AU155" s="53"/>
      <c r="AV155" s="53" t="s">
        <v>1681</v>
      </c>
      <c r="AW155" s="53">
        <v>1</v>
      </c>
      <c r="AX155" s="83"/>
      <c r="AY155" s="53"/>
      <c r="AZ155" s="53"/>
    </row>
    <row r="156" spans="3:52" ht="14.25" customHeight="1">
      <c r="C156" s="82" t="s">
        <v>14</v>
      </c>
      <c r="D156" s="82" t="s">
        <v>2815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11"/>
        <v>1</v>
      </c>
      <c r="M156" s="26">
        <f t="shared" si="12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>
        <v>0.5</v>
      </c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26"/>
      <c r="AO156" s="67">
        <f>SUMIFS([1]Up!$J:$J,[1]Up!$D:$D,D156)</f>
        <v>0</v>
      </c>
      <c r="AP156" s="82" t="s">
        <v>4091</v>
      </c>
      <c r="AQ156" s="82" t="str">
        <f t="shared" si="13"/>
        <v>PL3</v>
      </c>
      <c r="AR156" s="53" t="str">
        <f t="shared" si="14"/>
        <v>Thừa 0.5</v>
      </c>
      <c r="AS156" s="53" t="s">
        <v>61</v>
      </c>
      <c r="AT156" s="84"/>
      <c r="AU156" s="53"/>
      <c r="AV156" s="53" t="s">
        <v>1681</v>
      </c>
      <c r="AW156" s="53">
        <v>1</v>
      </c>
      <c r="AX156" s="83"/>
      <c r="AY156" s="53"/>
      <c r="AZ156" s="53"/>
    </row>
    <row r="157" spans="3:52" ht="14.25" customHeight="1">
      <c r="C157" s="82" t="s">
        <v>14</v>
      </c>
      <c r="D157" s="82" t="s">
        <v>2816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11"/>
        <v>4</v>
      </c>
      <c r="M157" s="26">
        <f t="shared" si="12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67">
        <f>SUMIFS([1]Up!$J:$J,[1]Up!$D:$D,D157)</f>
        <v>0</v>
      </c>
      <c r="AP157" s="82"/>
      <c r="AQ157" s="82" t="str">
        <f t="shared" si="13"/>
        <v>PL6</v>
      </c>
      <c r="AR157" s="53" t="str">
        <f t="shared" si="14"/>
        <v/>
      </c>
      <c r="AS157" s="53" t="s">
        <v>61</v>
      </c>
      <c r="AT157" s="84" t="s">
        <v>2703</v>
      </c>
      <c r="AU157" s="53"/>
      <c r="AV157" s="53" t="s">
        <v>2704</v>
      </c>
      <c r="AW157" s="53">
        <v>4</v>
      </c>
      <c r="AX157" s="83">
        <v>46165</v>
      </c>
      <c r="AY157" s="53"/>
      <c r="AZ157" s="53"/>
    </row>
    <row r="158" spans="3:52" ht="14.25" customHeight="1">
      <c r="C158" s="82" t="s">
        <v>14</v>
      </c>
      <c r="D158" s="82" t="s">
        <v>2817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11"/>
        <v>2</v>
      </c>
      <c r="M158" s="26">
        <f t="shared" si="12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>
        <v>2</v>
      </c>
      <c r="AK158" s="26"/>
      <c r="AL158" s="26"/>
      <c r="AM158" s="26"/>
      <c r="AN158" s="26"/>
      <c r="AO158" s="67">
        <f>SUMIFS([1]Up!$J:$J,[1]Up!$D:$D,D158)</f>
        <v>0</v>
      </c>
      <c r="AP158" s="82"/>
      <c r="AQ158" s="82" t="str">
        <f t="shared" si="13"/>
        <v>PL19</v>
      </c>
      <c r="AR158" s="53" t="str">
        <f t="shared" si="14"/>
        <v/>
      </c>
      <c r="AS158" s="53" t="s">
        <v>61</v>
      </c>
      <c r="AT158" s="84" t="s">
        <v>2711</v>
      </c>
      <c r="AU158" s="53"/>
      <c r="AV158" s="53" t="s">
        <v>2712</v>
      </c>
      <c r="AW158" s="53">
        <v>2</v>
      </c>
      <c r="AX158" s="83">
        <v>46165</v>
      </c>
      <c r="AY158" s="53"/>
      <c r="AZ158" s="53"/>
    </row>
    <row r="159" spans="3:52" ht="14.25" customHeight="1">
      <c r="C159" s="82" t="s">
        <v>15</v>
      </c>
      <c r="D159" s="82" t="s">
        <v>2818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11"/>
        <v>0</v>
      </c>
      <c r="M159" s="26">
        <f t="shared" si="12"/>
        <v>18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67">
        <f>SUMIFS([1]Up!$J:$J,[1]Up!$D:$D,D159)</f>
        <v>0</v>
      </c>
      <c r="AP159" s="82"/>
      <c r="AQ159" s="82" t="str">
        <f t="shared" si="13"/>
        <v/>
      </c>
      <c r="AR159" s="53" t="str">
        <f t="shared" si="14"/>
        <v/>
      </c>
      <c r="AS159" s="53" t="s">
        <v>75</v>
      </c>
      <c r="AT159" s="84"/>
      <c r="AU159" s="53"/>
      <c r="AV159" s="53"/>
      <c r="AW159" s="53"/>
      <c r="AX159" s="83"/>
      <c r="AY159" s="53"/>
      <c r="AZ159" s="53"/>
    </row>
    <row r="160" spans="3:52" ht="14.25" customHeight="1">
      <c r="C160" s="82" t="s">
        <v>15</v>
      </c>
      <c r="D160" s="82" t="s">
        <v>2819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11"/>
        <v>56</v>
      </c>
      <c r="M160" s="26">
        <f t="shared" si="1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>
        <v>56</v>
      </c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67">
        <f>SUMIFS([1]Up!$J:$J,[1]Up!$D:$D,D160)</f>
        <v>0</v>
      </c>
      <c r="AP160" s="82"/>
      <c r="AQ160" s="82" t="str">
        <f t="shared" si="13"/>
        <v/>
      </c>
      <c r="AR160" s="53" t="str">
        <f t="shared" si="14"/>
        <v/>
      </c>
      <c r="AS160" s="53" t="s">
        <v>75</v>
      </c>
      <c r="AT160" s="84"/>
      <c r="AU160" s="53"/>
      <c r="AV160" s="53"/>
      <c r="AW160" s="53"/>
      <c r="AX160" s="83"/>
      <c r="AY160" s="53"/>
      <c r="AZ160" s="53"/>
    </row>
    <row r="161" spans="3:52" ht="14.25" customHeight="1">
      <c r="C161" s="82" t="s">
        <v>15</v>
      </c>
      <c r="D161" s="82" t="s">
        <v>2820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11"/>
        <v>0</v>
      </c>
      <c r="M161" s="26">
        <f t="shared" si="12"/>
        <v>392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67">
        <f>SUMIFS([1]Up!$J:$J,[1]Up!$D:$D,D161)</f>
        <v>0</v>
      </c>
      <c r="AP161" s="82"/>
      <c r="AQ161" s="82" t="str">
        <f t="shared" si="13"/>
        <v/>
      </c>
      <c r="AR161" s="53" t="str">
        <f t="shared" si="14"/>
        <v/>
      </c>
      <c r="AS161" s="53" t="s">
        <v>75</v>
      </c>
      <c r="AT161" s="84"/>
      <c r="AU161" s="53"/>
      <c r="AV161" s="53"/>
      <c r="AW161" s="53"/>
      <c r="AX161" s="83"/>
      <c r="AY161" s="53"/>
      <c r="AZ161" s="53"/>
    </row>
    <row r="162" spans="3:52" ht="14.25" customHeight="1">
      <c r="C162" s="82" t="s">
        <v>15</v>
      </c>
      <c r="D162" s="82" t="s">
        <v>2821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11"/>
        <v>140</v>
      </c>
      <c r="M162" s="26">
        <f t="shared" si="12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>
        <v>140</v>
      </c>
      <c r="AM162" s="26"/>
      <c r="AN162" s="26"/>
      <c r="AO162" s="67">
        <f>SUMIFS([1]Up!$J:$J,[1]Up!$D:$D,D162)</f>
        <v>0</v>
      </c>
      <c r="AP162" s="82"/>
      <c r="AQ162" s="82" t="str">
        <f t="shared" si="13"/>
        <v/>
      </c>
      <c r="AR162" s="53" t="str">
        <f t="shared" si="14"/>
        <v/>
      </c>
      <c r="AS162" s="53" t="s">
        <v>75</v>
      </c>
      <c r="AT162" s="84"/>
      <c r="AU162" s="53"/>
      <c r="AV162" s="53"/>
      <c r="AW162" s="53"/>
      <c r="AX162" s="83"/>
      <c r="AY162" s="53"/>
      <c r="AZ162" s="53"/>
    </row>
    <row r="163" spans="3:52" ht="14.25" customHeight="1">
      <c r="C163" s="82" t="s">
        <v>14</v>
      </c>
      <c r="D163" s="82" t="s">
        <v>2822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11"/>
        <v>1</v>
      </c>
      <c r="M163" s="26">
        <f t="shared" si="12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67">
        <f>SUMIFS([1]Up!$J:$J,[1]Up!$D:$D,D163)</f>
        <v>0</v>
      </c>
      <c r="AP163" s="82"/>
      <c r="AQ163" s="82" t="str">
        <f t="shared" si="13"/>
        <v>PL6</v>
      </c>
      <c r="AR163" s="53" t="str">
        <f t="shared" si="14"/>
        <v/>
      </c>
      <c r="AS163" s="53" t="s">
        <v>50</v>
      </c>
      <c r="AT163" s="84" t="s">
        <v>2703</v>
      </c>
      <c r="AU163" s="53"/>
      <c r="AV163" s="53" t="s">
        <v>2704</v>
      </c>
      <c r="AW163" s="53">
        <v>1</v>
      </c>
      <c r="AX163" s="83">
        <v>46165</v>
      </c>
      <c r="AY163" s="53"/>
      <c r="AZ163" s="53"/>
    </row>
    <row r="164" spans="3:52" ht="14.25" customHeight="1">
      <c r="C164" s="82" t="s">
        <v>14</v>
      </c>
      <c r="D164" s="82" t="s">
        <v>2823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11"/>
        <v>9</v>
      </c>
      <c r="M164" s="26">
        <f t="shared" si="12"/>
        <v>0</v>
      </c>
      <c r="N164" s="26"/>
      <c r="O164" s="26"/>
      <c r="P164" s="26"/>
      <c r="Q164" s="26"/>
      <c r="R164" s="26">
        <v>9</v>
      </c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67">
        <f>SUMIFS([1]Up!$J:$J,[1]Up!$D:$D,D164)</f>
        <v>0</v>
      </c>
      <c r="AP164" s="82"/>
      <c r="AQ164" s="82" t="str">
        <f t="shared" si="13"/>
        <v>PL12</v>
      </c>
      <c r="AR164" s="53" t="str">
        <f t="shared" si="14"/>
        <v/>
      </c>
      <c r="AS164" s="53" t="s">
        <v>50</v>
      </c>
      <c r="AT164" s="84" t="s">
        <v>2699</v>
      </c>
      <c r="AU164" s="53"/>
      <c r="AV164" s="53" t="s">
        <v>2700</v>
      </c>
      <c r="AW164" s="53">
        <v>9</v>
      </c>
      <c r="AX164" s="83">
        <v>46165</v>
      </c>
      <c r="AY164" s="53"/>
      <c r="AZ164" s="53"/>
    </row>
    <row r="165" spans="3:52" ht="14.25" customHeight="1">
      <c r="C165" s="82" t="s">
        <v>14</v>
      </c>
      <c r="D165" s="82" t="s">
        <v>2825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11"/>
        <v>9</v>
      </c>
      <c r="M165" s="26">
        <f t="shared" si="12"/>
        <v>0</v>
      </c>
      <c r="N165" s="26"/>
      <c r="O165" s="26"/>
      <c r="P165" s="26"/>
      <c r="Q165" s="26"/>
      <c r="R165" s="26"/>
      <c r="S165" s="26"/>
      <c r="T165" s="26"/>
      <c r="U165" s="26">
        <v>9</v>
      </c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67">
        <f>SUMIFS([1]Up!$J:$J,[1]Up!$D:$D,D165)</f>
        <v>0</v>
      </c>
      <c r="AP165" s="82"/>
      <c r="AQ165" s="82" t="str">
        <f t="shared" si="13"/>
        <v>PL12</v>
      </c>
      <c r="AR165" s="53" t="str">
        <f t="shared" si="14"/>
        <v/>
      </c>
      <c r="AS165" s="53" t="s">
        <v>50</v>
      </c>
      <c r="AT165" s="84" t="s">
        <v>2722</v>
      </c>
      <c r="AU165" s="53"/>
      <c r="AV165" s="53" t="s">
        <v>2723</v>
      </c>
      <c r="AW165" s="53">
        <v>9</v>
      </c>
      <c r="AX165" s="83">
        <v>46165</v>
      </c>
      <c r="AY165" s="53"/>
      <c r="AZ165" s="53"/>
    </row>
    <row r="166" spans="3:52" ht="14.25" customHeight="1">
      <c r="C166" s="82" t="s">
        <v>14</v>
      </c>
      <c r="D166" s="82" t="s">
        <v>2826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11"/>
        <v>9</v>
      </c>
      <c r="M166" s="26">
        <f t="shared" si="12"/>
        <v>0</v>
      </c>
      <c r="N166" s="26"/>
      <c r="O166" s="26"/>
      <c r="P166" s="26"/>
      <c r="Q166" s="26"/>
      <c r="R166" s="26">
        <v>9</v>
      </c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67">
        <f>SUMIFS([1]Up!$J:$J,[1]Up!$D:$D,D166)</f>
        <v>0</v>
      </c>
      <c r="AP166" s="82"/>
      <c r="AQ166" s="82" t="str">
        <f t="shared" si="13"/>
        <v>PL12</v>
      </c>
      <c r="AR166" s="53" t="str">
        <f t="shared" si="14"/>
        <v/>
      </c>
      <c r="AS166" s="53" t="s">
        <v>50</v>
      </c>
      <c r="AT166" s="84" t="s">
        <v>2699</v>
      </c>
      <c r="AU166" s="53"/>
      <c r="AV166" s="53" t="s">
        <v>2700</v>
      </c>
      <c r="AW166" s="53">
        <v>9</v>
      </c>
      <c r="AX166" s="83">
        <v>46165</v>
      </c>
      <c r="AY166" s="53"/>
      <c r="AZ166" s="53"/>
    </row>
    <row r="167" spans="3:52" ht="14.25" customHeight="1">
      <c r="C167" s="82" t="s">
        <v>14</v>
      </c>
      <c r="D167" s="82" t="s">
        <v>2827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11"/>
        <v>1</v>
      </c>
      <c r="M167" s="26">
        <f t="shared" si="1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>
        <v>2</v>
      </c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67">
        <f>SUMIFS([1]Up!$J:$J,[1]Up!$D:$D,D167)</f>
        <v>0</v>
      </c>
      <c r="AP167" s="82" t="s">
        <v>82</v>
      </c>
      <c r="AQ167" s="82" t="str">
        <f t="shared" si="13"/>
        <v>PL6</v>
      </c>
      <c r="AR167" s="53" t="str">
        <f t="shared" si="14"/>
        <v>Thừa 1</v>
      </c>
      <c r="AS167" s="53" t="s">
        <v>61</v>
      </c>
      <c r="AT167" s="84"/>
      <c r="AU167" s="53"/>
      <c r="AV167" s="53" t="s">
        <v>1681</v>
      </c>
      <c r="AW167" s="53">
        <v>1</v>
      </c>
      <c r="AX167" s="83"/>
      <c r="AY167" s="53"/>
      <c r="AZ167" s="53"/>
    </row>
    <row r="168" spans="3:52" ht="14.25" customHeight="1">
      <c r="C168" s="82" t="s">
        <v>14</v>
      </c>
      <c r="D168" s="82" t="s">
        <v>2828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11"/>
        <v>2</v>
      </c>
      <c r="M168" s="26">
        <f t="shared" si="12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>
        <v>1</v>
      </c>
      <c r="AC168" s="26"/>
      <c r="AD168" s="26"/>
      <c r="AE168" s="26"/>
      <c r="AF168" s="26"/>
      <c r="AG168" s="26">
        <v>1</v>
      </c>
      <c r="AH168" s="26"/>
      <c r="AI168" s="26"/>
      <c r="AJ168" s="26"/>
      <c r="AK168" s="26"/>
      <c r="AL168" s="26"/>
      <c r="AM168" s="26"/>
      <c r="AN168" s="26"/>
      <c r="AO168" s="67">
        <f>SUMIFS([1]Up!$J:$J,[1]Up!$D:$D,D168)</f>
        <v>0</v>
      </c>
      <c r="AP168" s="82"/>
      <c r="AQ168" s="82" t="str">
        <f t="shared" si="13"/>
        <v>PL3</v>
      </c>
      <c r="AR168" s="53" t="str">
        <f t="shared" si="14"/>
        <v/>
      </c>
      <c r="AS168" s="53" t="s">
        <v>61</v>
      </c>
      <c r="AT168" s="84" t="s">
        <v>2726</v>
      </c>
      <c r="AU168" s="53"/>
      <c r="AV168" s="53" t="s">
        <v>2727</v>
      </c>
      <c r="AW168" s="53">
        <v>2</v>
      </c>
      <c r="AX168" s="83">
        <v>46165</v>
      </c>
      <c r="AY168" s="53"/>
      <c r="AZ168" s="53"/>
    </row>
    <row r="169" spans="3:52" ht="14.25" customHeight="1">
      <c r="C169" s="82" t="s">
        <v>14</v>
      </c>
      <c r="D169" s="82" t="s">
        <v>2829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11"/>
        <v>2</v>
      </c>
      <c r="M169" s="26">
        <f t="shared" si="12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67">
        <f>SUMIFS([1]Up!$J:$J,[1]Up!$D:$D,D169)</f>
        <v>0</v>
      </c>
      <c r="AP169" s="82"/>
      <c r="AQ169" s="82" t="str">
        <f t="shared" si="13"/>
        <v>PL6</v>
      </c>
      <c r="AR169" s="53" t="str">
        <f t="shared" si="14"/>
        <v/>
      </c>
      <c r="AS169" s="53" t="s">
        <v>61</v>
      </c>
      <c r="AT169" s="84" t="s">
        <v>2703</v>
      </c>
      <c r="AU169" s="53"/>
      <c r="AV169" s="53" t="s">
        <v>2704</v>
      </c>
      <c r="AW169" s="53">
        <v>2</v>
      </c>
      <c r="AX169" s="83">
        <v>46165</v>
      </c>
      <c r="AY169" s="53"/>
      <c r="AZ169" s="53"/>
    </row>
    <row r="170" spans="3:52" ht="14.25" customHeight="1">
      <c r="C170" s="82" t="s">
        <v>12</v>
      </c>
      <c r="D170" s="82" t="s">
        <v>2830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11"/>
        <v>1</v>
      </c>
      <c r="M170" s="26">
        <f t="shared" si="12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>
        <f>(9800+1710)/G170</f>
        <v>1.0013049151805133</v>
      </c>
      <c r="AF170" s="26"/>
      <c r="AG170" s="26"/>
      <c r="AH170" s="26"/>
      <c r="AI170" s="26"/>
      <c r="AJ170" s="26"/>
      <c r="AK170" s="26"/>
      <c r="AL170" s="26"/>
      <c r="AM170" s="26"/>
      <c r="AN170" s="26"/>
      <c r="AO170" s="67">
        <f>SUMIFS([1]Up!$J:$J,[1]Up!$D:$D,D170)</f>
        <v>0</v>
      </c>
      <c r="AP170" s="82"/>
      <c r="AQ170" s="82" t="str">
        <f t="shared" si="13"/>
        <v/>
      </c>
      <c r="AR170" s="53" t="str">
        <f t="shared" si="14"/>
        <v/>
      </c>
      <c r="AS170" s="53" t="s">
        <v>50</v>
      </c>
      <c r="AT170" s="84" t="s">
        <v>2639</v>
      </c>
      <c r="AU170" s="53"/>
      <c r="AV170" s="53" t="s">
        <v>2640</v>
      </c>
      <c r="AW170" s="53">
        <v>1</v>
      </c>
      <c r="AX170" s="83">
        <v>46151</v>
      </c>
      <c r="AY170" s="53"/>
      <c r="AZ170" s="53"/>
    </row>
    <row r="171" spans="3:52" ht="14.25" customHeight="1">
      <c r="C171" s="82" t="s">
        <v>12</v>
      </c>
      <c r="D171" s="82" t="s">
        <v>2831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11"/>
        <v>4</v>
      </c>
      <c r="M171" s="26">
        <f t="shared" si="12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67">
        <f>SUMIFS([1]Up!$J:$J,[1]Up!$D:$D,D171)</f>
        <v>0</v>
      </c>
      <c r="AP171" s="82"/>
      <c r="AQ171" s="82" t="str">
        <f t="shared" si="13"/>
        <v/>
      </c>
      <c r="AR171" s="53" t="str">
        <f t="shared" si="14"/>
        <v/>
      </c>
      <c r="AS171" s="53" t="s">
        <v>50</v>
      </c>
      <c r="AT171" s="84" t="s">
        <v>2634</v>
      </c>
      <c r="AU171" s="53"/>
      <c r="AV171" s="53" t="s">
        <v>2635</v>
      </c>
      <c r="AW171" s="53">
        <v>4</v>
      </c>
      <c r="AX171" s="83">
        <v>46151</v>
      </c>
      <c r="AY171" s="53"/>
      <c r="AZ171" s="53"/>
    </row>
    <row r="172" spans="3:52" ht="14.25" customHeight="1">
      <c r="C172" s="82" t="s">
        <v>12</v>
      </c>
      <c r="D172" s="82" t="s">
        <v>2832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11"/>
        <v>4</v>
      </c>
      <c r="M172" s="26">
        <f t="shared" si="12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67">
        <f>SUMIFS([1]Up!$J:$J,[1]Up!$D:$D,D172)</f>
        <v>0</v>
      </c>
      <c r="AP172" s="82"/>
      <c r="AQ172" s="82" t="str">
        <f t="shared" si="13"/>
        <v/>
      </c>
      <c r="AR172" s="53" t="str">
        <f t="shared" si="14"/>
        <v/>
      </c>
      <c r="AS172" s="53" t="s">
        <v>50</v>
      </c>
      <c r="AT172" s="84" t="s">
        <v>2634</v>
      </c>
      <c r="AU172" s="53"/>
      <c r="AV172" s="53" t="s">
        <v>2635</v>
      </c>
      <c r="AW172" s="53">
        <v>4</v>
      </c>
      <c r="AX172" s="83">
        <v>46151</v>
      </c>
      <c r="AY172" s="53"/>
      <c r="AZ172" s="53"/>
    </row>
    <row r="173" spans="3:52" ht="14.25" customHeight="1">
      <c r="C173" s="82" t="s">
        <v>15</v>
      </c>
      <c r="D173" s="82" t="s">
        <v>2833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11"/>
        <v>0</v>
      </c>
      <c r="M173" s="26">
        <f t="shared" si="12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67">
        <f>SUMIFS([1]Up!$J:$J,[1]Up!$D:$D,D173)</f>
        <v>0</v>
      </c>
      <c r="AP173" s="82"/>
      <c r="AQ173" s="82" t="str">
        <f t="shared" si="13"/>
        <v/>
      </c>
      <c r="AR173" s="53" t="str">
        <f t="shared" si="14"/>
        <v/>
      </c>
      <c r="AS173" s="53" t="s">
        <v>75</v>
      </c>
      <c r="AT173" s="84"/>
      <c r="AU173" s="53"/>
      <c r="AV173" s="53"/>
      <c r="AW173" s="53"/>
      <c r="AX173" s="83"/>
      <c r="AY173" s="53"/>
      <c r="AZ173" s="53"/>
    </row>
    <row r="174" spans="3:52" ht="14.25" customHeight="1">
      <c r="C174" s="82" t="s">
        <v>14</v>
      </c>
      <c r="D174" s="82" t="s">
        <v>2834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11"/>
        <v>9</v>
      </c>
      <c r="M174" s="26">
        <f t="shared" si="12"/>
        <v>0</v>
      </c>
      <c r="N174" s="26"/>
      <c r="O174" s="26"/>
      <c r="P174" s="26"/>
      <c r="Q174" s="26"/>
      <c r="R174" s="26">
        <v>9</v>
      </c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67">
        <f>SUMIFS([1]Up!$J:$J,[1]Up!$D:$D,D174)</f>
        <v>0</v>
      </c>
      <c r="AP174" s="82"/>
      <c r="AQ174" s="82" t="str">
        <f t="shared" si="13"/>
        <v>PL12</v>
      </c>
      <c r="AR174" s="53" t="str">
        <f t="shared" si="14"/>
        <v/>
      </c>
      <c r="AS174" s="53" t="s">
        <v>50</v>
      </c>
      <c r="AT174" s="84" t="s">
        <v>2647</v>
      </c>
      <c r="AU174" s="53"/>
      <c r="AV174" s="53" t="s">
        <v>2648</v>
      </c>
      <c r="AW174" s="53">
        <v>9</v>
      </c>
      <c r="AX174" s="83">
        <v>46151</v>
      </c>
      <c r="AY174" s="53"/>
      <c r="AZ174" s="53"/>
    </row>
    <row r="175" spans="3:52" ht="14.25" customHeight="1">
      <c r="C175" s="82" t="s">
        <v>14</v>
      </c>
      <c r="D175" s="82" t="s">
        <v>2835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11"/>
        <v>36</v>
      </c>
      <c r="M175" s="26">
        <f t="shared" si="12"/>
        <v>0</v>
      </c>
      <c r="N175" s="26"/>
      <c r="O175" s="26"/>
      <c r="P175" s="26"/>
      <c r="Q175" s="26"/>
      <c r="R175" s="26"/>
      <c r="S175" s="26"/>
      <c r="T175" s="26">
        <v>36</v>
      </c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67">
        <f>SUMIFS([1]Up!$J:$J,[1]Up!$D:$D,D175)</f>
        <v>0</v>
      </c>
      <c r="AP175" s="82"/>
      <c r="AQ175" s="82" t="str">
        <f t="shared" si="13"/>
        <v>PL6</v>
      </c>
      <c r="AR175" s="53" t="str">
        <f t="shared" si="14"/>
        <v/>
      </c>
      <c r="AS175" s="53" t="s">
        <v>50</v>
      </c>
      <c r="AT175" s="84" t="s">
        <v>2652</v>
      </c>
      <c r="AU175" s="53"/>
      <c r="AV175" s="53" t="s">
        <v>2653</v>
      </c>
      <c r="AW175" s="53">
        <v>36</v>
      </c>
      <c r="AX175" s="83">
        <v>46151</v>
      </c>
      <c r="AY175" s="53"/>
      <c r="AZ175" s="53"/>
    </row>
    <row r="176" spans="3:52" ht="14.25" customHeight="1">
      <c r="C176" s="82" t="s">
        <v>14</v>
      </c>
      <c r="D176" s="82" t="s">
        <v>2836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11"/>
        <v>9</v>
      </c>
      <c r="M176" s="26">
        <f t="shared" si="12"/>
        <v>0</v>
      </c>
      <c r="N176" s="26"/>
      <c r="O176" s="26"/>
      <c r="P176" s="26"/>
      <c r="Q176" s="26"/>
      <c r="R176" s="26">
        <v>9</v>
      </c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67">
        <f>SUMIFS([1]Up!$J:$J,[1]Up!$D:$D,D176)</f>
        <v>0</v>
      </c>
      <c r="AP176" s="82"/>
      <c r="AQ176" s="82" t="str">
        <f t="shared" si="13"/>
        <v>PL12</v>
      </c>
      <c r="AR176" s="53" t="str">
        <f t="shared" si="14"/>
        <v/>
      </c>
      <c r="AS176" s="53" t="s">
        <v>50</v>
      </c>
      <c r="AT176" s="84" t="s">
        <v>2647</v>
      </c>
      <c r="AU176" s="53"/>
      <c r="AV176" s="53" t="s">
        <v>2648</v>
      </c>
      <c r="AW176" s="53">
        <v>9</v>
      </c>
      <c r="AX176" s="83">
        <v>46151</v>
      </c>
      <c r="AY176" s="53"/>
      <c r="AZ176" s="53"/>
    </row>
    <row r="177" spans="3:52" ht="14.25" customHeight="1">
      <c r="C177" s="82" t="s">
        <v>14</v>
      </c>
      <c r="D177" s="82" t="s">
        <v>2837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11"/>
        <v>1</v>
      </c>
      <c r="M177" s="26">
        <f t="shared" si="1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2</v>
      </c>
      <c r="AI177" s="26"/>
      <c r="AJ177" s="26"/>
      <c r="AK177" s="26"/>
      <c r="AL177" s="26"/>
      <c r="AM177" s="26"/>
      <c r="AN177" s="26"/>
      <c r="AO177" s="67">
        <f>SUMIFS([1]Up!$J:$J,[1]Up!$D:$D,D177)</f>
        <v>0</v>
      </c>
      <c r="AP177" s="82" t="s">
        <v>82</v>
      </c>
      <c r="AQ177" s="82" t="str">
        <f t="shared" si="13"/>
        <v>PL3</v>
      </c>
      <c r="AR177" s="53" t="str">
        <f t="shared" si="14"/>
        <v>Thừa 1</v>
      </c>
      <c r="AS177" s="53" t="s">
        <v>61</v>
      </c>
      <c r="AT177" s="84"/>
      <c r="AU177" s="53"/>
      <c r="AV177" s="53" t="s">
        <v>1681</v>
      </c>
      <c r="AW177" s="53">
        <v>1</v>
      </c>
      <c r="AX177" s="83"/>
      <c r="AY177" s="53"/>
      <c r="AZ177" s="53"/>
    </row>
    <row r="178" spans="3:52" ht="14.25" customHeight="1">
      <c r="C178" s="82" t="s">
        <v>14</v>
      </c>
      <c r="D178" s="82" t="s">
        <v>2838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11"/>
        <v>1</v>
      </c>
      <c r="M178" s="26">
        <f t="shared" si="1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2</v>
      </c>
      <c r="AI178" s="26"/>
      <c r="AJ178" s="26"/>
      <c r="AK178" s="26"/>
      <c r="AL178" s="26"/>
      <c r="AM178" s="26"/>
      <c r="AN178" s="26"/>
      <c r="AO178" s="67">
        <f>SUMIFS([1]Up!$J:$J,[1]Up!$D:$D,D178)</f>
        <v>0</v>
      </c>
      <c r="AP178" s="82" t="s">
        <v>82</v>
      </c>
      <c r="AQ178" s="82" t="str">
        <f t="shared" si="13"/>
        <v>PL3</v>
      </c>
      <c r="AR178" s="53" t="str">
        <f t="shared" si="14"/>
        <v>Thừa 1</v>
      </c>
      <c r="AS178" s="53" t="s">
        <v>61</v>
      </c>
      <c r="AT178" s="84"/>
      <c r="AU178" s="53"/>
      <c r="AV178" s="53" t="s">
        <v>1681</v>
      </c>
      <c r="AW178" s="53">
        <v>1</v>
      </c>
      <c r="AX178" s="83"/>
      <c r="AY178" s="53"/>
      <c r="AZ178" s="53"/>
    </row>
    <row r="179" spans="3:52" ht="14.25" customHeight="1">
      <c r="C179" s="82" t="s">
        <v>14</v>
      </c>
      <c r="D179" s="82" t="s">
        <v>2839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11"/>
        <v>1</v>
      </c>
      <c r="M179" s="26">
        <f t="shared" si="1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>
        <v>0.5</v>
      </c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26"/>
      <c r="AO179" s="67">
        <f>SUMIFS([1]Up!$J:$J,[1]Up!$D:$D,D179)</f>
        <v>0</v>
      </c>
      <c r="AP179" s="82" t="s">
        <v>4091</v>
      </c>
      <c r="AQ179" s="82" t="str">
        <f t="shared" si="13"/>
        <v>PL3</v>
      </c>
      <c r="AR179" s="53" t="str">
        <f t="shared" si="14"/>
        <v>Thừa 0.5</v>
      </c>
      <c r="AS179" s="53" t="s">
        <v>61</v>
      </c>
      <c r="AT179" s="84"/>
      <c r="AU179" s="53"/>
      <c r="AV179" s="53" t="s">
        <v>1681</v>
      </c>
      <c r="AW179" s="53">
        <v>1</v>
      </c>
      <c r="AX179" s="83"/>
      <c r="AY179" s="53"/>
      <c r="AZ179" s="53"/>
    </row>
    <row r="180" spans="3:52" ht="14.25" customHeight="1">
      <c r="C180" s="82" t="s">
        <v>14</v>
      </c>
      <c r="D180" s="82" t="s">
        <v>2840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11"/>
        <v>4</v>
      </c>
      <c r="M180" s="26">
        <f t="shared" si="12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67">
        <f>SUMIFS([1]Up!$J:$J,[1]Up!$D:$D,D180)</f>
        <v>0</v>
      </c>
      <c r="AP180" s="82"/>
      <c r="AQ180" s="82" t="str">
        <f t="shared" si="13"/>
        <v>PL6</v>
      </c>
      <c r="AR180" s="53" t="str">
        <f t="shared" si="14"/>
        <v/>
      </c>
      <c r="AS180" s="53" t="s">
        <v>61</v>
      </c>
      <c r="AT180" s="84" t="s">
        <v>2652</v>
      </c>
      <c r="AU180" s="53"/>
      <c r="AV180" s="53" t="s">
        <v>2653</v>
      </c>
      <c r="AW180" s="53">
        <v>4</v>
      </c>
      <c r="AX180" s="83">
        <v>46151</v>
      </c>
      <c r="AY180" s="53"/>
      <c r="AZ180" s="53"/>
    </row>
    <row r="181" spans="3:52" ht="14.25" customHeight="1">
      <c r="C181" s="82" t="s">
        <v>14</v>
      </c>
      <c r="D181" s="82" t="s">
        <v>2841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11"/>
        <v>2</v>
      </c>
      <c r="M181" s="26">
        <f t="shared" si="12"/>
        <v>0</v>
      </c>
      <c r="N181" s="26"/>
      <c r="O181" s="26"/>
      <c r="P181" s="26"/>
      <c r="Q181" s="26"/>
      <c r="R181" s="26"/>
      <c r="S181" s="26">
        <v>2</v>
      </c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67">
        <f>SUMIFS([1]Up!$J:$J,[1]Up!$D:$D,D181)</f>
        <v>0</v>
      </c>
      <c r="AP181" s="82"/>
      <c r="AQ181" s="82" t="str">
        <f t="shared" si="13"/>
        <v>PL25</v>
      </c>
      <c r="AR181" s="53" t="str">
        <f t="shared" si="14"/>
        <v/>
      </c>
      <c r="AS181" s="53" t="s">
        <v>61</v>
      </c>
      <c r="AT181" s="84" t="s">
        <v>2662</v>
      </c>
      <c r="AU181" s="53"/>
      <c r="AV181" s="53" t="s">
        <v>2663</v>
      </c>
      <c r="AW181" s="53">
        <v>2</v>
      </c>
      <c r="AX181" s="83">
        <v>46151</v>
      </c>
      <c r="AY181" s="53"/>
      <c r="AZ181" s="53"/>
    </row>
    <row r="182" spans="3:52" ht="14.25" customHeight="1">
      <c r="C182" s="82" t="s">
        <v>15</v>
      </c>
      <c r="D182" s="82" t="s">
        <v>2842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11"/>
        <v>0</v>
      </c>
      <c r="M182" s="26">
        <f t="shared" si="12"/>
        <v>18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67">
        <f>SUMIFS([1]Up!$J:$J,[1]Up!$D:$D,D182)</f>
        <v>0</v>
      </c>
      <c r="AP182" s="82"/>
      <c r="AQ182" s="82" t="str">
        <f t="shared" si="13"/>
        <v/>
      </c>
      <c r="AR182" s="53" t="str">
        <f t="shared" si="14"/>
        <v/>
      </c>
      <c r="AS182" s="53" t="s">
        <v>75</v>
      </c>
      <c r="AT182" s="84"/>
      <c r="AU182" s="53"/>
      <c r="AV182" s="53"/>
      <c r="AW182" s="53"/>
      <c r="AX182" s="83"/>
      <c r="AY182" s="53"/>
      <c r="AZ182" s="53"/>
    </row>
    <row r="183" spans="3:52" ht="14.25" customHeight="1">
      <c r="C183" s="82" t="s">
        <v>15</v>
      </c>
      <c r="D183" s="82" t="s">
        <v>2843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11"/>
        <v>28</v>
      </c>
      <c r="M183" s="26">
        <f t="shared" si="12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>
        <v>28</v>
      </c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67">
        <f>SUMIFS([1]Up!$J:$J,[1]Up!$D:$D,D183)</f>
        <v>0</v>
      </c>
      <c r="AP183" s="82"/>
      <c r="AQ183" s="82" t="str">
        <f t="shared" si="13"/>
        <v/>
      </c>
      <c r="AR183" s="53" t="str">
        <f t="shared" si="14"/>
        <v/>
      </c>
      <c r="AS183" s="53" t="s">
        <v>75</v>
      </c>
      <c r="AT183" s="84"/>
      <c r="AU183" s="53"/>
      <c r="AV183" s="53"/>
      <c r="AW183" s="53"/>
      <c r="AX183" s="83"/>
      <c r="AY183" s="53"/>
      <c r="AZ183" s="53"/>
    </row>
    <row r="184" spans="3:52" ht="14.25" customHeight="1">
      <c r="C184" s="82" t="s">
        <v>15</v>
      </c>
      <c r="D184" s="82" t="s">
        <v>2844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11"/>
        <v>140</v>
      </c>
      <c r="M184" s="26">
        <f t="shared" si="1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>
        <v>140</v>
      </c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67">
        <f>SUMIFS([1]Up!$J:$J,[1]Up!$D:$D,D184)</f>
        <v>0</v>
      </c>
      <c r="AP184" s="82"/>
      <c r="AQ184" s="82" t="str">
        <f t="shared" si="13"/>
        <v/>
      </c>
      <c r="AR184" s="53" t="str">
        <f t="shared" si="14"/>
        <v/>
      </c>
      <c r="AS184" s="53" t="s">
        <v>75</v>
      </c>
      <c r="AT184" s="84"/>
      <c r="AU184" s="53"/>
      <c r="AV184" s="53"/>
      <c r="AW184" s="53"/>
      <c r="AX184" s="83"/>
      <c r="AY184" s="53"/>
      <c r="AZ184" s="53"/>
    </row>
    <row r="185" spans="3:52" ht="14.25" customHeight="1">
      <c r="C185" s="82" t="s">
        <v>15</v>
      </c>
      <c r="D185" s="82" t="s">
        <v>2845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11"/>
        <v>0</v>
      </c>
      <c r="M185" s="26">
        <f t="shared" si="12"/>
        <v>336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67">
        <f>SUMIFS([1]Up!$J:$J,[1]Up!$D:$D,D185)</f>
        <v>0</v>
      </c>
      <c r="AP185" s="82"/>
      <c r="AQ185" s="82" t="str">
        <f t="shared" si="13"/>
        <v/>
      </c>
      <c r="AR185" s="53" t="str">
        <f t="shared" si="14"/>
        <v/>
      </c>
      <c r="AS185" s="53" t="s">
        <v>75</v>
      </c>
      <c r="AT185" s="84"/>
      <c r="AU185" s="53"/>
      <c r="AV185" s="53"/>
      <c r="AW185" s="53"/>
      <c r="AX185" s="83"/>
      <c r="AY185" s="53"/>
      <c r="AZ185" s="53"/>
    </row>
    <row r="186" spans="3:52" ht="14.25" customHeight="1">
      <c r="C186" s="82" t="s">
        <v>14</v>
      </c>
      <c r="D186" s="82" t="s">
        <v>2846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11"/>
        <v>9</v>
      </c>
      <c r="M186" s="26">
        <f t="shared" si="12"/>
        <v>0</v>
      </c>
      <c r="N186" s="26"/>
      <c r="O186" s="26"/>
      <c r="P186" s="26"/>
      <c r="Q186" s="26"/>
      <c r="R186" s="26">
        <v>9</v>
      </c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67">
        <f>SUMIFS([1]Up!$J:$J,[1]Up!$D:$D,D186)</f>
        <v>0</v>
      </c>
      <c r="AP186" s="82"/>
      <c r="AQ186" s="82" t="str">
        <f t="shared" si="13"/>
        <v>PL12</v>
      </c>
      <c r="AR186" s="53" t="str">
        <f t="shared" si="14"/>
        <v/>
      </c>
      <c r="AS186" s="53" t="s">
        <v>50</v>
      </c>
      <c r="AT186" s="84" t="s">
        <v>2647</v>
      </c>
      <c r="AU186" s="53"/>
      <c r="AV186" s="53" t="s">
        <v>2648</v>
      </c>
      <c r="AW186" s="53">
        <v>9</v>
      </c>
      <c r="AX186" s="83">
        <v>46151</v>
      </c>
      <c r="AY186" s="53"/>
      <c r="AZ186" s="53"/>
    </row>
    <row r="187" spans="3:52" ht="14.25" customHeight="1">
      <c r="C187" s="82" t="s">
        <v>14</v>
      </c>
      <c r="D187" s="82" t="s">
        <v>2847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11"/>
        <v>9</v>
      </c>
      <c r="M187" s="26">
        <f t="shared" si="12"/>
        <v>0</v>
      </c>
      <c r="N187" s="26"/>
      <c r="O187" s="26"/>
      <c r="P187" s="26"/>
      <c r="Q187" s="26"/>
      <c r="R187" s="26">
        <v>9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67">
        <f>SUMIFS([1]Up!$J:$J,[1]Up!$D:$D,D187)</f>
        <v>0</v>
      </c>
      <c r="AP187" s="82"/>
      <c r="AQ187" s="82" t="str">
        <f t="shared" si="13"/>
        <v>PL12</v>
      </c>
      <c r="AR187" s="53" t="str">
        <f t="shared" si="14"/>
        <v/>
      </c>
      <c r="AS187" s="53" t="s">
        <v>50</v>
      </c>
      <c r="AT187" s="84" t="s">
        <v>2647</v>
      </c>
      <c r="AU187" s="53"/>
      <c r="AV187" s="53" t="s">
        <v>2648</v>
      </c>
      <c r="AW187" s="53">
        <v>9</v>
      </c>
      <c r="AX187" s="83">
        <v>46151</v>
      </c>
      <c r="AY187" s="53"/>
      <c r="AZ187" s="53"/>
    </row>
    <row r="188" spans="3:52" ht="14.25" customHeight="1">
      <c r="C188" s="82" t="s">
        <v>14</v>
      </c>
      <c r="D188" s="82" t="s">
        <v>2848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11"/>
        <v>1</v>
      </c>
      <c r="M188" s="26">
        <f t="shared" si="12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>
        <v>1</v>
      </c>
      <c r="AG188" s="26"/>
      <c r="AH188" s="26"/>
      <c r="AI188" s="26"/>
      <c r="AJ188" s="26"/>
      <c r="AK188" s="26"/>
      <c r="AL188" s="26"/>
      <c r="AM188" s="26"/>
      <c r="AN188" s="26"/>
      <c r="AO188" s="67">
        <f>SUMIFS([1]Up!$J:$J,[1]Up!$D:$D,D188)</f>
        <v>0</v>
      </c>
      <c r="AP188" s="82"/>
      <c r="AQ188" s="82" t="str">
        <f t="shared" si="13"/>
        <v>PL6</v>
      </c>
      <c r="AR188" s="53" t="str">
        <f t="shared" si="14"/>
        <v/>
      </c>
      <c r="AS188" s="53" t="s">
        <v>50</v>
      </c>
      <c r="AT188" s="84" t="s">
        <v>2652</v>
      </c>
      <c r="AU188" s="53"/>
      <c r="AV188" s="53" t="s">
        <v>2653</v>
      </c>
      <c r="AW188" s="53">
        <v>1</v>
      </c>
      <c r="AX188" s="83">
        <v>46151</v>
      </c>
      <c r="AY188" s="53"/>
      <c r="AZ188" s="53"/>
    </row>
    <row r="189" spans="3:52" ht="14.25" customHeight="1">
      <c r="C189" s="82" t="s">
        <v>14</v>
      </c>
      <c r="D189" s="82" t="s">
        <v>2849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11"/>
        <v>9</v>
      </c>
      <c r="M189" s="26">
        <f t="shared" si="12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67">
        <f>SUMIFS([1]Up!$J:$J,[1]Up!$D:$D,D189)</f>
        <v>0</v>
      </c>
      <c r="AP189" s="82"/>
      <c r="AQ189" s="82" t="str">
        <f t="shared" si="13"/>
        <v>PL12</v>
      </c>
      <c r="AR189" s="53" t="str">
        <f t="shared" si="14"/>
        <v/>
      </c>
      <c r="AS189" s="53" t="s">
        <v>50</v>
      </c>
      <c r="AT189" s="84" t="s">
        <v>2680</v>
      </c>
      <c r="AU189" s="53"/>
      <c r="AV189" s="53" t="s">
        <v>2681</v>
      </c>
      <c r="AW189" s="53">
        <v>9</v>
      </c>
      <c r="AX189" s="83">
        <v>46151</v>
      </c>
      <c r="AY189" s="53"/>
      <c r="AZ189" s="53"/>
    </row>
    <row r="190" spans="3:52" ht="14.25" customHeight="1">
      <c r="C190" s="82" t="s">
        <v>14</v>
      </c>
      <c r="D190" s="82" t="s">
        <v>2850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11"/>
        <v>2</v>
      </c>
      <c r="M190" s="26">
        <f t="shared" si="1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26"/>
      <c r="AO190" s="67">
        <f>SUMIFS([1]Up!$J:$J,[1]Up!$D:$D,D190)</f>
        <v>0</v>
      </c>
      <c r="AP190" s="82"/>
      <c r="AQ190" s="82" t="str">
        <f t="shared" si="13"/>
        <v>PL6</v>
      </c>
      <c r="AR190" s="53" t="str">
        <f t="shared" si="14"/>
        <v/>
      </c>
      <c r="AS190" s="53" t="s">
        <v>61</v>
      </c>
      <c r="AT190" s="84" t="s">
        <v>2652</v>
      </c>
      <c r="AU190" s="53"/>
      <c r="AV190" s="53" t="s">
        <v>2653</v>
      </c>
      <c r="AW190" s="53">
        <v>2</v>
      </c>
      <c r="AX190" s="83">
        <v>46151</v>
      </c>
      <c r="AY190" s="53"/>
      <c r="AZ190" s="53"/>
    </row>
    <row r="191" spans="3:52" ht="14.25" customHeight="1">
      <c r="C191" s="82" t="s">
        <v>14</v>
      </c>
      <c r="D191" s="82" t="s">
        <v>2851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11"/>
        <v>1</v>
      </c>
      <c r="M191" s="26">
        <f t="shared" si="1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2</v>
      </c>
      <c r="AL191" s="26"/>
      <c r="AM191" s="26"/>
      <c r="AN191" s="26"/>
      <c r="AO191" s="67">
        <f>SUMIFS([1]Up!$J:$J,[1]Up!$D:$D,D191)</f>
        <v>0</v>
      </c>
      <c r="AP191" s="82" t="s">
        <v>82</v>
      </c>
      <c r="AQ191" s="82" t="str">
        <f t="shared" si="13"/>
        <v>PL6</v>
      </c>
      <c r="AR191" s="53" t="str">
        <f t="shared" si="14"/>
        <v>Thừa 1</v>
      </c>
      <c r="AS191" s="53" t="s">
        <v>61</v>
      </c>
      <c r="AT191" s="84"/>
      <c r="AU191" s="53"/>
      <c r="AV191" s="53" t="s">
        <v>1681</v>
      </c>
      <c r="AW191" s="53">
        <v>1</v>
      </c>
      <c r="AX191" s="83"/>
      <c r="AY191" s="53"/>
      <c r="AZ191" s="53"/>
    </row>
    <row r="192" spans="3:52" ht="14.25" customHeight="1">
      <c r="C192" s="82" t="s">
        <v>14</v>
      </c>
      <c r="D192" s="82" t="s">
        <v>2852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11"/>
        <v>2</v>
      </c>
      <c r="M192" s="26">
        <f t="shared" si="1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>
        <v>2</v>
      </c>
      <c r="AI192" s="26"/>
      <c r="AJ192" s="26"/>
      <c r="AK192" s="26"/>
      <c r="AL192" s="26"/>
      <c r="AM192" s="26"/>
      <c r="AN192" s="26"/>
      <c r="AO192" s="67">
        <f>SUMIFS([1]Up!$J:$J,[1]Up!$D:$D,D192)</f>
        <v>0</v>
      </c>
      <c r="AP192" s="82"/>
      <c r="AQ192" s="82" t="str">
        <f t="shared" si="13"/>
        <v>PL3</v>
      </c>
      <c r="AR192" s="53" t="str">
        <f t="shared" si="14"/>
        <v/>
      </c>
      <c r="AS192" s="53" t="s">
        <v>61</v>
      </c>
      <c r="AT192" s="84" t="s">
        <v>2688</v>
      </c>
      <c r="AU192" s="53"/>
      <c r="AV192" s="53" t="s">
        <v>2689</v>
      </c>
      <c r="AW192" s="53">
        <v>2</v>
      </c>
      <c r="AX192" s="83">
        <v>46151</v>
      </c>
      <c r="AY192" s="53"/>
      <c r="AZ192" s="53"/>
    </row>
    <row r="193" spans="3:52" ht="14.25" customHeight="1">
      <c r="C193" s="82" t="s">
        <v>12</v>
      </c>
      <c r="D193" s="82" t="s">
        <v>2853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11"/>
        <v>4</v>
      </c>
      <c r="M193" s="26">
        <f t="shared" si="12"/>
        <v>0</v>
      </c>
      <c r="N193" s="26"/>
      <c r="O193" s="26"/>
      <c r="P193" s="26"/>
      <c r="Q193" s="26">
        <v>2</v>
      </c>
      <c r="R193" s="26"/>
      <c r="S193" s="26"/>
      <c r="T193" s="26"/>
      <c r="U193" s="26">
        <v>2</v>
      </c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67">
        <f>SUMIFS([1]Up!$J:$J,[1]Up!$D:$D,D193)</f>
        <v>0</v>
      </c>
      <c r="AP193" s="82"/>
      <c r="AQ193" s="82" t="str">
        <f t="shared" si="13"/>
        <v/>
      </c>
      <c r="AR193" s="53" t="str">
        <f t="shared" si="14"/>
        <v/>
      </c>
      <c r="AS193" s="53" t="s">
        <v>50</v>
      </c>
      <c r="AT193" s="84" t="s">
        <v>2691</v>
      </c>
      <c r="AU193" s="53"/>
      <c r="AV193" s="53" t="s">
        <v>2692</v>
      </c>
      <c r="AW193" s="53">
        <v>4</v>
      </c>
      <c r="AX193" s="83">
        <v>46165</v>
      </c>
      <c r="AY193" s="53"/>
      <c r="AZ193" s="53"/>
    </row>
    <row r="194" spans="3:52" ht="14.25" customHeight="1">
      <c r="C194" s="82" t="s">
        <v>12</v>
      </c>
      <c r="D194" s="82" t="s">
        <v>2854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11"/>
        <v>4</v>
      </c>
      <c r="M194" s="26">
        <f t="shared" si="12"/>
        <v>0</v>
      </c>
      <c r="N194" s="26"/>
      <c r="O194" s="26"/>
      <c r="P194" s="26"/>
      <c r="Q194" s="26"/>
      <c r="R194" s="26"/>
      <c r="S194" s="26"/>
      <c r="T194" s="26"/>
      <c r="U194" s="26">
        <v>4</v>
      </c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67">
        <f>SUMIFS([1]Up!$J:$J,[1]Up!$D:$D,D194)</f>
        <v>0</v>
      </c>
      <c r="AP194" s="82"/>
      <c r="AQ194" s="82" t="str">
        <f t="shared" si="13"/>
        <v/>
      </c>
      <c r="AR194" s="53" t="str">
        <f t="shared" si="14"/>
        <v/>
      </c>
      <c r="AS194" s="53" t="s">
        <v>50</v>
      </c>
      <c r="AT194" s="84" t="s">
        <v>2691</v>
      </c>
      <c r="AU194" s="53"/>
      <c r="AV194" s="53" t="s">
        <v>2692</v>
      </c>
      <c r="AW194" s="53">
        <v>4</v>
      </c>
      <c r="AX194" s="83">
        <v>46165</v>
      </c>
      <c r="AY194" s="53"/>
      <c r="AZ194" s="53"/>
    </row>
    <row r="195" spans="3:52" ht="14.25" customHeight="1">
      <c r="C195" s="82" t="s">
        <v>12</v>
      </c>
      <c r="D195" s="82" t="s">
        <v>2855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11"/>
        <v>1</v>
      </c>
      <c r="M195" s="26">
        <f t="shared" si="1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>
        <f>(9800+1710)/G195</f>
        <v>1.0013049151805133</v>
      </c>
      <c r="AF195" s="26"/>
      <c r="AG195" s="26"/>
      <c r="AH195" s="26"/>
      <c r="AI195" s="26"/>
      <c r="AJ195" s="26"/>
      <c r="AK195" s="26"/>
      <c r="AL195" s="26"/>
      <c r="AM195" s="26"/>
      <c r="AN195" s="26"/>
      <c r="AO195" s="67">
        <f>SUMIFS([1]Up!$J:$J,[1]Up!$D:$D,D195)</f>
        <v>0</v>
      </c>
      <c r="AP195" s="82"/>
      <c r="AQ195" s="82" t="str">
        <f t="shared" si="13"/>
        <v/>
      </c>
      <c r="AR195" s="53" t="str">
        <f t="shared" si="14"/>
        <v/>
      </c>
      <c r="AS195" s="53" t="s">
        <v>50</v>
      </c>
      <c r="AT195" s="84" t="s">
        <v>2639</v>
      </c>
      <c r="AU195" s="53"/>
      <c r="AV195" s="53" t="s">
        <v>2695</v>
      </c>
      <c r="AW195" s="53">
        <v>1</v>
      </c>
      <c r="AX195" s="83">
        <v>46165</v>
      </c>
      <c r="AY195" s="53"/>
      <c r="AZ195" s="53"/>
    </row>
    <row r="196" spans="3:52" ht="14.25" customHeight="1">
      <c r="C196" s="82" t="s">
        <v>15</v>
      </c>
      <c r="D196" s="82" t="s">
        <v>2856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11"/>
        <v>0</v>
      </c>
      <c r="M196" s="26">
        <f t="shared" si="12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67">
        <f>SUMIFS([1]Up!$J:$J,[1]Up!$D:$D,D196)</f>
        <v>0</v>
      </c>
      <c r="AP196" s="82"/>
      <c r="AQ196" s="82" t="str">
        <f t="shared" si="13"/>
        <v/>
      </c>
      <c r="AR196" s="53" t="str">
        <f t="shared" si="14"/>
        <v/>
      </c>
      <c r="AS196" s="53" t="s">
        <v>75</v>
      </c>
      <c r="AT196" s="84"/>
      <c r="AU196" s="53"/>
      <c r="AV196" s="53"/>
      <c r="AW196" s="53"/>
      <c r="AX196" s="83"/>
      <c r="AY196" s="53"/>
      <c r="AZ196" s="53"/>
    </row>
    <row r="197" spans="3:52" ht="14.25" customHeight="1">
      <c r="C197" s="82" t="s">
        <v>14</v>
      </c>
      <c r="D197" s="82" t="s">
        <v>2857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11"/>
        <v>9</v>
      </c>
      <c r="M197" s="26">
        <f t="shared" si="12"/>
        <v>0</v>
      </c>
      <c r="N197" s="26"/>
      <c r="O197" s="26"/>
      <c r="P197" s="26"/>
      <c r="Q197" s="26"/>
      <c r="R197" s="26">
        <v>9</v>
      </c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67">
        <f>SUMIFS([1]Up!$J:$J,[1]Up!$D:$D,D197)</f>
        <v>0</v>
      </c>
      <c r="AP197" s="82"/>
      <c r="AQ197" s="82" t="str">
        <f t="shared" si="13"/>
        <v>PL12</v>
      </c>
      <c r="AR197" s="53" t="str">
        <f t="shared" si="14"/>
        <v/>
      </c>
      <c r="AS197" s="53" t="s">
        <v>50</v>
      </c>
      <c r="AT197" s="84" t="s">
        <v>2699</v>
      </c>
      <c r="AU197" s="53"/>
      <c r="AV197" s="53" t="s">
        <v>2700</v>
      </c>
      <c r="AW197" s="53">
        <v>9</v>
      </c>
      <c r="AX197" s="83">
        <v>46165</v>
      </c>
      <c r="AY197" s="53"/>
      <c r="AZ197" s="53"/>
    </row>
    <row r="198" spans="3:52" ht="14.25" customHeight="1">
      <c r="C198" s="82" t="s">
        <v>14</v>
      </c>
      <c r="D198" s="82" t="s">
        <v>2858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11"/>
        <v>36</v>
      </c>
      <c r="M198" s="26">
        <f t="shared" si="12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67">
        <f>SUMIFS([1]Up!$J:$J,[1]Up!$D:$D,D198)</f>
        <v>0</v>
      </c>
      <c r="AP198" s="82"/>
      <c r="AQ198" s="82" t="str">
        <f t="shared" si="13"/>
        <v>PL6</v>
      </c>
      <c r="AR198" s="53" t="str">
        <f t="shared" si="14"/>
        <v/>
      </c>
      <c r="AS198" s="53" t="s">
        <v>50</v>
      </c>
      <c r="AT198" s="84" t="s">
        <v>2703</v>
      </c>
      <c r="AU198" s="53"/>
      <c r="AV198" s="53" t="s">
        <v>2704</v>
      </c>
      <c r="AW198" s="53">
        <v>36</v>
      </c>
      <c r="AX198" s="83">
        <v>46165</v>
      </c>
      <c r="AY198" s="53"/>
      <c r="AZ198" s="53"/>
    </row>
    <row r="199" spans="3:52" ht="14.25" customHeight="1">
      <c r="C199" s="82" t="s">
        <v>14</v>
      </c>
      <c r="D199" s="82" t="s">
        <v>2859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11"/>
        <v>9</v>
      </c>
      <c r="M199" s="26">
        <f t="shared" si="12"/>
        <v>0</v>
      </c>
      <c r="N199" s="26"/>
      <c r="O199" s="26"/>
      <c r="P199" s="26"/>
      <c r="Q199" s="26"/>
      <c r="R199" s="26">
        <v>9</v>
      </c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67">
        <f>SUMIFS([1]Up!$J:$J,[1]Up!$D:$D,D199)</f>
        <v>0</v>
      </c>
      <c r="AP199" s="82"/>
      <c r="AQ199" s="82" t="str">
        <f t="shared" si="13"/>
        <v>PL12</v>
      </c>
      <c r="AR199" s="53" t="str">
        <f t="shared" si="14"/>
        <v/>
      </c>
      <c r="AS199" s="53" t="s">
        <v>50</v>
      </c>
      <c r="AT199" s="84" t="s">
        <v>2699</v>
      </c>
      <c r="AU199" s="53"/>
      <c r="AV199" s="53" t="s">
        <v>2700</v>
      </c>
      <c r="AW199" s="53">
        <v>9</v>
      </c>
      <c r="AX199" s="83">
        <v>46165</v>
      </c>
      <c r="AY199" s="53"/>
      <c r="AZ199" s="53"/>
    </row>
    <row r="200" spans="3:52" ht="14.25" customHeight="1">
      <c r="C200" s="82" t="s">
        <v>14</v>
      </c>
      <c r="D200" s="82" t="s">
        <v>2860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11"/>
        <v>1</v>
      </c>
      <c r="M200" s="26">
        <f t="shared" si="1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2</v>
      </c>
      <c r="AH200" s="26"/>
      <c r="AI200" s="26"/>
      <c r="AJ200" s="26"/>
      <c r="AK200" s="26"/>
      <c r="AL200" s="26"/>
      <c r="AM200" s="26"/>
      <c r="AN200" s="26"/>
      <c r="AO200" s="67">
        <f>SUMIFS([1]Up!$J:$J,[1]Up!$D:$D,D200)</f>
        <v>0</v>
      </c>
      <c r="AP200" s="82" t="s">
        <v>82</v>
      </c>
      <c r="AQ200" s="82" t="str">
        <f t="shared" si="13"/>
        <v>PL3</v>
      </c>
      <c r="AR200" s="53" t="str">
        <f t="shared" si="14"/>
        <v>Thừa 1</v>
      </c>
      <c r="AS200" s="53" t="s">
        <v>61</v>
      </c>
      <c r="AT200" s="84"/>
      <c r="AU200" s="53"/>
      <c r="AV200" s="53" t="s">
        <v>1681</v>
      </c>
      <c r="AW200" s="53">
        <v>1</v>
      </c>
      <c r="AX200" s="83"/>
      <c r="AY200" s="53"/>
      <c r="AZ200" s="53"/>
    </row>
    <row r="201" spans="3:52" ht="14.25" customHeight="1">
      <c r="C201" s="82" t="s">
        <v>14</v>
      </c>
      <c r="D201" s="82" t="s">
        <v>2861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11"/>
        <v>1</v>
      </c>
      <c r="M201" s="26">
        <f t="shared" si="1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>
        <v>0.5</v>
      </c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26"/>
      <c r="AN201" s="26"/>
      <c r="AO201" s="67">
        <f>SUMIFS([1]Up!$J:$J,[1]Up!$D:$D,D201)</f>
        <v>0</v>
      </c>
      <c r="AP201" s="82" t="s">
        <v>4091</v>
      </c>
      <c r="AQ201" s="82" t="str">
        <f t="shared" si="13"/>
        <v>PL3</v>
      </c>
      <c r="AR201" s="53" t="str">
        <f t="shared" si="14"/>
        <v>Thừa 0.5</v>
      </c>
      <c r="AS201" s="53" t="s">
        <v>61</v>
      </c>
      <c r="AT201" s="84"/>
      <c r="AU201" s="53"/>
      <c r="AV201" s="53" t="s">
        <v>1681</v>
      </c>
      <c r="AW201" s="53">
        <v>1</v>
      </c>
      <c r="AX201" s="83"/>
      <c r="AY201" s="53"/>
      <c r="AZ201" s="53"/>
    </row>
    <row r="202" spans="3:52" ht="14.25" customHeight="1">
      <c r="C202" s="82" t="s">
        <v>14</v>
      </c>
      <c r="D202" s="82" t="s">
        <v>2862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11"/>
        <v>1</v>
      </c>
      <c r="M202" s="26">
        <f t="shared" si="12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>
        <v>0.5</v>
      </c>
      <c r="AC202" s="26"/>
      <c r="AD202" s="26"/>
      <c r="AE202" s="26"/>
      <c r="AF202" s="26"/>
      <c r="AG202" s="26">
        <v>1</v>
      </c>
      <c r="AH202" s="26"/>
      <c r="AI202" s="26"/>
      <c r="AJ202" s="26"/>
      <c r="AK202" s="26"/>
      <c r="AL202" s="26"/>
      <c r="AM202" s="26"/>
      <c r="AN202" s="26"/>
      <c r="AO202" s="67">
        <f>SUMIFS([1]Up!$J:$J,[1]Up!$D:$D,D202)</f>
        <v>0</v>
      </c>
      <c r="AP202" s="82" t="s">
        <v>4091</v>
      </c>
      <c r="AQ202" s="82" t="str">
        <f t="shared" si="13"/>
        <v>PL3</v>
      </c>
      <c r="AR202" s="53" t="str">
        <f t="shared" si="14"/>
        <v>Thừa 0.5</v>
      </c>
      <c r="AS202" s="53" t="s">
        <v>61</v>
      </c>
      <c r="AT202" s="84"/>
      <c r="AU202" s="53"/>
      <c r="AV202" s="53" t="s">
        <v>1681</v>
      </c>
      <c r="AW202" s="53">
        <v>1</v>
      </c>
      <c r="AX202" s="83"/>
      <c r="AY202" s="53"/>
      <c r="AZ202" s="53"/>
    </row>
    <row r="203" spans="3:52" ht="14.25" customHeight="1">
      <c r="C203" s="82" t="s">
        <v>14</v>
      </c>
      <c r="D203" s="82" t="s">
        <v>2863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11"/>
        <v>4</v>
      </c>
      <c r="M203" s="26">
        <f t="shared" si="12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67">
        <f>SUMIFS([1]Up!$J:$J,[1]Up!$D:$D,D203)</f>
        <v>0</v>
      </c>
      <c r="AP203" s="82"/>
      <c r="AQ203" s="82" t="str">
        <f t="shared" si="13"/>
        <v>PL6</v>
      </c>
      <c r="AR203" s="53" t="str">
        <f t="shared" si="14"/>
        <v/>
      </c>
      <c r="AS203" s="53" t="s">
        <v>61</v>
      </c>
      <c r="AT203" s="84" t="s">
        <v>2703</v>
      </c>
      <c r="AU203" s="53"/>
      <c r="AV203" s="53" t="s">
        <v>2704</v>
      </c>
      <c r="AW203" s="53">
        <v>4</v>
      </c>
      <c r="AX203" s="83">
        <v>46165</v>
      </c>
      <c r="AY203" s="53"/>
      <c r="AZ203" s="53"/>
    </row>
    <row r="204" spans="3:52" ht="14.25" customHeight="1">
      <c r="C204" s="82" t="s">
        <v>14</v>
      </c>
      <c r="D204" s="82" t="s">
        <v>2864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11"/>
        <v>2</v>
      </c>
      <c r="M204" s="26">
        <f t="shared" si="12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>
        <v>2</v>
      </c>
      <c r="AK204" s="26"/>
      <c r="AL204" s="26"/>
      <c r="AM204" s="26"/>
      <c r="AN204" s="26"/>
      <c r="AO204" s="67">
        <f>SUMIFS([1]Up!$J:$J,[1]Up!$D:$D,D204)</f>
        <v>0</v>
      </c>
      <c r="AP204" s="82"/>
      <c r="AQ204" s="82" t="str">
        <f t="shared" si="13"/>
        <v>PL19</v>
      </c>
      <c r="AR204" s="53" t="str">
        <f t="shared" si="14"/>
        <v/>
      </c>
      <c r="AS204" s="53" t="s">
        <v>61</v>
      </c>
      <c r="AT204" s="84" t="s">
        <v>2711</v>
      </c>
      <c r="AU204" s="53"/>
      <c r="AV204" s="53" t="s">
        <v>2712</v>
      </c>
      <c r="AW204" s="53">
        <v>2</v>
      </c>
      <c r="AX204" s="83">
        <v>46165</v>
      </c>
      <c r="AY204" s="53"/>
      <c r="AZ204" s="53"/>
    </row>
    <row r="205" spans="3:52" ht="14.25" customHeight="1">
      <c r="C205" s="82" t="s">
        <v>15</v>
      </c>
      <c r="D205" s="82" t="s">
        <v>2865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11"/>
        <v>0</v>
      </c>
      <c r="M205" s="26">
        <f t="shared" si="12"/>
        <v>18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67">
        <f>SUMIFS([1]Up!$J:$J,[1]Up!$D:$D,D205)</f>
        <v>0</v>
      </c>
      <c r="AP205" s="82"/>
      <c r="AQ205" s="82" t="str">
        <f t="shared" si="13"/>
        <v/>
      </c>
      <c r="AR205" s="53" t="str">
        <f t="shared" si="14"/>
        <v/>
      </c>
      <c r="AS205" s="53" t="s">
        <v>75</v>
      </c>
      <c r="AT205" s="84"/>
      <c r="AU205" s="53"/>
      <c r="AV205" s="53"/>
      <c r="AW205" s="53"/>
      <c r="AX205" s="83"/>
      <c r="AY205" s="53"/>
      <c r="AZ205" s="53"/>
    </row>
    <row r="206" spans="3:52" ht="14.25" customHeight="1">
      <c r="C206" s="82" t="s">
        <v>15</v>
      </c>
      <c r="D206" s="82" t="s">
        <v>2866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11"/>
        <v>28</v>
      </c>
      <c r="M206" s="26">
        <f t="shared" si="1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>
        <f>127-28*3</f>
        <v>43</v>
      </c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67">
        <f>SUMIFS([1]Up!$J:$J,[1]Up!$D:$D,D206)</f>
        <v>0</v>
      </c>
      <c r="AP206" s="82"/>
      <c r="AQ206" s="82" t="str">
        <f t="shared" si="13"/>
        <v/>
      </c>
      <c r="AR206" s="53" t="str">
        <f t="shared" si="14"/>
        <v>Thừa 15</v>
      </c>
      <c r="AS206" s="53" t="s">
        <v>75</v>
      </c>
      <c r="AT206" s="84"/>
      <c r="AU206" s="53"/>
      <c r="AV206" s="53"/>
      <c r="AW206" s="53"/>
      <c r="AX206" s="83"/>
      <c r="AY206" s="53"/>
      <c r="AZ206" s="53"/>
    </row>
    <row r="207" spans="3:52" ht="14.25" customHeight="1">
      <c r="C207" s="82" t="s">
        <v>15</v>
      </c>
      <c r="D207" s="82" t="s">
        <v>2867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11"/>
        <v>28</v>
      </c>
      <c r="M207" s="26">
        <f t="shared" si="1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>
        <v>28</v>
      </c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67">
        <f>SUMIFS([1]Up!$J:$J,[1]Up!$D:$D,D207)</f>
        <v>0</v>
      </c>
      <c r="AP207" s="82"/>
      <c r="AQ207" s="82" t="str">
        <f t="shared" si="13"/>
        <v/>
      </c>
      <c r="AR207" s="53" t="str">
        <f t="shared" si="14"/>
        <v/>
      </c>
      <c r="AS207" s="53" t="s">
        <v>75</v>
      </c>
      <c r="AT207" s="84"/>
      <c r="AU207" s="53"/>
      <c r="AV207" s="53"/>
      <c r="AW207" s="53"/>
      <c r="AX207" s="83"/>
      <c r="AY207" s="53"/>
      <c r="AZ207" s="53"/>
    </row>
    <row r="208" spans="3:52" ht="14.25" customHeight="1">
      <c r="C208" s="82" t="s">
        <v>15</v>
      </c>
      <c r="D208" s="82" t="s">
        <v>2868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11"/>
        <v>112</v>
      </c>
      <c r="M208" s="26">
        <f t="shared" si="1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>
        <f>588-140-28-140-112-28</f>
        <v>140</v>
      </c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67">
        <f>SUMIFS([1]Up!$J:$J,[1]Up!$D:$D,D208)</f>
        <v>0</v>
      </c>
      <c r="AP208" s="82"/>
      <c r="AQ208" s="82" t="str">
        <f t="shared" si="13"/>
        <v/>
      </c>
      <c r="AR208" s="53" t="str">
        <f t="shared" si="14"/>
        <v>Thừa 28</v>
      </c>
      <c r="AS208" s="53" t="s">
        <v>75</v>
      </c>
      <c r="AT208" s="84"/>
      <c r="AU208" s="53"/>
      <c r="AV208" s="53"/>
      <c r="AW208" s="53"/>
      <c r="AX208" s="83"/>
      <c r="AY208" s="53"/>
      <c r="AZ208" s="53"/>
    </row>
    <row r="209" spans="3:52" ht="14.25" customHeight="1">
      <c r="C209" s="82" t="s">
        <v>15</v>
      </c>
      <c r="D209" s="82" t="s">
        <v>2869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11"/>
        <v>0</v>
      </c>
      <c r="M209" s="26">
        <f t="shared" si="12"/>
        <v>336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67">
        <f>SUMIFS([1]Up!$J:$J,[1]Up!$D:$D,D209)</f>
        <v>0</v>
      </c>
      <c r="AP209" s="82"/>
      <c r="AQ209" s="82" t="str">
        <f t="shared" si="13"/>
        <v/>
      </c>
      <c r="AR209" s="53" t="str">
        <f t="shared" si="14"/>
        <v/>
      </c>
      <c r="AS209" s="53" t="s">
        <v>75</v>
      </c>
      <c r="AT209" s="84"/>
      <c r="AU209" s="53"/>
      <c r="AV209" s="53"/>
      <c r="AW209" s="53"/>
      <c r="AX209" s="83"/>
      <c r="AY209" s="53"/>
      <c r="AZ209" s="53"/>
    </row>
    <row r="210" spans="3:52" ht="14.25" customHeight="1">
      <c r="C210" s="82" t="s">
        <v>14</v>
      </c>
      <c r="D210" s="82" t="s">
        <v>2870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11"/>
        <v>1</v>
      </c>
      <c r="M210" s="26">
        <f t="shared" si="12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67">
        <f>SUMIFS([1]Up!$J:$J,[1]Up!$D:$D,D210)</f>
        <v>0</v>
      </c>
      <c r="AP210" s="82"/>
      <c r="AQ210" s="82" t="str">
        <f t="shared" si="13"/>
        <v>PL6</v>
      </c>
      <c r="AR210" s="53" t="str">
        <f t="shared" si="14"/>
        <v/>
      </c>
      <c r="AS210" s="53" t="s">
        <v>50</v>
      </c>
      <c r="AT210" s="84" t="s">
        <v>2703</v>
      </c>
      <c r="AU210" s="53"/>
      <c r="AV210" s="53" t="s">
        <v>2704</v>
      </c>
      <c r="AW210" s="53">
        <v>1</v>
      </c>
      <c r="AX210" s="83">
        <v>46165</v>
      </c>
      <c r="AY210" s="53"/>
      <c r="AZ210" s="53"/>
    </row>
    <row r="211" spans="3:52" ht="14.25" customHeight="1">
      <c r="C211" s="82" t="s">
        <v>14</v>
      </c>
      <c r="D211" s="82" t="s">
        <v>2871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11"/>
        <v>9</v>
      </c>
      <c r="M211" s="26">
        <f t="shared" si="12"/>
        <v>0</v>
      </c>
      <c r="N211" s="26"/>
      <c r="O211" s="26"/>
      <c r="P211" s="26"/>
      <c r="Q211" s="26"/>
      <c r="R211" s="26">
        <v>9</v>
      </c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67">
        <f>SUMIFS([1]Up!$J:$J,[1]Up!$D:$D,D211)</f>
        <v>0</v>
      </c>
      <c r="AP211" s="82"/>
      <c r="AQ211" s="82" t="str">
        <f t="shared" si="13"/>
        <v>PL12</v>
      </c>
      <c r="AR211" s="53" t="str">
        <f t="shared" si="14"/>
        <v/>
      </c>
      <c r="AS211" s="53" t="s">
        <v>50</v>
      </c>
      <c r="AT211" s="84" t="s">
        <v>2699</v>
      </c>
      <c r="AU211" s="53"/>
      <c r="AV211" s="53" t="s">
        <v>2700</v>
      </c>
      <c r="AW211" s="53">
        <v>9</v>
      </c>
      <c r="AX211" s="83">
        <v>46165</v>
      </c>
      <c r="AY211" s="53"/>
      <c r="AZ211" s="53"/>
    </row>
    <row r="212" spans="3:52" ht="14.25" customHeight="1">
      <c r="C212" s="82" t="s">
        <v>14</v>
      </c>
      <c r="D212" s="82" t="s">
        <v>2872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11"/>
        <v>9</v>
      </c>
      <c r="M212" s="26">
        <f t="shared" si="12"/>
        <v>0</v>
      </c>
      <c r="N212" s="26"/>
      <c r="O212" s="26"/>
      <c r="P212" s="26"/>
      <c r="Q212" s="26"/>
      <c r="R212" s="26">
        <v>5</v>
      </c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>
        <v>4</v>
      </c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67">
        <f>SUMIFS([1]Up!$J:$J,[1]Up!$D:$D,D212)</f>
        <v>0</v>
      </c>
      <c r="AP212" s="82"/>
      <c r="AQ212" s="82" t="str">
        <f t="shared" si="13"/>
        <v>PL12</v>
      </c>
      <c r="AR212" s="53" t="str">
        <f t="shared" si="14"/>
        <v/>
      </c>
      <c r="AS212" s="53" t="s">
        <v>50</v>
      </c>
      <c r="AT212" s="84" t="s">
        <v>2699</v>
      </c>
      <c r="AU212" s="53"/>
      <c r="AV212" s="53" t="s">
        <v>2700</v>
      </c>
      <c r="AW212" s="53">
        <v>9</v>
      </c>
      <c r="AX212" s="83">
        <v>46165</v>
      </c>
      <c r="AY212" s="53"/>
      <c r="AZ212" s="53"/>
    </row>
    <row r="213" spans="3:52" ht="14.25" customHeight="1">
      <c r="C213" s="82" t="s">
        <v>14</v>
      </c>
      <c r="D213" s="82" t="s">
        <v>2874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11"/>
        <v>9</v>
      </c>
      <c r="M213" s="26">
        <f t="shared" si="12"/>
        <v>0</v>
      </c>
      <c r="N213" s="26"/>
      <c r="O213" s="26"/>
      <c r="P213" s="26"/>
      <c r="Q213" s="26"/>
      <c r="R213" s="26"/>
      <c r="S213" s="26"/>
      <c r="T213" s="26"/>
      <c r="U213" s="26">
        <v>9</v>
      </c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67">
        <f>SUMIFS([1]Up!$J:$J,[1]Up!$D:$D,D213)</f>
        <v>0</v>
      </c>
      <c r="AP213" s="82"/>
      <c r="AQ213" s="82" t="str">
        <f t="shared" si="13"/>
        <v>PL12</v>
      </c>
      <c r="AR213" s="53" t="str">
        <f t="shared" si="14"/>
        <v/>
      </c>
      <c r="AS213" s="53" t="s">
        <v>50</v>
      </c>
      <c r="AT213" s="84" t="s">
        <v>2722</v>
      </c>
      <c r="AU213" s="53"/>
      <c r="AV213" s="53" t="s">
        <v>2723</v>
      </c>
      <c r="AW213" s="53">
        <v>9</v>
      </c>
      <c r="AX213" s="83">
        <v>46165</v>
      </c>
      <c r="AY213" s="53"/>
      <c r="AZ213" s="53"/>
    </row>
    <row r="214" spans="3:52" ht="14.25" customHeight="1">
      <c r="C214" s="82" t="s">
        <v>14</v>
      </c>
      <c r="D214" s="82" t="s">
        <v>2875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11"/>
        <v>1</v>
      </c>
      <c r="M214" s="26">
        <f t="shared" si="12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>
        <v>2</v>
      </c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67">
        <f>SUMIFS([1]Up!$J:$J,[1]Up!$D:$D,D214)</f>
        <v>0</v>
      </c>
      <c r="AP214" s="82" t="s">
        <v>82</v>
      </c>
      <c r="AQ214" s="82" t="str">
        <f t="shared" si="13"/>
        <v>PL6</v>
      </c>
      <c r="AR214" s="53" t="str">
        <f t="shared" si="14"/>
        <v>Thừa 1</v>
      </c>
      <c r="AS214" s="53" t="s">
        <v>61</v>
      </c>
      <c r="AT214" s="84"/>
      <c r="AU214" s="53"/>
      <c r="AV214" s="53" t="s">
        <v>1681</v>
      </c>
      <c r="AW214" s="53">
        <v>1</v>
      </c>
      <c r="AX214" s="83"/>
      <c r="AY214" s="53"/>
      <c r="AZ214" s="53"/>
    </row>
    <row r="215" spans="3:52" ht="14.25" customHeight="1">
      <c r="C215" s="82" t="s">
        <v>14</v>
      </c>
      <c r="D215" s="82" t="s">
        <v>2876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11"/>
        <v>2</v>
      </c>
      <c r="M215" s="26">
        <f t="shared" si="12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1</v>
      </c>
      <c r="AC215" s="26"/>
      <c r="AD215" s="26"/>
      <c r="AE215" s="26"/>
      <c r="AF215" s="26"/>
      <c r="AG215" s="26">
        <v>1</v>
      </c>
      <c r="AH215" s="26"/>
      <c r="AI215" s="26"/>
      <c r="AJ215" s="26"/>
      <c r="AK215" s="26"/>
      <c r="AL215" s="26"/>
      <c r="AM215" s="26"/>
      <c r="AN215" s="26"/>
      <c r="AO215" s="67">
        <f>SUMIFS([1]Up!$J:$J,[1]Up!$D:$D,D215)</f>
        <v>0</v>
      </c>
      <c r="AP215" s="82"/>
      <c r="AQ215" s="82" t="str">
        <f t="shared" si="13"/>
        <v>PL3</v>
      </c>
      <c r="AR215" s="53" t="str">
        <f t="shared" si="14"/>
        <v/>
      </c>
      <c r="AS215" s="53" t="s">
        <v>61</v>
      </c>
      <c r="AT215" s="84" t="s">
        <v>2726</v>
      </c>
      <c r="AU215" s="53"/>
      <c r="AV215" s="53" t="s">
        <v>2727</v>
      </c>
      <c r="AW215" s="53">
        <v>2</v>
      </c>
      <c r="AX215" s="83">
        <v>46165</v>
      </c>
      <c r="AY215" s="53"/>
      <c r="AZ215" s="53"/>
    </row>
    <row r="216" spans="3:52" ht="14.25" customHeight="1">
      <c r="C216" s="82" t="s">
        <v>14</v>
      </c>
      <c r="D216" s="82" t="s">
        <v>2877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11"/>
        <v>2</v>
      </c>
      <c r="M216" s="26">
        <f t="shared" si="12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67">
        <f>SUMIFS([1]Up!$J:$J,[1]Up!$D:$D,D216)</f>
        <v>0</v>
      </c>
      <c r="AP216" s="82"/>
      <c r="AQ216" s="82" t="str">
        <f t="shared" si="13"/>
        <v>PL6</v>
      </c>
      <c r="AR216" s="53" t="str">
        <f t="shared" si="14"/>
        <v/>
      </c>
      <c r="AS216" s="53" t="s">
        <v>61</v>
      </c>
      <c r="AT216" s="84" t="s">
        <v>2703</v>
      </c>
      <c r="AU216" s="53"/>
      <c r="AV216" s="53" t="s">
        <v>2704</v>
      </c>
      <c r="AW216" s="53">
        <v>2</v>
      </c>
      <c r="AX216" s="83">
        <v>46165</v>
      </c>
      <c r="AY216" s="53"/>
      <c r="AZ216" s="53"/>
    </row>
    <row r="217" spans="3:52" ht="14.25" customHeight="1">
      <c r="C217" s="82" t="s">
        <v>12</v>
      </c>
      <c r="D217" s="82" t="s">
        <v>2878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11"/>
        <v>4</v>
      </c>
      <c r="M217" s="26">
        <f t="shared" si="12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67">
        <f>SUMIFS([1]Up!$J:$J,[1]Up!$D:$D,D217)</f>
        <v>0</v>
      </c>
      <c r="AP217" s="82"/>
      <c r="AQ217" s="82" t="str">
        <f t="shared" si="13"/>
        <v/>
      </c>
      <c r="AR217" s="53" t="str">
        <f t="shared" si="14"/>
        <v/>
      </c>
      <c r="AS217" s="53" t="s">
        <v>50</v>
      </c>
      <c r="AT217" s="84" t="s">
        <v>2634</v>
      </c>
      <c r="AU217" s="53"/>
      <c r="AV217" s="53" t="s">
        <v>2635</v>
      </c>
      <c r="AW217" s="53">
        <v>4</v>
      </c>
      <c r="AX217" s="83">
        <v>46151</v>
      </c>
      <c r="AY217" s="53"/>
      <c r="AZ217" s="53"/>
    </row>
    <row r="218" spans="3:52" ht="14.25" customHeight="1">
      <c r="C218" s="82" t="s">
        <v>12</v>
      </c>
      <c r="D218" s="82" t="s">
        <v>2879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11"/>
        <v>4</v>
      </c>
      <c r="M218" s="26">
        <f t="shared" si="12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67">
        <f>SUMIFS([1]Up!$J:$J,[1]Up!$D:$D,D218)</f>
        <v>0</v>
      </c>
      <c r="AP218" s="82"/>
      <c r="AQ218" s="82" t="str">
        <f t="shared" si="13"/>
        <v/>
      </c>
      <c r="AR218" s="53" t="str">
        <f t="shared" si="14"/>
        <v/>
      </c>
      <c r="AS218" s="53" t="s">
        <v>50</v>
      </c>
      <c r="AT218" s="84" t="s">
        <v>2634</v>
      </c>
      <c r="AU218" s="53"/>
      <c r="AV218" s="53" t="s">
        <v>2635</v>
      </c>
      <c r="AW218" s="53">
        <v>4</v>
      </c>
      <c r="AX218" s="83">
        <v>46151</v>
      </c>
      <c r="AY218" s="53"/>
      <c r="AZ218" s="53"/>
    </row>
    <row r="219" spans="3:52" ht="14.25" customHeight="1">
      <c r="C219" s="82" t="s">
        <v>12</v>
      </c>
      <c r="D219" s="82" t="s">
        <v>2880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11"/>
        <v>1</v>
      </c>
      <c r="M219" s="26">
        <f t="shared" si="1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>
        <f>(9800+1633)/G219</f>
        <v>1.0012260267974429</v>
      </c>
      <c r="AF219" s="26"/>
      <c r="AG219" s="26"/>
      <c r="AH219" s="26"/>
      <c r="AI219" s="26"/>
      <c r="AJ219" s="26"/>
      <c r="AK219" s="26"/>
      <c r="AL219" s="26"/>
      <c r="AM219" s="26"/>
      <c r="AN219" s="26"/>
      <c r="AO219" s="67">
        <f>SUMIFS([1]Up!$J:$J,[1]Up!$D:$D,D219)</f>
        <v>0</v>
      </c>
      <c r="AP219" s="82"/>
      <c r="AQ219" s="82" t="str">
        <f t="shared" si="13"/>
        <v/>
      </c>
      <c r="AR219" s="53" t="str">
        <f t="shared" si="14"/>
        <v/>
      </c>
      <c r="AS219" s="53" t="s">
        <v>50</v>
      </c>
      <c r="AT219" s="84" t="s">
        <v>2639</v>
      </c>
      <c r="AU219" s="53"/>
      <c r="AV219" s="53" t="s">
        <v>2640</v>
      </c>
      <c r="AW219" s="53">
        <v>1</v>
      </c>
      <c r="AX219" s="83">
        <v>46151</v>
      </c>
      <c r="AY219" s="53"/>
      <c r="AZ219" s="53"/>
    </row>
    <row r="220" spans="3:52" ht="14.25" customHeight="1">
      <c r="C220" s="82" t="s">
        <v>15</v>
      </c>
      <c r="D220" s="82" t="s">
        <v>2881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11"/>
        <v>0</v>
      </c>
      <c r="M220" s="26">
        <f t="shared" si="12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67">
        <f>SUMIFS([1]Up!$J:$J,[1]Up!$D:$D,D220)</f>
        <v>0</v>
      </c>
      <c r="AP220" s="82"/>
      <c r="AQ220" s="82" t="str">
        <f t="shared" si="13"/>
        <v/>
      </c>
      <c r="AR220" s="53" t="str">
        <f t="shared" si="14"/>
        <v/>
      </c>
      <c r="AS220" s="53" t="s">
        <v>75</v>
      </c>
      <c r="AT220" s="84"/>
      <c r="AU220" s="53"/>
      <c r="AV220" s="53"/>
      <c r="AW220" s="53"/>
      <c r="AX220" s="83"/>
      <c r="AY220" s="53"/>
      <c r="AZ220" s="53"/>
    </row>
    <row r="221" spans="3:52" ht="14.25" customHeight="1">
      <c r="C221" s="82" t="s">
        <v>14</v>
      </c>
      <c r="D221" s="82" t="s">
        <v>2882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11"/>
        <v>9</v>
      </c>
      <c r="M221" s="26">
        <f t="shared" si="1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67">
        <f>SUMIFS([1]Up!$J:$J,[1]Up!$D:$D,D221)</f>
        <v>0</v>
      </c>
      <c r="AP221" s="82"/>
      <c r="AQ221" s="82" t="str">
        <f t="shared" si="13"/>
        <v>PL12</v>
      </c>
      <c r="AR221" s="53" t="str">
        <f t="shared" si="14"/>
        <v/>
      </c>
      <c r="AS221" s="53" t="s">
        <v>50</v>
      </c>
      <c r="AT221" s="84" t="s">
        <v>2883</v>
      </c>
      <c r="AU221" s="53"/>
      <c r="AV221" s="53" t="s">
        <v>2884</v>
      </c>
      <c r="AW221" s="53">
        <v>9</v>
      </c>
      <c r="AX221" s="83">
        <v>46151</v>
      </c>
      <c r="AY221" s="53"/>
      <c r="AZ221" s="53"/>
    </row>
    <row r="222" spans="3:52" ht="14.25" customHeight="1">
      <c r="C222" s="82" t="s">
        <v>14</v>
      </c>
      <c r="D222" s="82" t="s">
        <v>2885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11"/>
        <v>36</v>
      </c>
      <c r="M222" s="26">
        <f t="shared" si="12"/>
        <v>0</v>
      </c>
      <c r="N222" s="26"/>
      <c r="O222" s="26"/>
      <c r="P222" s="26"/>
      <c r="Q222" s="26"/>
      <c r="R222" s="26"/>
      <c r="S222" s="26"/>
      <c r="T222" s="26">
        <v>36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67">
        <f>SUMIFS([1]Up!$J:$J,[1]Up!$D:$D,D222)</f>
        <v>0</v>
      </c>
      <c r="AP222" s="82"/>
      <c r="AQ222" s="82" t="str">
        <f t="shared" si="13"/>
        <v>PL6</v>
      </c>
      <c r="AR222" s="53" t="str">
        <f t="shared" si="14"/>
        <v/>
      </c>
      <c r="AS222" s="53" t="s">
        <v>50</v>
      </c>
      <c r="AT222" s="84" t="s">
        <v>2652</v>
      </c>
      <c r="AU222" s="53"/>
      <c r="AV222" s="53" t="s">
        <v>2653</v>
      </c>
      <c r="AW222" s="53">
        <v>36</v>
      </c>
      <c r="AX222" s="83">
        <v>46151</v>
      </c>
      <c r="AY222" s="53"/>
      <c r="AZ222" s="53"/>
    </row>
    <row r="223" spans="3:52" ht="14.25" customHeight="1">
      <c r="C223" s="82" t="s">
        <v>14</v>
      </c>
      <c r="D223" s="82" t="s">
        <v>2886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11"/>
        <v>9</v>
      </c>
      <c r="M223" s="26">
        <f t="shared" si="12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67">
        <f>SUMIFS([1]Up!$J:$J,[1]Up!$D:$D,D223)</f>
        <v>0</v>
      </c>
      <c r="AP223" s="82"/>
      <c r="AQ223" s="82" t="str">
        <f t="shared" si="13"/>
        <v>PL12</v>
      </c>
      <c r="AR223" s="53" t="str">
        <f t="shared" si="14"/>
        <v/>
      </c>
      <c r="AS223" s="53" t="s">
        <v>50</v>
      </c>
      <c r="AT223" s="84" t="s">
        <v>2883</v>
      </c>
      <c r="AU223" s="53"/>
      <c r="AV223" s="53" t="s">
        <v>2884</v>
      </c>
      <c r="AW223" s="53">
        <v>9</v>
      </c>
      <c r="AX223" s="83">
        <v>46151</v>
      </c>
      <c r="AY223" s="53"/>
      <c r="AZ223" s="53"/>
    </row>
    <row r="224" spans="3:52" ht="14.25" customHeight="1">
      <c r="C224" s="82" t="s">
        <v>14</v>
      </c>
      <c r="D224" s="82" t="s">
        <v>2887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11"/>
        <v>1</v>
      </c>
      <c r="M224" s="26">
        <f t="shared" si="12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>
        <v>0.5</v>
      </c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>
        <v>0.5</v>
      </c>
      <c r="AN224" s="26"/>
      <c r="AO224" s="67">
        <f>SUMIFS([1]Up!$J:$J,[1]Up!$D:$D,D224)</f>
        <v>0</v>
      </c>
      <c r="AP224" s="82" t="s">
        <v>4099</v>
      </c>
      <c r="AQ224" s="82" t="str">
        <f t="shared" si="13"/>
        <v>PL3</v>
      </c>
      <c r="AR224" s="53" t="str">
        <f t="shared" si="14"/>
        <v/>
      </c>
      <c r="AS224" s="53" t="s">
        <v>61</v>
      </c>
      <c r="AT224" s="84"/>
      <c r="AU224" s="53"/>
      <c r="AV224" s="53" t="s">
        <v>1681</v>
      </c>
      <c r="AW224" s="53">
        <v>1</v>
      </c>
      <c r="AX224" s="83"/>
      <c r="AY224" s="53"/>
      <c r="AZ224" s="53"/>
    </row>
    <row r="225" spans="3:52" ht="14.25" customHeight="1">
      <c r="C225" s="82" t="s">
        <v>14</v>
      </c>
      <c r="D225" s="82" t="s">
        <v>2889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11"/>
        <v>1</v>
      </c>
      <c r="M225" s="26">
        <f t="shared" si="12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>
        <v>0.5</v>
      </c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>
        <v>0.5</v>
      </c>
      <c r="AN225" s="26"/>
      <c r="AO225" s="67">
        <f>SUMIFS([1]Up!$J:$J,[1]Up!$D:$D,D225)</f>
        <v>0</v>
      </c>
      <c r="AP225" s="82" t="s">
        <v>4099</v>
      </c>
      <c r="AQ225" s="82" t="str">
        <f t="shared" si="13"/>
        <v>PL3</v>
      </c>
      <c r="AR225" s="53" t="str">
        <f t="shared" si="14"/>
        <v/>
      </c>
      <c r="AS225" s="53" t="s">
        <v>61</v>
      </c>
      <c r="AT225" s="84"/>
      <c r="AU225" s="53"/>
      <c r="AV225" s="53" t="s">
        <v>1681</v>
      </c>
      <c r="AW225" s="53">
        <v>1</v>
      </c>
      <c r="AX225" s="83"/>
      <c r="AY225" s="53"/>
      <c r="AZ225" s="53"/>
    </row>
    <row r="226" spans="3:52" ht="14.25" customHeight="1">
      <c r="C226" s="82" t="s">
        <v>14</v>
      </c>
      <c r="D226" s="82" t="s">
        <v>2890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11"/>
        <v>1</v>
      </c>
      <c r="M226" s="26">
        <f t="shared" si="12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>
        <v>0.5</v>
      </c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>
        <v>0.5</v>
      </c>
      <c r="AN226" s="26"/>
      <c r="AO226" s="67">
        <f>SUMIFS([1]Up!$J:$J,[1]Up!$D:$D,D226)</f>
        <v>0</v>
      </c>
      <c r="AP226" s="82" t="s">
        <v>4099</v>
      </c>
      <c r="AQ226" s="82" t="str">
        <f t="shared" si="13"/>
        <v>PL3</v>
      </c>
      <c r="AR226" s="53" t="str">
        <f t="shared" si="14"/>
        <v/>
      </c>
      <c r="AS226" s="53" t="s">
        <v>61</v>
      </c>
      <c r="AT226" s="84"/>
      <c r="AU226" s="53"/>
      <c r="AV226" s="53" t="s">
        <v>1681</v>
      </c>
      <c r="AW226" s="53">
        <v>1</v>
      </c>
      <c r="AX226" s="83"/>
      <c r="AY226" s="53"/>
      <c r="AZ226" s="53"/>
    </row>
    <row r="227" spans="3:52" ht="14.25" customHeight="1">
      <c r="C227" s="82" t="s">
        <v>14</v>
      </c>
      <c r="D227" s="82" t="s">
        <v>2891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11"/>
        <v>4</v>
      </c>
      <c r="M227" s="26">
        <f t="shared" si="12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67">
        <f>SUMIFS([1]Up!$J:$J,[1]Up!$D:$D,D227)</f>
        <v>0</v>
      </c>
      <c r="AP227" s="82"/>
      <c r="AQ227" s="82" t="str">
        <f t="shared" si="13"/>
        <v>PL6</v>
      </c>
      <c r="AR227" s="53" t="str">
        <f t="shared" si="14"/>
        <v/>
      </c>
      <c r="AS227" s="53" t="s">
        <v>61</v>
      </c>
      <c r="AT227" s="84" t="s">
        <v>2652</v>
      </c>
      <c r="AU227" s="53"/>
      <c r="AV227" s="53" t="s">
        <v>2653</v>
      </c>
      <c r="AW227" s="53">
        <v>4</v>
      </c>
      <c r="AX227" s="83">
        <v>46151</v>
      </c>
      <c r="AY227" s="53"/>
      <c r="AZ227" s="53"/>
    </row>
    <row r="228" spans="3:52" ht="14.25" customHeight="1">
      <c r="C228" s="82" t="s">
        <v>14</v>
      </c>
      <c r="D228" s="82" t="s">
        <v>2892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11"/>
        <v>2</v>
      </c>
      <c r="M228" s="26">
        <f t="shared" si="12"/>
        <v>0</v>
      </c>
      <c r="N228" s="26"/>
      <c r="O228" s="26"/>
      <c r="P228" s="26"/>
      <c r="Q228" s="26"/>
      <c r="R228" s="26"/>
      <c r="S228" s="26">
        <v>2</v>
      </c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67">
        <f>SUMIFS([1]Up!$J:$J,[1]Up!$D:$D,D228)</f>
        <v>0</v>
      </c>
      <c r="AP228" s="82"/>
      <c r="AQ228" s="82" t="str">
        <f t="shared" si="13"/>
        <v>PL25</v>
      </c>
      <c r="AR228" s="53" t="str">
        <f t="shared" si="14"/>
        <v/>
      </c>
      <c r="AS228" s="53" t="s">
        <v>61</v>
      </c>
      <c r="AT228" s="84" t="s">
        <v>2662</v>
      </c>
      <c r="AU228" s="53"/>
      <c r="AV228" s="53" t="s">
        <v>2663</v>
      </c>
      <c r="AW228" s="53">
        <v>2</v>
      </c>
      <c r="AX228" s="83">
        <v>46151</v>
      </c>
      <c r="AY228" s="53"/>
      <c r="AZ228" s="53"/>
    </row>
    <row r="229" spans="3:52" ht="14.25" customHeight="1">
      <c r="C229" s="82" t="s">
        <v>15</v>
      </c>
      <c r="D229" s="82" t="s">
        <v>2893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11"/>
        <v>0</v>
      </c>
      <c r="M229" s="26">
        <f t="shared" si="12"/>
        <v>18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67">
        <f>SUMIFS([1]Up!$J:$J,[1]Up!$D:$D,D229)</f>
        <v>0</v>
      </c>
      <c r="AP229" s="82"/>
      <c r="AQ229" s="82" t="str">
        <f t="shared" si="13"/>
        <v/>
      </c>
      <c r="AR229" s="53" t="str">
        <f t="shared" si="14"/>
        <v/>
      </c>
      <c r="AS229" s="53" t="s">
        <v>75</v>
      </c>
      <c r="AT229" s="84"/>
      <c r="AU229" s="53"/>
      <c r="AV229" s="53"/>
      <c r="AW229" s="53"/>
      <c r="AX229" s="83"/>
      <c r="AY229" s="53"/>
      <c r="AZ229" s="53"/>
    </row>
    <row r="230" spans="3:52" ht="14.25" customHeight="1">
      <c r="C230" s="82" t="s">
        <v>15</v>
      </c>
      <c r="D230" s="82" t="s">
        <v>2894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11"/>
        <v>30</v>
      </c>
      <c r="M230" s="26">
        <f t="shared" si="12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>
        <v>30</v>
      </c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67">
        <f>SUMIFS([1]Up!$J:$J,[1]Up!$D:$D,D230)</f>
        <v>0</v>
      </c>
      <c r="AP230" s="82"/>
      <c r="AQ230" s="82" t="str">
        <f t="shared" si="13"/>
        <v/>
      </c>
      <c r="AR230" s="53" t="str">
        <f t="shared" si="14"/>
        <v/>
      </c>
      <c r="AS230" s="53" t="s">
        <v>75</v>
      </c>
      <c r="AT230" s="84"/>
      <c r="AU230" s="53"/>
      <c r="AV230" s="53"/>
      <c r="AW230" s="53"/>
      <c r="AX230" s="83"/>
      <c r="AY230" s="53"/>
      <c r="AZ230" s="53"/>
    </row>
    <row r="231" spans="3:52" ht="14.25" customHeight="1">
      <c r="C231" s="82" t="s">
        <v>15</v>
      </c>
      <c r="D231" s="82" t="s">
        <v>2896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11"/>
        <v>150</v>
      </c>
      <c r="M231" s="26">
        <f t="shared" si="12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>
        <v>150</v>
      </c>
      <c r="AM231" s="26"/>
      <c r="AN231" s="26"/>
      <c r="AO231" s="67">
        <f>SUMIFS([1]Up!$J:$J,[1]Up!$D:$D,D231)</f>
        <v>0</v>
      </c>
      <c r="AP231" s="82"/>
      <c r="AQ231" s="82" t="str">
        <f t="shared" si="13"/>
        <v/>
      </c>
      <c r="AR231" s="53" t="str">
        <f t="shared" si="14"/>
        <v/>
      </c>
      <c r="AS231" s="53" t="s">
        <v>75</v>
      </c>
      <c r="AT231" s="84"/>
      <c r="AU231" s="53"/>
      <c r="AV231" s="53"/>
      <c r="AW231" s="53"/>
      <c r="AX231" s="83"/>
      <c r="AY231" s="53"/>
      <c r="AZ231" s="53"/>
    </row>
    <row r="232" spans="3:52" ht="14.25" customHeight="1">
      <c r="C232" s="82" t="s">
        <v>15</v>
      </c>
      <c r="D232" s="82" t="s">
        <v>2897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11"/>
        <v>0</v>
      </c>
      <c r="M232" s="26">
        <f t="shared" si="12"/>
        <v>360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67">
        <f>SUMIFS([1]Up!$J:$J,[1]Up!$D:$D,D232)</f>
        <v>0</v>
      </c>
      <c r="AP232" s="82"/>
      <c r="AQ232" s="82" t="str">
        <f t="shared" si="13"/>
        <v/>
      </c>
      <c r="AR232" s="53" t="str">
        <f t="shared" si="14"/>
        <v/>
      </c>
      <c r="AS232" s="53" t="s">
        <v>75</v>
      </c>
      <c r="AT232" s="84"/>
      <c r="AU232" s="53"/>
      <c r="AV232" s="53"/>
      <c r="AW232" s="53"/>
      <c r="AX232" s="83"/>
      <c r="AY232" s="53"/>
      <c r="AZ232" s="53"/>
    </row>
    <row r="233" spans="3:52" ht="14.25" customHeight="1">
      <c r="C233" s="82" t="s">
        <v>14</v>
      </c>
      <c r="D233" s="82" t="s">
        <v>2898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11"/>
        <v>9</v>
      </c>
      <c r="M233" s="26">
        <f t="shared" si="12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67">
        <f>SUMIFS([1]Up!$J:$J,[1]Up!$D:$D,D233)</f>
        <v>0</v>
      </c>
      <c r="AP233" s="82"/>
      <c r="AQ233" s="82" t="str">
        <f t="shared" si="13"/>
        <v>PL12</v>
      </c>
      <c r="AR233" s="53" t="str">
        <f t="shared" si="14"/>
        <v/>
      </c>
      <c r="AS233" s="53" t="s">
        <v>50</v>
      </c>
      <c r="AT233" s="84" t="s">
        <v>2883</v>
      </c>
      <c r="AU233" s="53"/>
      <c r="AV233" s="53" t="s">
        <v>2884</v>
      </c>
      <c r="AW233" s="53">
        <v>9</v>
      </c>
      <c r="AX233" s="83">
        <v>46151</v>
      </c>
      <c r="AY233" s="53"/>
      <c r="AZ233" s="53"/>
    </row>
    <row r="234" spans="3:52" ht="14.25" customHeight="1">
      <c r="C234" s="82" t="s">
        <v>14</v>
      </c>
      <c r="D234" s="82" t="s">
        <v>2899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11"/>
        <v>9</v>
      </c>
      <c r="M234" s="26">
        <f t="shared" si="12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67">
        <f>SUMIFS([1]Up!$J:$J,[1]Up!$D:$D,D234)</f>
        <v>0</v>
      </c>
      <c r="AP234" s="82"/>
      <c r="AQ234" s="82" t="str">
        <f t="shared" si="13"/>
        <v>PL12</v>
      </c>
      <c r="AR234" s="53" t="str">
        <f t="shared" si="14"/>
        <v/>
      </c>
      <c r="AS234" s="53" t="s">
        <v>50</v>
      </c>
      <c r="AT234" s="84" t="s">
        <v>2883</v>
      </c>
      <c r="AU234" s="53"/>
      <c r="AV234" s="53" t="s">
        <v>2884</v>
      </c>
      <c r="AW234" s="53">
        <v>9</v>
      </c>
      <c r="AX234" s="83">
        <v>46151</v>
      </c>
      <c r="AY234" s="53"/>
      <c r="AZ234" s="53"/>
    </row>
    <row r="235" spans="3:52" ht="14.25" customHeight="1">
      <c r="C235" s="82" t="s">
        <v>14</v>
      </c>
      <c r="D235" s="82" t="s">
        <v>2900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11"/>
        <v>1</v>
      </c>
      <c r="M235" s="26">
        <f t="shared" si="12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>
        <v>1</v>
      </c>
      <c r="AG235" s="26"/>
      <c r="AH235" s="26"/>
      <c r="AI235" s="26"/>
      <c r="AJ235" s="26"/>
      <c r="AK235" s="26"/>
      <c r="AL235" s="26"/>
      <c r="AM235" s="26"/>
      <c r="AN235" s="26"/>
      <c r="AO235" s="67">
        <f>SUMIFS([1]Up!$J:$J,[1]Up!$D:$D,D235)</f>
        <v>0</v>
      </c>
      <c r="AP235" s="82"/>
      <c r="AQ235" s="82" t="str">
        <f t="shared" si="13"/>
        <v>PL6</v>
      </c>
      <c r="AR235" s="53" t="str">
        <f t="shared" si="14"/>
        <v/>
      </c>
      <c r="AS235" s="53" t="s">
        <v>50</v>
      </c>
      <c r="AT235" s="84" t="s">
        <v>2652</v>
      </c>
      <c r="AU235" s="53"/>
      <c r="AV235" s="53" t="s">
        <v>2653</v>
      </c>
      <c r="AW235" s="53">
        <v>1</v>
      </c>
      <c r="AX235" s="83">
        <v>46151</v>
      </c>
      <c r="AY235" s="53"/>
      <c r="AZ235" s="53"/>
    </row>
    <row r="236" spans="3:52" ht="14.25" customHeight="1">
      <c r="C236" s="82" t="s">
        <v>14</v>
      </c>
      <c r="D236" s="82" t="s">
        <v>2901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11"/>
        <v>9</v>
      </c>
      <c r="M236" s="26">
        <f t="shared" si="12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67">
        <f>SUMIFS([1]Up!$J:$J,[1]Up!$D:$D,D236)</f>
        <v>0</v>
      </c>
      <c r="AP236" s="82"/>
      <c r="AQ236" s="82" t="str">
        <f t="shared" si="13"/>
        <v>PL12</v>
      </c>
      <c r="AR236" s="53" t="str">
        <f t="shared" si="14"/>
        <v/>
      </c>
      <c r="AS236" s="53" t="s">
        <v>50</v>
      </c>
      <c r="AT236" s="84" t="s">
        <v>2680</v>
      </c>
      <c r="AU236" s="53"/>
      <c r="AV236" s="53" t="s">
        <v>2681</v>
      </c>
      <c r="AW236" s="53">
        <v>9</v>
      </c>
      <c r="AX236" s="83">
        <v>46151</v>
      </c>
      <c r="AY236" s="53"/>
      <c r="AZ236" s="53"/>
    </row>
    <row r="237" spans="3:52" ht="14.25" customHeight="1">
      <c r="C237" s="82" t="s">
        <v>14</v>
      </c>
      <c r="D237" s="82" t="s">
        <v>2902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11"/>
        <v>2</v>
      </c>
      <c r="M237" s="26">
        <f t="shared" si="12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>
        <v>2</v>
      </c>
      <c r="AN237" s="26"/>
      <c r="AO237" s="67">
        <f>SUMIFS([1]Up!$J:$J,[1]Up!$D:$D,D237)</f>
        <v>0</v>
      </c>
      <c r="AP237" s="82"/>
      <c r="AQ237" s="82" t="str">
        <f t="shared" si="13"/>
        <v>PL3</v>
      </c>
      <c r="AR237" s="53" t="str">
        <f t="shared" si="14"/>
        <v/>
      </c>
      <c r="AS237" s="53" t="s">
        <v>61</v>
      </c>
      <c r="AT237" s="84" t="s">
        <v>2903</v>
      </c>
      <c r="AU237" s="53"/>
      <c r="AV237" s="53" t="s">
        <v>2904</v>
      </c>
      <c r="AW237" s="53">
        <v>2</v>
      </c>
      <c r="AX237" s="83">
        <v>46151</v>
      </c>
      <c r="AY237" s="53"/>
      <c r="AZ237" s="53"/>
    </row>
    <row r="238" spans="3:52" ht="14.25" customHeight="1">
      <c r="C238" s="82" t="s">
        <v>14</v>
      </c>
      <c r="D238" s="82" t="s">
        <v>2905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11"/>
        <v>2</v>
      </c>
      <c r="M238" s="26">
        <f t="shared" si="12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>
        <v>2</v>
      </c>
      <c r="AL238" s="26"/>
      <c r="AM238" s="26"/>
      <c r="AN238" s="26"/>
      <c r="AO238" s="67">
        <f>SUMIFS([1]Up!$J:$J,[1]Up!$D:$D,D238)</f>
        <v>0</v>
      </c>
      <c r="AP238" s="82"/>
      <c r="AQ238" s="82" t="str">
        <f t="shared" si="13"/>
        <v>PL6</v>
      </c>
      <c r="AR238" s="53" t="str">
        <f t="shared" si="14"/>
        <v/>
      </c>
      <c r="AS238" s="53" t="s">
        <v>61</v>
      </c>
      <c r="AT238" s="84" t="s">
        <v>2652</v>
      </c>
      <c r="AU238" s="53"/>
      <c r="AV238" s="53" t="s">
        <v>2653</v>
      </c>
      <c r="AW238" s="53">
        <v>2</v>
      </c>
      <c r="AX238" s="83">
        <v>46151</v>
      </c>
      <c r="AY238" s="53"/>
      <c r="AZ238" s="53"/>
    </row>
    <row r="239" spans="3:52" ht="14.25" customHeight="1">
      <c r="C239" s="82" t="s">
        <v>14</v>
      </c>
      <c r="D239" s="82" t="s">
        <v>2906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11"/>
        <v>1</v>
      </c>
      <c r="M239" s="26">
        <f t="shared" si="12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>
        <v>2</v>
      </c>
      <c r="AL239" s="26"/>
      <c r="AM239" s="26"/>
      <c r="AN239" s="26"/>
      <c r="AO239" s="67">
        <f>SUMIFS([1]Up!$J:$J,[1]Up!$D:$D,D239)</f>
        <v>0</v>
      </c>
      <c r="AP239" s="82" t="s">
        <v>82</v>
      </c>
      <c r="AQ239" s="82" t="str">
        <f t="shared" si="13"/>
        <v>PL6</v>
      </c>
      <c r="AR239" s="53" t="str">
        <f t="shared" si="14"/>
        <v>Thừa 1</v>
      </c>
      <c r="AS239" s="53" t="s">
        <v>61</v>
      </c>
      <c r="AT239" s="84"/>
      <c r="AU239" s="53"/>
      <c r="AV239" s="53" t="s">
        <v>1681</v>
      </c>
      <c r="AW239" s="53">
        <v>1</v>
      </c>
      <c r="AX239" s="83"/>
      <c r="AY239" s="53"/>
      <c r="AZ239" s="53"/>
    </row>
    <row r="240" spans="3:52" ht="14.25" customHeight="1">
      <c r="C240" s="82" t="s">
        <v>12</v>
      </c>
      <c r="D240" s="82" t="s">
        <v>2908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11"/>
        <v>4</v>
      </c>
      <c r="M240" s="26">
        <f t="shared" si="12"/>
        <v>0</v>
      </c>
      <c r="N240" s="26"/>
      <c r="O240" s="26"/>
      <c r="P240" s="26"/>
      <c r="Q240" s="26"/>
      <c r="R240" s="26"/>
      <c r="S240" s="26"/>
      <c r="T240" s="26"/>
      <c r="U240" s="26">
        <v>4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67">
        <f>SUMIFS([1]Up!$J:$J,[1]Up!$D:$D,D240)</f>
        <v>0</v>
      </c>
      <c r="AP240" s="82"/>
      <c r="AQ240" s="82" t="str">
        <f t="shared" si="13"/>
        <v/>
      </c>
      <c r="AR240" s="53" t="str">
        <f t="shared" si="14"/>
        <v/>
      </c>
      <c r="AS240" s="53" t="s">
        <v>50</v>
      </c>
      <c r="AT240" s="84" t="s">
        <v>2691</v>
      </c>
      <c r="AU240" s="53"/>
      <c r="AV240" s="53" t="s">
        <v>2692</v>
      </c>
      <c r="AW240" s="53">
        <v>4</v>
      </c>
      <c r="AX240" s="83">
        <v>46165</v>
      </c>
      <c r="AY240" s="53"/>
      <c r="AZ240" s="53"/>
    </row>
    <row r="241" spans="3:52" ht="14.25" customHeight="1">
      <c r="C241" s="82" t="s">
        <v>12</v>
      </c>
      <c r="D241" s="82" t="s">
        <v>2909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11"/>
        <v>4</v>
      </c>
      <c r="M241" s="26">
        <f t="shared" si="12"/>
        <v>0</v>
      </c>
      <c r="N241" s="26"/>
      <c r="O241" s="26"/>
      <c r="P241" s="26"/>
      <c r="Q241" s="26"/>
      <c r="R241" s="26"/>
      <c r="S241" s="26"/>
      <c r="T241" s="26"/>
      <c r="U241" s="26">
        <v>4</v>
      </c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67">
        <f>SUMIFS([1]Up!$J:$J,[1]Up!$D:$D,D241)</f>
        <v>0</v>
      </c>
      <c r="AP241" s="82"/>
      <c r="AQ241" s="82" t="str">
        <f t="shared" si="13"/>
        <v/>
      </c>
      <c r="AR241" s="53" t="str">
        <f t="shared" si="14"/>
        <v/>
      </c>
      <c r="AS241" s="53" t="s">
        <v>50</v>
      </c>
      <c r="AT241" s="84" t="s">
        <v>2691</v>
      </c>
      <c r="AU241" s="53"/>
      <c r="AV241" s="53" t="s">
        <v>2692</v>
      </c>
      <c r="AW241" s="53">
        <v>4</v>
      </c>
      <c r="AX241" s="83">
        <v>46165</v>
      </c>
      <c r="AY241" s="53"/>
      <c r="AZ241" s="53"/>
    </row>
    <row r="242" spans="3:52" ht="14.25" customHeight="1">
      <c r="C242" s="82" t="s">
        <v>12</v>
      </c>
      <c r="D242" s="82" t="s">
        <v>2910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11"/>
        <v>1</v>
      </c>
      <c r="M242" s="26">
        <f t="shared" si="12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>
        <f>(9800+1633)/G242</f>
        <v>1.0012260267974429</v>
      </c>
      <c r="AF242" s="26"/>
      <c r="AG242" s="26"/>
      <c r="AH242" s="26"/>
      <c r="AI242" s="26"/>
      <c r="AJ242" s="26"/>
      <c r="AK242" s="26"/>
      <c r="AL242" s="26"/>
      <c r="AM242" s="26"/>
      <c r="AN242" s="26"/>
      <c r="AO242" s="67">
        <f>SUMIFS([1]Up!$J:$J,[1]Up!$D:$D,D242)</f>
        <v>0</v>
      </c>
      <c r="AP242" s="82"/>
      <c r="AQ242" s="82" t="str">
        <f t="shared" si="13"/>
        <v/>
      </c>
      <c r="AR242" s="53" t="str">
        <f t="shared" si="14"/>
        <v/>
      </c>
      <c r="AS242" s="53" t="s">
        <v>50</v>
      </c>
      <c r="AT242" s="84" t="s">
        <v>2639</v>
      </c>
      <c r="AU242" s="53"/>
      <c r="AV242" s="53" t="s">
        <v>2695</v>
      </c>
      <c r="AW242" s="53">
        <v>1</v>
      </c>
      <c r="AX242" s="83">
        <v>46165</v>
      </c>
      <c r="AY242" s="53"/>
      <c r="AZ242" s="53"/>
    </row>
    <row r="243" spans="3:52" ht="14.25" customHeight="1">
      <c r="C243" s="82" t="s">
        <v>15</v>
      </c>
      <c r="D243" s="82" t="s">
        <v>2911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11"/>
        <v>0</v>
      </c>
      <c r="M243" s="26">
        <f t="shared" si="12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67">
        <f>SUMIFS([1]Up!$J:$J,[1]Up!$D:$D,D243)</f>
        <v>0</v>
      </c>
      <c r="AP243" s="82"/>
      <c r="AQ243" s="82" t="str">
        <f t="shared" si="13"/>
        <v/>
      </c>
      <c r="AR243" s="53" t="str">
        <f t="shared" si="14"/>
        <v/>
      </c>
      <c r="AS243" s="53" t="s">
        <v>75</v>
      </c>
      <c r="AT243" s="84"/>
      <c r="AU243" s="53"/>
      <c r="AV243" s="53"/>
      <c r="AW243" s="53"/>
      <c r="AX243" s="83"/>
      <c r="AY243" s="53"/>
      <c r="AZ243" s="53"/>
    </row>
    <row r="244" spans="3:52" ht="14.25" customHeight="1">
      <c r="C244" s="82" t="s">
        <v>14</v>
      </c>
      <c r="D244" s="82" t="s">
        <v>2912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11"/>
        <v>9</v>
      </c>
      <c r="M244" s="26">
        <f t="shared" si="12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67">
        <f>SUMIFS([1]Up!$J:$J,[1]Up!$D:$D,D244)</f>
        <v>0</v>
      </c>
      <c r="AP244" s="82"/>
      <c r="AQ244" s="82" t="str">
        <f t="shared" si="13"/>
        <v>PL12</v>
      </c>
      <c r="AR244" s="53" t="str">
        <f t="shared" si="14"/>
        <v/>
      </c>
      <c r="AS244" s="53" t="s">
        <v>50</v>
      </c>
      <c r="AT244" s="84" t="s">
        <v>2913</v>
      </c>
      <c r="AU244" s="53"/>
      <c r="AV244" s="53" t="s">
        <v>2914</v>
      </c>
      <c r="AW244" s="53">
        <v>9</v>
      </c>
      <c r="AX244" s="83">
        <v>46165</v>
      </c>
      <c r="AY244" s="53"/>
      <c r="AZ244" s="53"/>
    </row>
    <row r="245" spans="3:52" ht="14.25" customHeight="1">
      <c r="C245" s="82" t="s">
        <v>14</v>
      </c>
      <c r="D245" s="82" t="s">
        <v>2915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11"/>
        <v>36</v>
      </c>
      <c r="M245" s="26">
        <f t="shared" si="12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67">
        <f>SUMIFS([1]Up!$J:$J,[1]Up!$D:$D,D245)</f>
        <v>0</v>
      </c>
      <c r="AP245" s="82"/>
      <c r="AQ245" s="82" t="str">
        <f t="shared" si="13"/>
        <v>PL6</v>
      </c>
      <c r="AR245" s="53" t="str">
        <f t="shared" si="14"/>
        <v/>
      </c>
      <c r="AS245" s="53" t="s">
        <v>50</v>
      </c>
      <c r="AT245" s="84" t="s">
        <v>2703</v>
      </c>
      <c r="AU245" s="53"/>
      <c r="AV245" s="53" t="s">
        <v>2704</v>
      </c>
      <c r="AW245" s="53">
        <v>36</v>
      </c>
      <c r="AX245" s="83">
        <v>46165</v>
      </c>
      <c r="AY245" s="53"/>
      <c r="AZ245" s="53"/>
    </row>
    <row r="246" spans="3:52" ht="14.25" customHeight="1">
      <c r="C246" s="82" t="s">
        <v>14</v>
      </c>
      <c r="D246" s="82" t="s">
        <v>2916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11"/>
        <v>9</v>
      </c>
      <c r="M246" s="26">
        <f t="shared" si="12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67">
        <f>SUMIFS([1]Up!$J:$J,[1]Up!$D:$D,D246)</f>
        <v>0</v>
      </c>
      <c r="AP246" s="82"/>
      <c r="AQ246" s="82" t="str">
        <f t="shared" si="13"/>
        <v>PL12</v>
      </c>
      <c r="AR246" s="53" t="str">
        <f t="shared" si="14"/>
        <v/>
      </c>
      <c r="AS246" s="53" t="s">
        <v>50</v>
      </c>
      <c r="AT246" s="84" t="s">
        <v>2913</v>
      </c>
      <c r="AU246" s="53"/>
      <c r="AV246" s="53" t="s">
        <v>2914</v>
      </c>
      <c r="AW246" s="53">
        <v>9</v>
      </c>
      <c r="AX246" s="83">
        <v>46165</v>
      </c>
      <c r="AY246" s="53"/>
      <c r="AZ246" s="53"/>
    </row>
    <row r="247" spans="3:52" ht="14.25" customHeight="1">
      <c r="C247" s="82" t="s">
        <v>14</v>
      </c>
      <c r="D247" s="82" t="s">
        <v>2917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11"/>
        <v>1</v>
      </c>
      <c r="M247" s="26">
        <f t="shared" si="12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2</v>
      </c>
      <c r="AJ247" s="26"/>
      <c r="AK247" s="26"/>
      <c r="AL247" s="26"/>
      <c r="AM247" s="26"/>
      <c r="AN247" s="26"/>
      <c r="AO247" s="67">
        <f>SUMIFS([1]Up!$J:$J,[1]Up!$D:$D,D247)</f>
        <v>0</v>
      </c>
      <c r="AP247" s="82" t="s">
        <v>4099</v>
      </c>
      <c r="AQ247" s="82" t="str">
        <f t="shared" si="13"/>
        <v>PL3</v>
      </c>
      <c r="AR247" s="53" t="str">
        <f t="shared" si="14"/>
        <v>Thừa 1</v>
      </c>
      <c r="AS247" s="53" t="s">
        <v>61</v>
      </c>
      <c r="AT247" s="84"/>
      <c r="AU247" s="53"/>
      <c r="AV247" s="53" t="s">
        <v>1681</v>
      </c>
      <c r="AW247" s="53">
        <v>1</v>
      </c>
      <c r="AX247" s="83"/>
      <c r="AY247" s="53"/>
      <c r="AZ247" s="53"/>
    </row>
    <row r="248" spans="3:52" ht="14.25" customHeight="1">
      <c r="C248" s="82" t="s">
        <v>14</v>
      </c>
      <c r="D248" s="82" t="s">
        <v>2919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11"/>
        <v>1</v>
      </c>
      <c r="M248" s="26">
        <f t="shared" si="12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>
        <v>0.5</v>
      </c>
      <c r="AC248" s="26"/>
      <c r="AD248" s="26"/>
      <c r="AE248" s="26"/>
      <c r="AF248" s="26"/>
      <c r="AG248" s="26"/>
      <c r="AH248" s="26"/>
      <c r="AI248" s="26">
        <v>1</v>
      </c>
      <c r="AJ248" s="26"/>
      <c r="AK248" s="26"/>
      <c r="AL248" s="26"/>
      <c r="AM248" s="26"/>
      <c r="AN248" s="26"/>
      <c r="AO248" s="67">
        <f>SUMIFS([1]Up!$J:$J,[1]Up!$D:$D,D248)</f>
        <v>0</v>
      </c>
      <c r="AP248" s="82" t="s">
        <v>4099</v>
      </c>
      <c r="AQ248" s="82" t="str">
        <f t="shared" si="13"/>
        <v>PL3</v>
      </c>
      <c r="AR248" s="53" t="str">
        <f t="shared" si="14"/>
        <v>Thừa 0.5</v>
      </c>
      <c r="AS248" s="53" t="s">
        <v>61</v>
      </c>
      <c r="AT248" s="84"/>
      <c r="AU248" s="53"/>
      <c r="AV248" s="53" t="s">
        <v>1681</v>
      </c>
      <c r="AW248" s="53">
        <v>1</v>
      </c>
      <c r="AX248" s="83"/>
      <c r="AY248" s="53"/>
      <c r="AZ248" s="53"/>
    </row>
    <row r="249" spans="3:52" ht="14.25" customHeight="1">
      <c r="C249" s="82" t="s">
        <v>14</v>
      </c>
      <c r="D249" s="82" t="s">
        <v>2920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11"/>
        <v>1</v>
      </c>
      <c r="M249" s="26">
        <f t="shared" si="12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>
        <v>0.5</v>
      </c>
      <c r="AC249" s="26"/>
      <c r="AD249" s="26"/>
      <c r="AE249" s="26"/>
      <c r="AF249" s="26"/>
      <c r="AG249" s="26"/>
      <c r="AH249" s="26"/>
      <c r="AI249" s="26">
        <v>1</v>
      </c>
      <c r="AJ249" s="26"/>
      <c r="AK249" s="26"/>
      <c r="AL249" s="26"/>
      <c r="AM249" s="26"/>
      <c r="AN249" s="26"/>
      <c r="AO249" s="67">
        <f>SUMIFS([1]Up!$J:$J,[1]Up!$D:$D,D249)</f>
        <v>0</v>
      </c>
      <c r="AP249" s="82" t="s">
        <v>4099</v>
      </c>
      <c r="AQ249" s="82" t="str">
        <f t="shared" si="13"/>
        <v>PL3</v>
      </c>
      <c r="AR249" s="53" t="str">
        <f t="shared" si="14"/>
        <v>Thừa 0.5</v>
      </c>
      <c r="AS249" s="53" t="s">
        <v>61</v>
      </c>
      <c r="AT249" s="84"/>
      <c r="AU249" s="53"/>
      <c r="AV249" s="53" t="s">
        <v>1681</v>
      </c>
      <c r="AW249" s="53">
        <v>1</v>
      </c>
      <c r="AX249" s="83"/>
      <c r="AY249" s="53"/>
      <c r="AZ249" s="53"/>
    </row>
    <row r="250" spans="3:52" ht="14.25" customHeight="1">
      <c r="C250" s="82" t="s">
        <v>14</v>
      </c>
      <c r="D250" s="82" t="s">
        <v>2921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11"/>
        <v>4</v>
      </c>
      <c r="M250" s="26">
        <f t="shared" si="12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67">
        <f>SUMIFS([1]Up!$J:$J,[1]Up!$D:$D,D250)</f>
        <v>0</v>
      </c>
      <c r="AP250" s="82"/>
      <c r="AQ250" s="82" t="str">
        <f t="shared" si="13"/>
        <v>PL6</v>
      </c>
      <c r="AR250" s="53" t="str">
        <f t="shared" si="14"/>
        <v/>
      </c>
      <c r="AS250" s="53" t="s">
        <v>61</v>
      </c>
      <c r="AT250" s="84" t="s">
        <v>2703</v>
      </c>
      <c r="AU250" s="53"/>
      <c r="AV250" s="53" t="s">
        <v>2704</v>
      </c>
      <c r="AW250" s="53">
        <v>4</v>
      </c>
      <c r="AX250" s="83">
        <v>46165</v>
      </c>
      <c r="AY250" s="53"/>
      <c r="AZ250" s="53"/>
    </row>
    <row r="251" spans="3:52" ht="14.25" customHeight="1">
      <c r="C251" s="82" t="s">
        <v>14</v>
      </c>
      <c r="D251" s="82" t="s">
        <v>2922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11"/>
        <v>2</v>
      </c>
      <c r="M251" s="26">
        <f t="shared" si="12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>
        <v>2</v>
      </c>
      <c r="AK251" s="26"/>
      <c r="AL251" s="26"/>
      <c r="AM251" s="26"/>
      <c r="AN251" s="26"/>
      <c r="AO251" s="67">
        <f>SUMIFS([1]Up!$J:$J,[1]Up!$D:$D,D251)</f>
        <v>0</v>
      </c>
      <c r="AP251" s="82"/>
      <c r="AQ251" s="82" t="str">
        <f t="shared" si="13"/>
        <v>PL19</v>
      </c>
      <c r="AR251" s="53" t="str">
        <f t="shared" si="14"/>
        <v/>
      </c>
      <c r="AS251" s="53" t="s">
        <v>61</v>
      </c>
      <c r="AT251" s="84" t="s">
        <v>2711</v>
      </c>
      <c r="AU251" s="53"/>
      <c r="AV251" s="53" t="s">
        <v>2712</v>
      </c>
      <c r="AW251" s="53">
        <v>2</v>
      </c>
      <c r="AX251" s="83">
        <v>46165</v>
      </c>
      <c r="AY251" s="53"/>
      <c r="AZ251" s="53"/>
    </row>
    <row r="252" spans="3:52" ht="14.25" customHeight="1">
      <c r="C252" s="82" t="s">
        <v>15</v>
      </c>
      <c r="D252" s="82" t="s">
        <v>2923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11"/>
        <v>0</v>
      </c>
      <c r="M252" s="26">
        <f t="shared" si="12"/>
        <v>18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67">
        <f>SUMIFS([1]Up!$J:$J,[1]Up!$D:$D,D252)</f>
        <v>0</v>
      </c>
      <c r="AP252" s="82"/>
      <c r="AQ252" s="82" t="str">
        <f t="shared" si="13"/>
        <v/>
      </c>
      <c r="AR252" s="53" t="str">
        <f t="shared" si="14"/>
        <v/>
      </c>
      <c r="AS252" s="53" t="s">
        <v>75</v>
      </c>
      <c r="AT252" s="84"/>
      <c r="AU252" s="53"/>
      <c r="AV252" s="53"/>
      <c r="AW252" s="53"/>
      <c r="AX252" s="83"/>
      <c r="AY252" s="53"/>
      <c r="AZ252" s="53"/>
    </row>
    <row r="253" spans="3:52" ht="14.25" customHeight="1">
      <c r="C253" s="82" t="s">
        <v>15</v>
      </c>
      <c r="D253" s="82" t="s">
        <v>2924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11"/>
        <v>60</v>
      </c>
      <c r="M253" s="26">
        <f t="shared" si="12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>
        <v>60</v>
      </c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67">
        <f>SUMIFS([1]Up!$J:$J,[1]Up!$D:$D,D253)</f>
        <v>0</v>
      </c>
      <c r="AP253" s="82"/>
      <c r="AQ253" s="82" t="str">
        <f t="shared" si="13"/>
        <v/>
      </c>
      <c r="AR253" s="53" t="str">
        <f t="shared" si="14"/>
        <v/>
      </c>
      <c r="AS253" s="53" t="s">
        <v>75</v>
      </c>
      <c r="AT253" s="84"/>
      <c r="AU253" s="53"/>
      <c r="AV253" s="53"/>
      <c r="AW253" s="53"/>
      <c r="AX253" s="83"/>
      <c r="AY253" s="53"/>
      <c r="AZ253" s="53"/>
    </row>
    <row r="254" spans="3:52" ht="14.25" customHeight="1">
      <c r="C254" s="82" t="s">
        <v>15</v>
      </c>
      <c r="D254" s="82" t="s">
        <v>2925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11"/>
        <v>120</v>
      </c>
      <c r="M254" s="26">
        <f t="shared" si="12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>
        <v>120</v>
      </c>
      <c r="AM254" s="26"/>
      <c r="AN254" s="26"/>
      <c r="AO254" s="67">
        <f>SUMIFS([1]Up!$J:$J,[1]Up!$D:$D,D254)</f>
        <v>0</v>
      </c>
      <c r="AP254" s="82"/>
      <c r="AQ254" s="82" t="str">
        <f t="shared" si="13"/>
        <v/>
      </c>
      <c r="AR254" s="53" t="str">
        <f t="shared" si="14"/>
        <v/>
      </c>
      <c r="AS254" s="53" t="s">
        <v>75</v>
      </c>
      <c r="AT254" s="84"/>
      <c r="AU254" s="53"/>
      <c r="AV254" s="53"/>
      <c r="AW254" s="53"/>
      <c r="AX254" s="83"/>
      <c r="AY254" s="53"/>
      <c r="AZ254" s="53"/>
    </row>
    <row r="255" spans="3:52" ht="14.25" customHeight="1">
      <c r="C255" s="82" t="s">
        <v>15</v>
      </c>
      <c r="D255" s="82" t="s">
        <v>2926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11"/>
        <v>0</v>
      </c>
      <c r="M255" s="26">
        <f t="shared" si="12"/>
        <v>360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67">
        <f>SUMIFS([1]Up!$J:$J,[1]Up!$D:$D,D255)</f>
        <v>0</v>
      </c>
      <c r="AP255" s="82"/>
      <c r="AQ255" s="82" t="str">
        <f t="shared" si="13"/>
        <v/>
      </c>
      <c r="AR255" s="53" t="str">
        <f t="shared" si="14"/>
        <v/>
      </c>
      <c r="AS255" s="53" t="s">
        <v>75</v>
      </c>
      <c r="AT255" s="84"/>
      <c r="AU255" s="53"/>
      <c r="AV255" s="53"/>
      <c r="AW255" s="53"/>
      <c r="AX255" s="83"/>
      <c r="AY255" s="53"/>
      <c r="AZ255" s="53"/>
    </row>
    <row r="256" spans="3:52" ht="14.25" customHeight="1">
      <c r="C256" s="82" t="s">
        <v>14</v>
      </c>
      <c r="D256" s="82" t="s">
        <v>2927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11"/>
        <v>1</v>
      </c>
      <c r="M256" s="26">
        <f t="shared" si="12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67">
        <f>SUMIFS([1]Up!$J:$J,[1]Up!$D:$D,D256)</f>
        <v>0</v>
      </c>
      <c r="AP256" s="82"/>
      <c r="AQ256" s="82" t="str">
        <f t="shared" si="13"/>
        <v>PL6</v>
      </c>
      <c r="AR256" s="53" t="str">
        <f t="shared" si="14"/>
        <v/>
      </c>
      <c r="AS256" s="53" t="s">
        <v>50</v>
      </c>
      <c r="AT256" s="84" t="s">
        <v>2703</v>
      </c>
      <c r="AU256" s="53"/>
      <c r="AV256" s="53" t="s">
        <v>2704</v>
      </c>
      <c r="AW256" s="53">
        <v>1</v>
      </c>
      <c r="AX256" s="83">
        <v>46165</v>
      </c>
      <c r="AY256" s="53"/>
      <c r="AZ256" s="53"/>
    </row>
    <row r="257" spans="3:52" ht="14.25" customHeight="1">
      <c r="C257" s="82" t="s">
        <v>14</v>
      </c>
      <c r="D257" s="82" t="s">
        <v>2928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11"/>
        <v>9</v>
      </c>
      <c r="M257" s="26">
        <f t="shared" si="12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67">
        <f>SUMIFS([1]Up!$J:$J,[1]Up!$D:$D,D257)</f>
        <v>0</v>
      </c>
      <c r="AP257" s="82"/>
      <c r="AQ257" s="82" t="str">
        <f t="shared" si="13"/>
        <v>PL12</v>
      </c>
      <c r="AR257" s="53" t="str">
        <f t="shared" si="14"/>
        <v/>
      </c>
      <c r="AS257" s="53" t="s">
        <v>50</v>
      </c>
      <c r="AT257" s="84" t="s">
        <v>2913</v>
      </c>
      <c r="AU257" s="53"/>
      <c r="AV257" s="53" t="s">
        <v>2914</v>
      </c>
      <c r="AW257" s="53">
        <v>9</v>
      </c>
      <c r="AX257" s="83">
        <v>46165</v>
      </c>
      <c r="AY257" s="53"/>
      <c r="AZ257" s="53"/>
    </row>
    <row r="258" spans="3:52" ht="14.25" customHeight="1">
      <c r="C258" s="82" t="s">
        <v>14</v>
      </c>
      <c r="D258" s="82" t="s">
        <v>2929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11"/>
        <v>9</v>
      </c>
      <c r="M258" s="26">
        <f t="shared" si="12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67">
        <f>SUMIFS([1]Up!$J:$J,[1]Up!$D:$D,D258)</f>
        <v>0</v>
      </c>
      <c r="AP258" s="82"/>
      <c r="AQ258" s="82" t="str">
        <f t="shared" si="13"/>
        <v>PL12</v>
      </c>
      <c r="AR258" s="53" t="str">
        <f t="shared" si="14"/>
        <v/>
      </c>
      <c r="AS258" s="53" t="s">
        <v>50</v>
      </c>
      <c r="AT258" s="84" t="s">
        <v>2913</v>
      </c>
      <c r="AU258" s="53"/>
      <c r="AV258" s="53" t="s">
        <v>2914</v>
      </c>
      <c r="AW258" s="53">
        <v>9</v>
      </c>
      <c r="AX258" s="83">
        <v>46165</v>
      </c>
      <c r="AY258" s="53"/>
      <c r="AZ258" s="53"/>
    </row>
    <row r="259" spans="3:52" ht="14.25" customHeight="1">
      <c r="C259" s="82" t="s">
        <v>14</v>
      </c>
      <c r="D259" s="82" t="s">
        <v>2930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11"/>
        <v>9</v>
      </c>
      <c r="M259" s="26">
        <f t="shared" si="12"/>
        <v>0</v>
      </c>
      <c r="N259" s="26"/>
      <c r="O259" s="26"/>
      <c r="P259" s="26"/>
      <c r="Q259" s="26"/>
      <c r="R259" s="26"/>
      <c r="S259" s="26"/>
      <c r="T259" s="26"/>
      <c r="U259" s="26">
        <v>9</v>
      </c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67">
        <f>SUMIFS([1]Up!$J:$J,[1]Up!$D:$D,D259)</f>
        <v>0</v>
      </c>
      <c r="AP259" s="82"/>
      <c r="AQ259" s="82" t="str">
        <f t="shared" si="13"/>
        <v>PL12</v>
      </c>
      <c r="AR259" s="53" t="str">
        <f t="shared" si="14"/>
        <v/>
      </c>
      <c r="AS259" s="53" t="s">
        <v>50</v>
      </c>
      <c r="AT259" s="84" t="s">
        <v>2722</v>
      </c>
      <c r="AU259" s="53"/>
      <c r="AV259" s="53" t="s">
        <v>2723</v>
      </c>
      <c r="AW259" s="53">
        <v>9</v>
      </c>
      <c r="AX259" s="83">
        <v>46165</v>
      </c>
      <c r="AY259" s="53"/>
      <c r="AZ259" s="53"/>
    </row>
    <row r="260" spans="3:52" ht="14.25" customHeight="1">
      <c r="C260" s="82" t="s">
        <v>14</v>
      </c>
      <c r="D260" s="82" t="s">
        <v>2931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11"/>
        <v>2</v>
      </c>
      <c r="M260" s="26">
        <f t="shared" si="12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67">
        <f>SUMIFS([1]Up!$J:$J,[1]Up!$D:$D,D260)</f>
        <v>0</v>
      </c>
      <c r="AP260" s="82"/>
      <c r="AQ260" s="82" t="str">
        <f t="shared" si="13"/>
        <v>PL6</v>
      </c>
      <c r="AR260" s="53" t="str">
        <f t="shared" si="14"/>
        <v/>
      </c>
      <c r="AS260" s="53" t="s">
        <v>61</v>
      </c>
      <c r="AT260" s="84" t="s">
        <v>2703</v>
      </c>
      <c r="AU260" s="53"/>
      <c r="AV260" s="53" t="s">
        <v>2704</v>
      </c>
      <c r="AW260" s="53">
        <v>2</v>
      </c>
      <c r="AX260" s="83">
        <v>46165</v>
      </c>
      <c r="AY260" s="53"/>
      <c r="AZ260" s="53"/>
    </row>
    <row r="261" spans="3:52" ht="14.25" customHeight="1">
      <c r="C261" s="82" t="s">
        <v>14</v>
      </c>
      <c r="D261" s="82" t="s">
        <v>2932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11"/>
        <v>1</v>
      </c>
      <c r="M261" s="26">
        <f t="shared" si="12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>
        <v>2</v>
      </c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67">
        <f>SUMIFS([1]Up!$J:$J,[1]Up!$D:$D,D261)</f>
        <v>0</v>
      </c>
      <c r="AP261" s="82" t="s">
        <v>82</v>
      </c>
      <c r="AQ261" s="82" t="str">
        <f t="shared" si="13"/>
        <v>PL6</v>
      </c>
      <c r="AR261" s="53" t="str">
        <f t="shared" si="14"/>
        <v>Thừa 1</v>
      </c>
      <c r="AS261" s="53" t="s">
        <v>61</v>
      </c>
      <c r="AT261" s="84"/>
      <c r="AU261" s="53"/>
      <c r="AV261" s="53" t="s">
        <v>1681</v>
      </c>
      <c r="AW261" s="53">
        <v>1</v>
      </c>
      <c r="AX261" s="83"/>
      <c r="AY261" s="53"/>
      <c r="AZ261" s="53"/>
    </row>
    <row r="262" spans="3:52" ht="14.25" customHeight="1">
      <c r="C262" s="82" t="s">
        <v>14</v>
      </c>
      <c r="D262" s="82" t="s">
        <v>2933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11"/>
        <v>2</v>
      </c>
      <c r="M262" s="26">
        <f t="shared" si="1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>
        <v>2</v>
      </c>
      <c r="AJ262" s="26"/>
      <c r="AK262" s="26"/>
      <c r="AL262" s="26"/>
      <c r="AM262" s="26"/>
      <c r="AN262" s="26"/>
      <c r="AO262" s="67">
        <f>SUMIFS([1]Up!$J:$J,[1]Up!$D:$D,D262)</f>
        <v>0</v>
      </c>
      <c r="AP262" s="82"/>
      <c r="AQ262" s="82" t="str">
        <f t="shared" si="13"/>
        <v>PL3</v>
      </c>
      <c r="AR262" s="53" t="str">
        <f t="shared" si="14"/>
        <v/>
      </c>
      <c r="AS262" s="53" t="s">
        <v>61</v>
      </c>
      <c r="AT262" s="84" t="s">
        <v>2934</v>
      </c>
      <c r="AU262" s="53"/>
      <c r="AV262" s="53" t="s">
        <v>2935</v>
      </c>
      <c r="AW262" s="53">
        <v>2</v>
      </c>
      <c r="AX262" s="83">
        <v>46165</v>
      </c>
      <c r="AY262" s="53"/>
      <c r="AZ262" s="53"/>
    </row>
    <row r="263" spans="3:52" ht="14.25" customHeight="1">
      <c r="C263" s="82" t="s">
        <v>12</v>
      </c>
      <c r="D263" s="82" t="s">
        <v>2936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11"/>
        <v>4</v>
      </c>
      <c r="M263" s="26">
        <f t="shared" si="12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67">
        <f>SUMIFS([1]Up!$J:$J,[1]Up!$D:$D,D263)</f>
        <v>0</v>
      </c>
      <c r="AP263" s="82"/>
      <c r="AQ263" s="82" t="str">
        <f t="shared" si="13"/>
        <v/>
      </c>
      <c r="AR263" s="53" t="str">
        <f t="shared" si="14"/>
        <v/>
      </c>
      <c r="AS263" s="53" t="s">
        <v>50</v>
      </c>
      <c r="AT263" s="84" t="s">
        <v>2634</v>
      </c>
      <c r="AU263" s="53"/>
      <c r="AV263" s="53" t="s">
        <v>2635</v>
      </c>
      <c r="AW263" s="53">
        <v>4</v>
      </c>
      <c r="AX263" s="83">
        <v>46151</v>
      </c>
      <c r="AY263" s="53"/>
      <c r="AZ263" s="53"/>
    </row>
    <row r="264" spans="3:52" ht="14.25" customHeight="1">
      <c r="C264" s="82" t="s">
        <v>12</v>
      </c>
      <c r="D264" s="82" t="s">
        <v>2937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11"/>
        <v>4</v>
      </c>
      <c r="M264" s="26">
        <f t="shared" si="12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67">
        <f>SUMIFS([1]Up!$J:$J,[1]Up!$D:$D,D264)</f>
        <v>0</v>
      </c>
      <c r="AP264" s="82"/>
      <c r="AQ264" s="82" t="str">
        <f t="shared" si="13"/>
        <v/>
      </c>
      <c r="AR264" s="53" t="str">
        <f t="shared" si="14"/>
        <v/>
      </c>
      <c r="AS264" s="53" t="s">
        <v>50</v>
      </c>
      <c r="AT264" s="84" t="s">
        <v>2634</v>
      </c>
      <c r="AU264" s="53"/>
      <c r="AV264" s="53" t="s">
        <v>2635</v>
      </c>
      <c r="AW264" s="53">
        <v>4</v>
      </c>
      <c r="AX264" s="83">
        <v>46151</v>
      </c>
      <c r="AY264" s="53"/>
      <c r="AZ264" s="53"/>
    </row>
    <row r="265" spans="3:52" ht="14.25" customHeight="1">
      <c r="C265" s="82" t="s">
        <v>12</v>
      </c>
      <c r="D265" s="82" t="s">
        <v>2938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11"/>
        <v>1</v>
      </c>
      <c r="M265" s="26">
        <f t="shared" si="12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>
        <f>(9800+1634)/G265</f>
        <v>1.0013136001401173</v>
      </c>
      <c r="AF265" s="26"/>
      <c r="AG265" s="26"/>
      <c r="AH265" s="26"/>
      <c r="AI265" s="26"/>
      <c r="AJ265" s="26"/>
      <c r="AK265" s="26"/>
      <c r="AL265" s="26"/>
      <c r="AM265" s="26"/>
      <c r="AN265" s="26"/>
      <c r="AO265" s="67">
        <f>SUMIFS([1]Up!$J:$J,[1]Up!$D:$D,D265)</f>
        <v>0</v>
      </c>
      <c r="AP265" s="82"/>
      <c r="AQ265" s="82" t="str">
        <f t="shared" si="13"/>
        <v/>
      </c>
      <c r="AR265" s="53" t="str">
        <f t="shared" si="14"/>
        <v/>
      </c>
      <c r="AS265" s="53" t="s">
        <v>50</v>
      </c>
      <c r="AT265" s="84" t="s">
        <v>2639</v>
      </c>
      <c r="AU265" s="53"/>
      <c r="AV265" s="53" t="s">
        <v>2640</v>
      </c>
      <c r="AW265" s="53">
        <v>1</v>
      </c>
      <c r="AX265" s="83">
        <v>46151</v>
      </c>
      <c r="AY265" s="53"/>
      <c r="AZ265" s="53"/>
    </row>
    <row r="266" spans="3:52" ht="14.25" customHeight="1">
      <c r="C266" s="82" t="s">
        <v>15</v>
      </c>
      <c r="D266" s="82" t="s">
        <v>2939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11"/>
        <v>0</v>
      </c>
      <c r="M266" s="26">
        <f t="shared" si="12"/>
        <v>2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67">
        <f>SUMIFS([1]Up!$J:$J,[1]Up!$D:$D,D266)</f>
        <v>0</v>
      </c>
      <c r="AP266" s="82"/>
      <c r="AQ266" s="82" t="str">
        <f t="shared" si="13"/>
        <v/>
      </c>
      <c r="AR266" s="53" t="str">
        <f t="shared" si="14"/>
        <v/>
      </c>
      <c r="AS266" s="53" t="s">
        <v>75</v>
      </c>
      <c r="AT266" s="84"/>
      <c r="AU266" s="53"/>
      <c r="AV266" s="53"/>
      <c r="AW266" s="53"/>
      <c r="AX266" s="83"/>
      <c r="AY266" s="53"/>
      <c r="AZ266" s="53"/>
    </row>
    <row r="267" spans="3:52" ht="14.25" customHeight="1">
      <c r="C267" s="82" t="s">
        <v>14</v>
      </c>
      <c r="D267" s="82" t="s">
        <v>2940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11"/>
        <v>9</v>
      </c>
      <c r="M267" s="26">
        <f t="shared" si="12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67">
        <f>SUMIFS([1]Up!$J:$J,[1]Up!$D:$D,D267)</f>
        <v>0</v>
      </c>
      <c r="AP267" s="82"/>
      <c r="AQ267" s="82" t="str">
        <f t="shared" si="13"/>
        <v>PL12</v>
      </c>
      <c r="AR267" s="53" t="str">
        <f t="shared" si="14"/>
        <v/>
      </c>
      <c r="AS267" s="53" t="s">
        <v>50</v>
      </c>
      <c r="AT267" s="84" t="s">
        <v>2680</v>
      </c>
      <c r="AU267" s="53"/>
      <c r="AV267" s="53" t="s">
        <v>2681</v>
      </c>
      <c r="AW267" s="53">
        <v>9</v>
      </c>
      <c r="AX267" s="83">
        <v>46151</v>
      </c>
      <c r="AY267" s="53"/>
      <c r="AZ267" s="53"/>
    </row>
    <row r="268" spans="3:52" ht="14.25" customHeight="1">
      <c r="C268" s="82" t="s">
        <v>14</v>
      </c>
      <c r="D268" s="82" t="s">
        <v>2941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11"/>
        <v>1</v>
      </c>
      <c r="M268" s="26">
        <f t="shared" si="12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>
        <v>1</v>
      </c>
      <c r="AM268" s="26"/>
      <c r="AN268" s="26"/>
      <c r="AO268" s="67">
        <f>SUMIFS([1]Up!$J:$J,[1]Up!$D:$D,D268)</f>
        <v>0</v>
      </c>
      <c r="AP268" s="82"/>
      <c r="AQ268" s="82" t="str">
        <f t="shared" si="13"/>
        <v>PL3</v>
      </c>
      <c r="AR268" s="53" t="str">
        <f t="shared" si="14"/>
        <v/>
      </c>
      <c r="AS268" s="53" t="s">
        <v>61</v>
      </c>
      <c r="AT268" s="84" t="s">
        <v>2943</v>
      </c>
      <c r="AU268" s="53"/>
      <c r="AV268" s="53" t="s">
        <v>2944</v>
      </c>
      <c r="AW268" s="53">
        <v>1</v>
      </c>
      <c r="AX268" s="83">
        <v>46151</v>
      </c>
      <c r="AY268" s="53"/>
      <c r="AZ268" s="53"/>
    </row>
    <row r="269" spans="3:52" ht="14.25" customHeight="1">
      <c r="C269" s="82" t="s">
        <v>14</v>
      </c>
      <c r="D269" s="82" t="s">
        <v>2945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11"/>
        <v>1</v>
      </c>
      <c r="M269" s="26">
        <f t="shared" si="12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>
        <v>1</v>
      </c>
      <c r="AM269" s="26"/>
      <c r="AN269" s="26"/>
      <c r="AO269" s="67">
        <f>SUMIFS([1]Up!$J:$J,[1]Up!$D:$D,D269)</f>
        <v>0</v>
      </c>
      <c r="AP269" s="82"/>
      <c r="AQ269" s="82" t="str">
        <f t="shared" si="13"/>
        <v>PL3</v>
      </c>
      <c r="AR269" s="53" t="str">
        <f t="shared" si="14"/>
        <v/>
      </c>
      <c r="AS269" s="53" t="s">
        <v>61</v>
      </c>
      <c r="AT269" s="84" t="s">
        <v>2943</v>
      </c>
      <c r="AU269" s="53"/>
      <c r="AV269" s="53" t="s">
        <v>2944</v>
      </c>
      <c r="AW269" s="53">
        <v>1</v>
      </c>
      <c r="AX269" s="83">
        <v>46151</v>
      </c>
      <c r="AY269" s="53"/>
      <c r="AZ269" s="53"/>
    </row>
    <row r="270" spans="3:52" ht="14.25" customHeight="1">
      <c r="C270" s="82" t="s">
        <v>14</v>
      </c>
      <c r="D270" s="82" t="s">
        <v>2947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11"/>
        <v>1</v>
      </c>
      <c r="M270" s="26">
        <f t="shared" si="12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>
        <v>1</v>
      </c>
      <c r="AM270" s="26"/>
      <c r="AN270" s="26"/>
      <c r="AO270" s="67">
        <f>SUMIFS([1]Up!$J:$J,[1]Up!$D:$D,D270)</f>
        <v>0</v>
      </c>
      <c r="AP270" s="82"/>
      <c r="AQ270" s="82" t="str">
        <f t="shared" si="13"/>
        <v>PL3</v>
      </c>
      <c r="AR270" s="53" t="str">
        <f t="shared" si="14"/>
        <v/>
      </c>
      <c r="AS270" s="53" t="s">
        <v>61</v>
      </c>
      <c r="AT270" s="84" t="s">
        <v>2943</v>
      </c>
      <c r="AU270" s="53"/>
      <c r="AV270" s="53" t="s">
        <v>2944</v>
      </c>
      <c r="AW270" s="53">
        <v>1</v>
      </c>
      <c r="AX270" s="83">
        <v>46151</v>
      </c>
      <c r="AY270" s="53"/>
      <c r="AZ270" s="53"/>
    </row>
    <row r="271" spans="3:52" ht="14.25" customHeight="1">
      <c r="C271" s="82" t="s">
        <v>14</v>
      </c>
      <c r="D271" s="82" t="s">
        <v>2948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11"/>
        <v>4</v>
      </c>
      <c r="M271" s="26">
        <f t="shared" si="12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67">
        <f>SUMIFS([1]Up!$J:$J,[1]Up!$D:$D,D271)</f>
        <v>0</v>
      </c>
      <c r="AP271" s="82"/>
      <c r="AQ271" s="82" t="str">
        <f t="shared" si="13"/>
        <v>PL6</v>
      </c>
      <c r="AR271" s="53" t="str">
        <f t="shared" si="14"/>
        <v/>
      </c>
      <c r="AS271" s="53" t="s">
        <v>61</v>
      </c>
      <c r="AT271" s="84" t="s">
        <v>2652</v>
      </c>
      <c r="AU271" s="53"/>
      <c r="AV271" s="53" t="s">
        <v>2653</v>
      </c>
      <c r="AW271" s="53">
        <v>4</v>
      </c>
      <c r="AX271" s="83">
        <v>46151</v>
      </c>
      <c r="AY271" s="53"/>
      <c r="AZ271" s="53"/>
    </row>
    <row r="272" spans="3:52" ht="14.25" customHeight="1">
      <c r="C272" s="82" t="s">
        <v>14</v>
      </c>
      <c r="D272" s="82" t="s">
        <v>2949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11"/>
        <v>2</v>
      </c>
      <c r="M272" s="26">
        <f t="shared" si="12"/>
        <v>0</v>
      </c>
      <c r="N272" s="26"/>
      <c r="O272" s="26"/>
      <c r="P272" s="26"/>
      <c r="Q272" s="26"/>
      <c r="R272" s="26"/>
      <c r="S272" s="26">
        <v>2</v>
      </c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67">
        <f>SUMIFS([1]Up!$J:$J,[1]Up!$D:$D,D272)</f>
        <v>0</v>
      </c>
      <c r="AP272" s="82"/>
      <c r="AQ272" s="82" t="str">
        <f t="shared" si="13"/>
        <v>PL25</v>
      </c>
      <c r="AR272" s="53" t="str">
        <f t="shared" si="14"/>
        <v/>
      </c>
      <c r="AS272" s="53" t="s">
        <v>61</v>
      </c>
      <c r="AT272" s="84" t="s">
        <v>2662</v>
      </c>
      <c r="AU272" s="53"/>
      <c r="AV272" s="53" t="s">
        <v>2663</v>
      </c>
      <c r="AW272" s="53">
        <v>2</v>
      </c>
      <c r="AX272" s="83">
        <v>46151</v>
      </c>
      <c r="AY272" s="53"/>
      <c r="AZ272" s="53"/>
    </row>
    <row r="273" spans="3:52" ht="14.25" customHeight="1">
      <c r="C273" s="82" t="s">
        <v>15</v>
      </c>
      <c r="D273" s="82" t="s">
        <v>2950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11"/>
        <v>60</v>
      </c>
      <c r="M273" s="26">
        <f t="shared" si="12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>
        <v>60</v>
      </c>
      <c r="AM273" s="26"/>
      <c r="AN273" s="26"/>
      <c r="AO273" s="67">
        <f>SUMIFS([1]Up!$J:$J,[1]Up!$D:$D,D273)</f>
        <v>0</v>
      </c>
      <c r="AP273" s="82"/>
      <c r="AQ273" s="82" t="str">
        <f t="shared" si="13"/>
        <v/>
      </c>
      <c r="AR273" s="53" t="str">
        <f t="shared" si="14"/>
        <v/>
      </c>
      <c r="AS273" s="53" t="s">
        <v>75</v>
      </c>
      <c r="AT273" s="84"/>
      <c r="AU273" s="53"/>
      <c r="AV273" s="53"/>
      <c r="AW273" s="53"/>
      <c r="AX273" s="83"/>
      <c r="AY273" s="53"/>
      <c r="AZ273" s="53"/>
    </row>
    <row r="274" spans="3:52" ht="14.25" customHeight="1">
      <c r="C274" s="82" t="s">
        <v>15</v>
      </c>
      <c r="D274" s="82" t="s">
        <v>2951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11"/>
        <v>120</v>
      </c>
      <c r="M274" s="26">
        <f t="shared" si="12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>
        <v>120</v>
      </c>
      <c r="AM274" s="26"/>
      <c r="AN274" s="26"/>
      <c r="AO274" s="67">
        <f>SUMIFS([1]Up!$J:$J,[1]Up!$D:$D,D274)</f>
        <v>0</v>
      </c>
      <c r="AP274" s="82"/>
      <c r="AQ274" s="82" t="str">
        <f t="shared" si="13"/>
        <v/>
      </c>
      <c r="AR274" s="53" t="str">
        <f t="shared" si="14"/>
        <v/>
      </c>
      <c r="AS274" s="53" t="s">
        <v>75</v>
      </c>
      <c r="AT274" s="84"/>
      <c r="AU274" s="53"/>
      <c r="AV274" s="53"/>
      <c r="AW274" s="53"/>
      <c r="AX274" s="83"/>
      <c r="AY274" s="53"/>
      <c r="AZ274" s="53"/>
    </row>
    <row r="275" spans="3:52" ht="14.25" customHeight="1">
      <c r="C275" s="82" t="s">
        <v>15</v>
      </c>
      <c r="D275" s="82" t="s">
        <v>2952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11"/>
        <v>0</v>
      </c>
      <c r="M275" s="26">
        <f t="shared" si="12"/>
        <v>360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67">
        <f>SUMIFS([1]Up!$J:$J,[1]Up!$D:$D,D275)</f>
        <v>0</v>
      </c>
      <c r="AP275" s="82"/>
      <c r="AQ275" s="82" t="str">
        <f t="shared" si="13"/>
        <v/>
      </c>
      <c r="AR275" s="53" t="str">
        <f t="shared" si="14"/>
        <v/>
      </c>
      <c r="AS275" s="53" t="s">
        <v>75</v>
      </c>
      <c r="AT275" s="84"/>
      <c r="AU275" s="53"/>
      <c r="AV275" s="53"/>
      <c r="AW275" s="53"/>
      <c r="AX275" s="83"/>
      <c r="AY275" s="53"/>
      <c r="AZ275" s="53"/>
    </row>
    <row r="276" spans="3:52" ht="14.25" customHeight="1">
      <c r="C276" s="82" t="s">
        <v>14</v>
      </c>
      <c r="D276" s="82" t="s">
        <v>2953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11"/>
        <v>9</v>
      </c>
      <c r="M276" s="26">
        <f t="shared" si="12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67">
        <f>SUMIFS([1]Up!$J:$J,[1]Up!$D:$D,D276)</f>
        <v>0</v>
      </c>
      <c r="AP276" s="82"/>
      <c r="AQ276" s="82" t="str">
        <f t="shared" si="13"/>
        <v>PL12</v>
      </c>
      <c r="AR276" s="53" t="str">
        <f t="shared" si="14"/>
        <v/>
      </c>
      <c r="AS276" s="53" t="s">
        <v>50</v>
      </c>
      <c r="AT276" s="84" t="s">
        <v>2680</v>
      </c>
      <c r="AU276" s="53"/>
      <c r="AV276" s="53" t="s">
        <v>2681</v>
      </c>
      <c r="AW276" s="53">
        <v>9</v>
      </c>
      <c r="AX276" s="83">
        <v>46151</v>
      </c>
      <c r="AY276" s="53"/>
      <c r="AZ276" s="53"/>
    </row>
    <row r="277" spans="3:52" ht="14.25" customHeight="1">
      <c r="C277" s="82" t="s">
        <v>14</v>
      </c>
      <c r="D277" s="82" t="s">
        <v>2954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11"/>
        <v>9</v>
      </c>
      <c r="M277" s="26">
        <f t="shared" si="12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67">
        <f>SUMIFS([1]Up!$J:$J,[1]Up!$D:$D,D277)</f>
        <v>0</v>
      </c>
      <c r="AP277" s="82"/>
      <c r="AQ277" s="82" t="str">
        <f t="shared" si="13"/>
        <v>PL12</v>
      </c>
      <c r="AR277" s="53" t="str">
        <f t="shared" si="14"/>
        <v/>
      </c>
      <c r="AS277" s="53" t="s">
        <v>50</v>
      </c>
      <c r="AT277" s="84" t="s">
        <v>2680</v>
      </c>
      <c r="AU277" s="53"/>
      <c r="AV277" s="53" t="s">
        <v>2681</v>
      </c>
      <c r="AW277" s="53">
        <v>9</v>
      </c>
      <c r="AX277" s="83">
        <v>46151</v>
      </c>
      <c r="AY277" s="53"/>
      <c r="AZ277" s="53"/>
    </row>
    <row r="278" spans="3:52" ht="14.25" customHeight="1">
      <c r="C278" s="82" t="s">
        <v>14</v>
      </c>
      <c r="D278" s="82" t="s">
        <v>2955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11"/>
        <v>9</v>
      </c>
      <c r="M278" s="26">
        <f t="shared" si="12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67">
        <f>SUMIFS([1]Up!$J:$J,[1]Up!$D:$D,D278)</f>
        <v>0</v>
      </c>
      <c r="AP278" s="82"/>
      <c r="AQ278" s="82" t="str">
        <f t="shared" si="13"/>
        <v>PL12</v>
      </c>
      <c r="AR278" s="53" t="str">
        <f t="shared" si="14"/>
        <v/>
      </c>
      <c r="AS278" s="53" t="s">
        <v>50</v>
      </c>
      <c r="AT278" s="84" t="s">
        <v>2680</v>
      </c>
      <c r="AU278" s="53"/>
      <c r="AV278" s="53" t="s">
        <v>2681</v>
      </c>
      <c r="AW278" s="53">
        <v>9</v>
      </c>
      <c r="AX278" s="83">
        <v>46151</v>
      </c>
      <c r="AY278" s="53"/>
      <c r="AZ278" s="53"/>
    </row>
    <row r="279" spans="3:52" ht="14.25" customHeight="1">
      <c r="C279" s="82" t="s">
        <v>14</v>
      </c>
      <c r="D279" s="82" t="s">
        <v>2956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11"/>
        <v>1</v>
      </c>
      <c r="M279" s="26">
        <f t="shared" si="12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>
        <v>2</v>
      </c>
      <c r="AL279" s="26"/>
      <c r="AM279" s="26"/>
      <c r="AN279" s="26"/>
      <c r="AO279" s="67">
        <f>SUMIFS([1]Up!$J:$J,[1]Up!$D:$D,D279)</f>
        <v>0</v>
      </c>
      <c r="AP279" s="82" t="s">
        <v>82</v>
      </c>
      <c r="AQ279" s="82" t="str">
        <f t="shared" si="13"/>
        <v>PL6</v>
      </c>
      <c r="AR279" s="53" t="str">
        <f t="shared" si="14"/>
        <v>Thừa 1</v>
      </c>
      <c r="AS279" s="53" t="s">
        <v>61</v>
      </c>
      <c r="AT279" s="84"/>
      <c r="AU279" s="53"/>
      <c r="AV279" s="53" t="s">
        <v>1681</v>
      </c>
      <c r="AW279" s="53">
        <v>1</v>
      </c>
      <c r="AX279" s="83"/>
      <c r="AY279" s="53"/>
      <c r="AZ279" s="53"/>
    </row>
    <row r="280" spans="3:52" ht="14.25" customHeight="1">
      <c r="C280" s="82" t="s">
        <v>14</v>
      </c>
      <c r="D280" s="82" t="s">
        <v>2958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11"/>
        <v>2</v>
      </c>
      <c r="M280" s="26">
        <f t="shared" si="12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67">
        <f>SUMIFS([1]Up!$J:$J,[1]Up!$D:$D,D280)</f>
        <v>0</v>
      </c>
      <c r="AP280" s="82"/>
      <c r="AQ280" s="82" t="str">
        <f t="shared" si="13"/>
        <v>PL6</v>
      </c>
      <c r="AR280" s="53" t="str">
        <f t="shared" si="14"/>
        <v/>
      </c>
      <c r="AS280" s="53" t="s">
        <v>61</v>
      </c>
      <c r="AT280" s="84" t="s">
        <v>2652</v>
      </c>
      <c r="AU280" s="53"/>
      <c r="AV280" s="53" t="s">
        <v>2653</v>
      </c>
      <c r="AW280" s="53">
        <v>2</v>
      </c>
      <c r="AX280" s="83">
        <v>46151</v>
      </c>
      <c r="AY280" s="53"/>
      <c r="AZ280" s="53"/>
    </row>
    <row r="281" spans="3:52" ht="14.25" customHeight="1">
      <c r="C281" s="82" t="s">
        <v>12</v>
      </c>
      <c r="D281" s="82" t="s">
        <v>2960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11"/>
        <v>4</v>
      </c>
      <c r="M281" s="26">
        <f t="shared" si="12"/>
        <v>0</v>
      </c>
      <c r="N281" s="26"/>
      <c r="O281" s="26"/>
      <c r="P281" s="26"/>
      <c r="Q281" s="26"/>
      <c r="R281" s="26"/>
      <c r="S281" s="26"/>
      <c r="T281" s="26"/>
      <c r="U281" s="26">
        <v>4</v>
      </c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67">
        <f>SUMIFS([1]Up!$J:$J,[1]Up!$D:$D,D281)</f>
        <v>0</v>
      </c>
      <c r="AP281" s="82"/>
      <c r="AQ281" s="82" t="str">
        <f t="shared" si="13"/>
        <v/>
      </c>
      <c r="AR281" s="53" t="str">
        <f t="shared" si="14"/>
        <v/>
      </c>
      <c r="AS281" s="53" t="s">
        <v>50</v>
      </c>
      <c r="AT281" s="84" t="s">
        <v>2691</v>
      </c>
      <c r="AU281" s="53"/>
      <c r="AV281" s="53" t="s">
        <v>2692</v>
      </c>
      <c r="AW281" s="53">
        <v>4</v>
      </c>
      <c r="AX281" s="83">
        <v>46165</v>
      </c>
      <c r="AY281" s="53"/>
      <c r="AZ281" s="53"/>
    </row>
    <row r="282" spans="3:52" ht="14.25" customHeight="1">
      <c r="C282" s="82" t="s">
        <v>12</v>
      </c>
      <c r="D282" s="82" t="s">
        <v>2961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11"/>
        <v>4</v>
      </c>
      <c r="M282" s="26">
        <f t="shared" si="12"/>
        <v>0</v>
      </c>
      <c r="N282" s="26"/>
      <c r="O282" s="26"/>
      <c r="P282" s="26"/>
      <c r="Q282" s="26"/>
      <c r="R282" s="26"/>
      <c r="S282" s="26"/>
      <c r="T282" s="26"/>
      <c r="U282" s="26">
        <v>4</v>
      </c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67">
        <f>SUMIFS([1]Up!$J:$J,[1]Up!$D:$D,D282)</f>
        <v>0</v>
      </c>
      <c r="AP282" s="82"/>
      <c r="AQ282" s="82" t="str">
        <f t="shared" si="13"/>
        <v/>
      </c>
      <c r="AR282" s="53" t="str">
        <f t="shared" si="14"/>
        <v/>
      </c>
      <c r="AS282" s="53" t="s">
        <v>50</v>
      </c>
      <c r="AT282" s="84" t="s">
        <v>2691</v>
      </c>
      <c r="AU282" s="53"/>
      <c r="AV282" s="53" t="s">
        <v>2692</v>
      </c>
      <c r="AW282" s="53">
        <v>4</v>
      </c>
      <c r="AX282" s="83">
        <v>46165</v>
      </c>
      <c r="AY282" s="53"/>
      <c r="AZ282" s="53"/>
    </row>
    <row r="283" spans="3:52" ht="14.25" customHeight="1">
      <c r="C283" s="82" t="s">
        <v>12</v>
      </c>
      <c r="D283" s="82" t="s">
        <v>2962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11"/>
        <v>1</v>
      </c>
      <c r="M283" s="26">
        <f t="shared" si="12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>
        <f>(9800+1634)/G283</f>
        <v>1.0013136001401173</v>
      </c>
      <c r="AF283" s="26"/>
      <c r="AG283" s="26"/>
      <c r="AH283" s="26"/>
      <c r="AI283" s="26"/>
      <c r="AJ283" s="26"/>
      <c r="AK283" s="26"/>
      <c r="AL283" s="26"/>
      <c r="AM283" s="26"/>
      <c r="AN283" s="26"/>
      <c r="AO283" s="67">
        <f>SUMIFS([1]Up!$J:$J,[1]Up!$D:$D,D283)</f>
        <v>0</v>
      </c>
      <c r="AP283" s="82"/>
      <c r="AQ283" s="82" t="str">
        <f t="shared" si="13"/>
        <v/>
      </c>
      <c r="AR283" s="53" t="str">
        <f t="shared" si="14"/>
        <v/>
      </c>
      <c r="AS283" s="53" t="s">
        <v>50</v>
      </c>
      <c r="AT283" s="84" t="s">
        <v>2639</v>
      </c>
      <c r="AU283" s="53"/>
      <c r="AV283" s="53" t="s">
        <v>2695</v>
      </c>
      <c r="AW283" s="53">
        <v>1</v>
      </c>
      <c r="AX283" s="83">
        <v>46165</v>
      </c>
      <c r="AY283" s="53"/>
      <c r="AZ283" s="53"/>
    </row>
    <row r="284" spans="3:52" ht="14.25" customHeight="1">
      <c r="C284" s="82" t="s">
        <v>15</v>
      </c>
      <c r="D284" s="82" t="s">
        <v>2963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11"/>
        <v>0</v>
      </c>
      <c r="M284" s="26">
        <f t="shared" si="12"/>
        <v>2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67">
        <f>SUMIFS([1]Up!$J:$J,[1]Up!$D:$D,D284)</f>
        <v>0</v>
      </c>
      <c r="AP284" s="82"/>
      <c r="AQ284" s="82" t="str">
        <f t="shared" si="13"/>
        <v/>
      </c>
      <c r="AR284" s="53" t="str">
        <f t="shared" si="14"/>
        <v/>
      </c>
      <c r="AS284" s="53" t="s">
        <v>75</v>
      </c>
      <c r="AT284" s="84"/>
      <c r="AU284" s="53"/>
      <c r="AV284" s="53"/>
      <c r="AW284" s="53"/>
      <c r="AX284" s="83"/>
      <c r="AY284" s="53"/>
      <c r="AZ284" s="53"/>
    </row>
    <row r="285" spans="3:52" ht="14.25" customHeight="1">
      <c r="C285" s="82" t="s">
        <v>14</v>
      </c>
      <c r="D285" s="82" t="s">
        <v>2964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5">MIN(SUM(N285:AN285),I285)</f>
        <v>9</v>
      </c>
      <c r="M285" s="26">
        <f t="shared" ref="M285:M298" si="16">MAX(0,I285-L285)</f>
        <v>0</v>
      </c>
      <c r="N285" s="26"/>
      <c r="O285" s="26"/>
      <c r="P285" s="26"/>
      <c r="Q285" s="26"/>
      <c r="R285" s="26"/>
      <c r="S285" s="26"/>
      <c r="T285" s="26"/>
      <c r="U285" s="26">
        <v>9</v>
      </c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67">
        <f>SUMIFS([1]Up!$J:$J,[1]Up!$D:$D,D285)</f>
        <v>0</v>
      </c>
      <c r="AP285" s="82"/>
      <c r="AQ285" s="82" t="str">
        <f t="shared" ref="AQ285:AQ298" si="17">IFERROR(IF(C285="Plate",LEFT(E285,FIND("*",E285,1)-1),""),IF(C285="Plate",LEFT(E285,FIND("x",E285,1)-1),""))</f>
        <v>PL12</v>
      </c>
      <c r="AR285" s="53" t="str">
        <f t="shared" ref="AR285:AR298" si="18">IF(ROUND(SUM(N285:AN285)-I285,0)&gt;0,"Thừa "&amp;SUM(N285:AN285)-I285,"")</f>
        <v/>
      </c>
      <c r="AS285" s="53" t="s">
        <v>50</v>
      </c>
      <c r="AT285" s="84" t="s">
        <v>2722</v>
      </c>
      <c r="AU285" s="53"/>
      <c r="AV285" s="53" t="s">
        <v>2723</v>
      </c>
      <c r="AW285" s="53">
        <v>9</v>
      </c>
      <c r="AX285" s="83">
        <v>46165</v>
      </c>
      <c r="AY285" s="53"/>
      <c r="AZ285" s="53"/>
    </row>
    <row r="286" spans="3:52" ht="14.25" customHeight="1">
      <c r="C286" s="82" t="s">
        <v>14</v>
      </c>
      <c r="D286" s="82" t="s">
        <v>2965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5"/>
        <v>1</v>
      </c>
      <c r="M286" s="26">
        <f t="shared" si="16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>
        <v>1</v>
      </c>
      <c r="AM286" s="26"/>
      <c r="AN286" s="26"/>
      <c r="AO286" s="67">
        <f>SUMIFS([1]Up!$J:$J,[1]Up!$D:$D,D286)</f>
        <v>0</v>
      </c>
      <c r="AP286" s="82"/>
      <c r="AQ286" s="82" t="str">
        <f t="shared" si="17"/>
        <v>PL3</v>
      </c>
      <c r="AR286" s="53" t="str">
        <f t="shared" si="18"/>
        <v/>
      </c>
      <c r="AS286" s="53" t="s">
        <v>61</v>
      </c>
      <c r="AT286" s="84" t="s">
        <v>2943</v>
      </c>
      <c r="AU286" s="53"/>
      <c r="AV286" s="53" t="s">
        <v>2966</v>
      </c>
      <c r="AW286" s="53">
        <v>1</v>
      </c>
      <c r="AX286" s="83">
        <v>46165</v>
      </c>
      <c r="AY286" s="53"/>
      <c r="AZ286" s="53"/>
    </row>
    <row r="287" spans="3:52" ht="14.25" customHeight="1">
      <c r="C287" s="82" t="s">
        <v>14</v>
      </c>
      <c r="D287" s="82" t="s">
        <v>2967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5"/>
        <v>1</v>
      </c>
      <c r="M287" s="26">
        <f t="shared" si="16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>
        <v>1</v>
      </c>
      <c r="AM287" s="26"/>
      <c r="AN287" s="26"/>
      <c r="AO287" s="67">
        <f>SUMIFS([1]Up!$J:$J,[1]Up!$D:$D,D287)</f>
        <v>0</v>
      </c>
      <c r="AP287" s="82"/>
      <c r="AQ287" s="82" t="str">
        <f t="shared" si="17"/>
        <v>PL3</v>
      </c>
      <c r="AR287" s="53" t="str">
        <f t="shared" si="18"/>
        <v/>
      </c>
      <c r="AS287" s="53" t="s">
        <v>61</v>
      </c>
      <c r="AT287" s="84" t="s">
        <v>2943</v>
      </c>
      <c r="AU287" s="53"/>
      <c r="AV287" s="53" t="s">
        <v>2966</v>
      </c>
      <c r="AW287" s="53">
        <v>1</v>
      </c>
      <c r="AX287" s="83">
        <v>46165</v>
      </c>
      <c r="AY287" s="53"/>
      <c r="AZ287" s="53"/>
    </row>
    <row r="288" spans="3:52" ht="14.25" customHeight="1">
      <c r="C288" s="82" t="s">
        <v>14</v>
      </c>
      <c r="D288" s="82" t="s">
        <v>2968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5"/>
        <v>1</v>
      </c>
      <c r="M288" s="26">
        <f t="shared" si="16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>
        <v>1</v>
      </c>
      <c r="AM288" s="26"/>
      <c r="AN288" s="26"/>
      <c r="AO288" s="67">
        <f>SUMIFS([1]Up!$J:$J,[1]Up!$D:$D,D288)</f>
        <v>0</v>
      </c>
      <c r="AP288" s="82"/>
      <c r="AQ288" s="82" t="str">
        <f t="shared" si="17"/>
        <v>PL3</v>
      </c>
      <c r="AR288" s="53" t="str">
        <f t="shared" si="18"/>
        <v/>
      </c>
      <c r="AS288" s="53" t="s">
        <v>61</v>
      </c>
      <c r="AT288" s="84" t="s">
        <v>2943</v>
      </c>
      <c r="AU288" s="53"/>
      <c r="AV288" s="53" t="s">
        <v>2966</v>
      </c>
      <c r="AW288" s="53">
        <v>1</v>
      </c>
      <c r="AX288" s="83">
        <v>46165</v>
      </c>
      <c r="AY288" s="53"/>
      <c r="AZ288" s="53"/>
    </row>
    <row r="289" spans="3:52" ht="14.25" customHeight="1">
      <c r="C289" s="82" t="s">
        <v>14</v>
      </c>
      <c r="D289" s="82" t="s">
        <v>2969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5"/>
        <v>4</v>
      </c>
      <c r="M289" s="26">
        <f t="shared" si="16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67">
        <f>SUMIFS([1]Up!$J:$J,[1]Up!$D:$D,D289)</f>
        <v>0</v>
      </c>
      <c r="AP289" s="82"/>
      <c r="AQ289" s="82" t="str">
        <f t="shared" si="17"/>
        <v>PL6</v>
      </c>
      <c r="AR289" s="53" t="str">
        <f t="shared" si="18"/>
        <v/>
      </c>
      <c r="AS289" s="53" t="s">
        <v>61</v>
      </c>
      <c r="AT289" s="84" t="s">
        <v>2703</v>
      </c>
      <c r="AU289" s="53"/>
      <c r="AV289" s="53" t="s">
        <v>2704</v>
      </c>
      <c r="AW289" s="53">
        <v>4</v>
      </c>
      <c r="AX289" s="83">
        <v>46165</v>
      </c>
      <c r="AY289" s="53"/>
      <c r="AZ289" s="53"/>
    </row>
    <row r="290" spans="3:52" ht="14.25" customHeight="1">
      <c r="C290" s="82" t="s">
        <v>14</v>
      </c>
      <c r="D290" s="82" t="s">
        <v>2970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5"/>
        <v>2</v>
      </c>
      <c r="M290" s="26">
        <f t="shared" si="16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>
        <v>2</v>
      </c>
      <c r="AK290" s="26"/>
      <c r="AL290" s="26"/>
      <c r="AM290" s="26"/>
      <c r="AN290" s="26"/>
      <c r="AO290" s="67">
        <f>SUMIFS([1]Up!$J:$J,[1]Up!$D:$D,D290)</f>
        <v>0</v>
      </c>
      <c r="AP290" s="82"/>
      <c r="AQ290" s="82" t="str">
        <f t="shared" si="17"/>
        <v>PL19</v>
      </c>
      <c r="AR290" s="53" t="str">
        <f t="shared" si="18"/>
        <v/>
      </c>
      <c r="AS290" s="53" t="s">
        <v>61</v>
      </c>
      <c r="AT290" s="84" t="s">
        <v>2711</v>
      </c>
      <c r="AU290" s="53"/>
      <c r="AV290" s="53" t="s">
        <v>2712</v>
      </c>
      <c r="AW290" s="53">
        <v>2</v>
      </c>
      <c r="AX290" s="83">
        <v>46165</v>
      </c>
      <c r="AY290" s="53"/>
      <c r="AZ290" s="53"/>
    </row>
    <row r="291" spans="3:52" ht="14.25" customHeight="1">
      <c r="C291" s="82" t="s">
        <v>15</v>
      </c>
      <c r="D291" s="82" t="s">
        <v>2971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5"/>
        <v>60</v>
      </c>
      <c r="M291" s="26">
        <f t="shared" si="16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>
        <v>60</v>
      </c>
      <c r="AM291" s="26"/>
      <c r="AN291" s="26"/>
      <c r="AO291" s="67">
        <f>SUMIFS([1]Up!$J:$J,[1]Up!$D:$D,D291)</f>
        <v>0</v>
      </c>
      <c r="AP291" s="82"/>
      <c r="AQ291" s="82" t="str">
        <f t="shared" si="17"/>
        <v/>
      </c>
      <c r="AR291" s="53" t="str">
        <f t="shared" si="18"/>
        <v/>
      </c>
      <c r="AS291" s="53" t="s">
        <v>75</v>
      </c>
      <c r="AT291" s="84"/>
      <c r="AU291" s="53"/>
      <c r="AV291" s="53"/>
      <c r="AW291" s="53"/>
      <c r="AX291" s="83"/>
      <c r="AY291" s="53"/>
      <c r="AZ291" s="53"/>
    </row>
    <row r="292" spans="3:52" ht="14.25" customHeight="1">
      <c r="C292" s="82" t="s">
        <v>15</v>
      </c>
      <c r="D292" s="82" t="s">
        <v>2972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5"/>
        <v>120</v>
      </c>
      <c r="M292" s="26">
        <f t="shared" si="16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>
        <v>120</v>
      </c>
      <c r="AM292" s="26"/>
      <c r="AN292" s="26"/>
      <c r="AO292" s="67">
        <f>SUMIFS([1]Up!$J:$J,[1]Up!$D:$D,D292)</f>
        <v>0</v>
      </c>
      <c r="AP292" s="82"/>
      <c r="AQ292" s="82" t="str">
        <f t="shared" si="17"/>
        <v/>
      </c>
      <c r="AR292" s="53" t="str">
        <f t="shared" si="18"/>
        <v/>
      </c>
      <c r="AS292" s="53" t="s">
        <v>75</v>
      </c>
      <c r="AT292" s="84"/>
      <c r="AU292" s="53"/>
      <c r="AV292" s="53"/>
      <c r="AW292" s="53"/>
      <c r="AX292" s="83"/>
      <c r="AY292" s="53"/>
      <c r="AZ292" s="53"/>
    </row>
    <row r="293" spans="3:52" ht="14.25" customHeight="1">
      <c r="C293" s="82" t="s">
        <v>15</v>
      </c>
      <c r="D293" s="82" t="s">
        <v>2973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5"/>
        <v>0</v>
      </c>
      <c r="M293" s="26">
        <f t="shared" si="16"/>
        <v>360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67">
        <f>SUMIFS([1]Up!$J:$J,[1]Up!$D:$D,D293)</f>
        <v>0</v>
      </c>
      <c r="AP293" s="82"/>
      <c r="AQ293" s="82" t="str">
        <f t="shared" si="17"/>
        <v/>
      </c>
      <c r="AR293" s="53" t="str">
        <f t="shared" si="18"/>
        <v/>
      </c>
      <c r="AS293" s="53" t="s">
        <v>75</v>
      </c>
      <c r="AT293" s="84"/>
      <c r="AU293" s="53"/>
      <c r="AV293" s="53"/>
      <c r="AW293" s="53"/>
      <c r="AX293" s="83"/>
      <c r="AY293" s="53"/>
      <c r="AZ293" s="53"/>
    </row>
    <row r="294" spans="3:52" ht="14.25" customHeight="1">
      <c r="C294" s="82" t="s">
        <v>14</v>
      </c>
      <c r="D294" s="82" t="s">
        <v>2974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5"/>
        <v>9</v>
      </c>
      <c r="M294" s="26">
        <f t="shared" si="16"/>
        <v>0</v>
      </c>
      <c r="N294" s="26"/>
      <c r="O294" s="26"/>
      <c r="P294" s="26"/>
      <c r="Q294" s="26"/>
      <c r="R294" s="26"/>
      <c r="S294" s="26"/>
      <c r="T294" s="26"/>
      <c r="U294" s="26">
        <v>9</v>
      </c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67">
        <f>SUMIFS([1]Up!$J:$J,[1]Up!$D:$D,D294)</f>
        <v>0</v>
      </c>
      <c r="AP294" s="82"/>
      <c r="AQ294" s="82" t="str">
        <f t="shared" si="17"/>
        <v>PL12</v>
      </c>
      <c r="AR294" s="53" t="str">
        <f t="shared" si="18"/>
        <v/>
      </c>
      <c r="AS294" s="53" t="s">
        <v>50</v>
      </c>
      <c r="AT294" s="84" t="s">
        <v>2722</v>
      </c>
      <c r="AU294" s="53"/>
      <c r="AV294" s="53" t="s">
        <v>2723</v>
      </c>
      <c r="AW294" s="53">
        <v>9</v>
      </c>
      <c r="AX294" s="83">
        <v>46165</v>
      </c>
      <c r="AY294" s="53"/>
      <c r="AZ294" s="53"/>
    </row>
    <row r="295" spans="3:52" ht="24" customHeight="1">
      <c r="C295" s="82" t="s">
        <v>14</v>
      </c>
      <c r="D295" s="82" t="s">
        <v>2975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5"/>
        <v>9</v>
      </c>
      <c r="M295" s="26">
        <f t="shared" si="16"/>
        <v>0</v>
      </c>
      <c r="N295" s="26"/>
      <c r="O295" s="26"/>
      <c r="P295" s="26"/>
      <c r="Q295" s="26"/>
      <c r="R295" s="26"/>
      <c r="S295" s="26"/>
      <c r="T295" s="26"/>
      <c r="U295" s="26">
        <v>9</v>
      </c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67">
        <f>SUMIFS([1]Up!$J:$J,[1]Up!$D:$D,D295)</f>
        <v>0</v>
      </c>
      <c r="AP295" s="82"/>
      <c r="AQ295" s="82" t="str">
        <f t="shared" si="17"/>
        <v>PL12</v>
      </c>
      <c r="AR295" s="53" t="str">
        <f t="shared" si="18"/>
        <v/>
      </c>
      <c r="AS295" s="53" t="s">
        <v>50</v>
      </c>
      <c r="AT295" s="84" t="s">
        <v>2722</v>
      </c>
      <c r="AU295" s="53"/>
      <c r="AV295" s="53" t="s">
        <v>2723</v>
      </c>
      <c r="AW295" s="53">
        <v>9</v>
      </c>
      <c r="AX295" s="83">
        <v>46165</v>
      </c>
      <c r="AY295" s="53"/>
      <c r="AZ295" s="53"/>
    </row>
    <row r="296" spans="3:52" ht="24" customHeight="1">
      <c r="C296" s="82" t="s">
        <v>14</v>
      </c>
      <c r="D296" s="82" t="s">
        <v>2976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5"/>
        <v>9</v>
      </c>
      <c r="M296" s="26">
        <f t="shared" si="16"/>
        <v>0</v>
      </c>
      <c r="N296" s="26"/>
      <c r="O296" s="26"/>
      <c r="P296" s="26"/>
      <c r="Q296" s="26"/>
      <c r="R296" s="26"/>
      <c r="S296" s="26"/>
      <c r="T296" s="26"/>
      <c r="U296" s="26">
        <v>9</v>
      </c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67">
        <f>SUMIFS([1]Up!$J:$J,[1]Up!$D:$D,D296)</f>
        <v>0</v>
      </c>
      <c r="AP296" s="82"/>
      <c r="AQ296" s="82" t="str">
        <f t="shared" si="17"/>
        <v>PL12</v>
      </c>
      <c r="AR296" s="53" t="str">
        <f t="shared" si="18"/>
        <v/>
      </c>
      <c r="AS296" s="53" t="s">
        <v>50</v>
      </c>
      <c r="AT296" s="84" t="s">
        <v>2722</v>
      </c>
      <c r="AU296" s="53"/>
      <c r="AV296" s="53" t="s">
        <v>2723</v>
      </c>
      <c r="AW296" s="170">
        <v>9</v>
      </c>
      <c r="AX296" s="53">
        <v>46165</v>
      </c>
      <c r="AY296" s="53"/>
      <c r="AZ296" s="53"/>
    </row>
    <row r="297" spans="3:52" ht="24" customHeight="1">
      <c r="C297" s="82" t="s">
        <v>14</v>
      </c>
      <c r="D297" s="82" t="s">
        <v>2977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5"/>
        <v>1</v>
      </c>
      <c r="M297" s="26">
        <f t="shared" si="16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>
        <v>2</v>
      </c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67">
        <f>SUMIFS([1]Up!$J:$J,[1]Up!$D:$D,D297)</f>
        <v>0</v>
      </c>
      <c r="AP297" s="82" t="s">
        <v>82</v>
      </c>
      <c r="AQ297" s="82" t="str">
        <f t="shared" si="17"/>
        <v>PL6</v>
      </c>
      <c r="AR297" s="53" t="str">
        <f t="shared" si="18"/>
        <v>Thừa 1</v>
      </c>
      <c r="AS297" s="53" t="s">
        <v>61</v>
      </c>
      <c r="AT297" s="53"/>
      <c r="AU297" s="53"/>
      <c r="AV297" s="53" t="s">
        <v>1681</v>
      </c>
      <c r="AW297" s="170">
        <v>1</v>
      </c>
      <c r="AX297" s="53"/>
      <c r="AY297" s="53"/>
      <c r="AZ297" s="53"/>
    </row>
    <row r="298" spans="3:52" ht="24" customHeight="1">
      <c r="C298" s="82" t="s">
        <v>14</v>
      </c>
      <c r="D298" s="82" t="s">
        <v>2978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5"/>
        <v>2</v>
      </c>
      <c r="M298" s="26">
        <f t="shared" si="16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67">
        <f>SUMIFS([1]Up!$J:$J,[1]Up!$D:$D,D298)</f>
        <v>0</v>
      </c>
      <c r="AP298" s="82"/>
      <c r="AQ298" s="82" t="str">
        <f t="shared" si="17"/>
        <v>PL6</v>
      </c>
      <c r="AR298" s="53" t="str">
        <f t="shared" si="18"/>
        <v/>
      </c>
      <c r="AS298" s="53" t="s">
        <v>61</v>
      </c>
      <c r="AT298" s="84" t="s">
        <v>2703</v>
      </c>
      <c r="AU298" s="53"/>
      <c r="AV298" s="53" t="s">
        <v>2704</v>
      </c>
      <c r="AW298" s="170">
        <v>2</v>
      </c>
      <c r="AX298" s="53">
        <v>46165</v>
      </c>
      <c r="AY298" s="53"/>
      <c r="AZ298" s="53"/>
    </row>
    <row r="299" spans="3:52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  <c r="AI299" s="82"/>
      <c r="AJ299" s="82"/>
      <c r="AK299" s="82"/>
      <c r="AL299" s="82"/>
      <c r="AM299" s="82"/>
      <c r="AN299" s="82"/>
      <c r="AO299" s="67"/>
      <c r="AP299" s="82"/>
      <c r="AQ299" s="82"/>
      <c r="AR299" s="53"/>
      <c r="AS299" s="53"/>
      <c r="AT299" s="53"/>
      <c r="AU299" s="53"/>
      <c r="AV299" s="53"/>
      <c r="AW299" s="170"/>
      <c r="AX299" s="53"/>
      <c r="AY299" s="53"/>
      <c r="AZ299" s="53"/>
    </row>
    <row r="300" spans="3:52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  <c r="AI300" s="82"/>
      <c r="AJ300" s="82"/>
      <c r="AK300" s="82"/>
      <c r="AL300" s="82"/>
      <c r="AM300" s="82"/>
      <c r="AN300" s="82"/>
      <c r="AO300" s="67"/>
      <c r="AP300" s="82"/>
      <c r="AQ300" s="82"/>
      <c r="AR300" s="53"/>
      <c r="AS300" s="53"/>
      <c r="AT300" s="53"/>
      <c r="AU300" s="53"/>
      <c r="AV300" s="53"/>
      <c r="AW300" s="170"/>
      <c r="AX300" s="53"/>
      <c r="AY300" s="53"/>
      <c r="AZ300" s="53"/>
    </row>
    <row r="301" spans="3:52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  <c r="AI301" s="82"/>
      <c r="AJ301" s="82"/>
      <c r="AK301" s="82"/>
      <c r="AL301" s="82"/>
      <c r="AM301" s="82"/>
      <c r="AN301" s="82"/>
      <c r="AO301" s="67"/>
      <c r="AP301" s="82"/>
      <c r="AQ301" s="82"/>
      <c r="AR301" s="53"/>
      <c r="AS301" s="53"/>
      <c r="AT301" s="53"/>
      <c r="AU301" s="53"/>
      <c r="AV301" s="53"/>
      <c r="AW301" s="170"/>
      <c r="AX301" s="53"/>
      <c r="AY301" s="53"/>
      <c r="AZ301" s="53"/>
    </row>
  </sheetData>
  <autoFilter ref="C29:AZ301" xr:uid="{B5DE6D30-F474-449D-82A7-1262A8A8C8BB}"/>
  <dataConsolidate/>
  <conditionalFormatting sqref="D30:D29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BDE90-D07A-4880-AFA7-83BA6F108580}">
  <sheetPr codeName="Sheet8">
    <tabColor rgb="FF7030A0"/>
    <pageSetUpPr fitToPage="1"/>
  </sheetPr>
  <dimension ref="C1:AR301"/>
  <sheetViews>
    <sheetView zoomScale="85" zoomScaleNormal="85" workbookViewId="0">
      <pane xSplit="13" ySplit="29" topLeftCell="Y111" activePane="bottomRight" state="frozen"/>
      <selection activeCell="X13" sqref="X13"/>
      <selection pane="topRight" activeCell="X13" sqref="X13"/>
      <selection pane="bottomLeft" activeCell="X13" sqref="X13"/>
      <selection pane="bottomRight" activeCell="AI7" sqref="AI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32" width="7.25" style="3" customWidth="1"/>
    <col min="33" max="33" width="8.625" style="3" customWidth="1"/>
    <col min="34" max="34" width="9.875" style="3" customWidth="1"/>
    <col min="35" max="35" width="8.625" style="3" customWidth="1"/>
    <col min="36" max="36" width="8.75" style="3" customWidth="1"/>
    <col min="37" max="37" width="7.5" style="3" customWidth="1"/>
    <col min="38" max="40" width="9" style="3" customWidth="1"/>
    <col min="41" max="41" width="8.75" style="3" customWidth="1"/>
    <col min="42" max="42" width="8.625" style="3" customWidth="1"/>
    <col min="43" max="44" width="9" style="3" customWidth="1"/>
    <col min="45" max="16384" width="8.75" style="3"/>
  </cols>
  <sheetData>
    <row r="1" spans="4:33" ht="19.5">
      <c r="D1" s="1" t="s">
        <v>2979</v>
      </c>
      <c r="E1" s="2"/>
      <c r="F1" s="2"/>
      <c r="G1" s="2"/>
      <c r="H1" s="2"/>
    </row>
    <row r="2" spans="4:33" ht="13.5" thickBot="1"/>
    <row r="3" spans="4:33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 spans="4:33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>
        <f>18*12</f>
        <v>216</v>
      </c>
      <c r="Y4" s="24"/>
      <c r="Z4" s="24"/>
      <c r="AA4" s="24"/>
      <c r="AB4" s="24"/>
      <c r="AC4" s="24"/>
      <c r="AD4" s="24"/>
      <c r="AE4" s="24"/>
      <c r="AF4" s="25"/>
    </row>
    <row r="5" spans="4:33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7964</v>
      </c>
      <c r="N5" s="30">
        <f>H8</f>
        <v>24646.700000000004</v>
      </c>
      <c r="O5" s="31"/>
      <c r="P5" s="32" cm="1">
        <f t="array" aca="1" ref="P5" ca="1">IFERROR(INDIRECT("'"&amp;$D$1&amp;"'!w6"),0)</f>
        <v>29951.9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</row>
    <row r="6" spans="4:33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1056</v>
      </c>
      <c r="H6" s="26" cm="1">
        <f t="array" ref="H6">SUMPRODUCT(--($C$30:$C$301=$D6),$L$30:$L$301,$J$30:$J$301)</f>
        <v>12960.700000000006</v>
      </c>
      <c r="I6" s="26" cm="1">
        <f t="array" ref="I6">SUMPRODUCT(--($C$30:$C$301=$D6),$M$30:$M$301)</f>
        <v>0</v>
      </c>
      <c r="J6" s="27" cm="1">
        <f t="array" ref="J6">SUMPRODUCT(--($C$30:$C$301=$D6),$M$30:$M$301,$J$30:$J$301)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">
        <f>162+154+81</f>
        <v>397</v>
      </c>
    </row>
    <row r="7" spans="4:33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6800</v>
      </c>
      <c r="H7" s="26" cm="1">
        <f t="array" ref="H7">SUMPRODUCT(--($C$30:$C$301=$D7),$L$30:$L$301,$J$30:$J$301)</f>
        <v>284.8</v>
      </c>
      <c r="I7" s="26" cm="1">
        <f t="array" ref="I7">SUMPRODUCT(--($C$30:$C$301=$D7),$M$30:$M$301)</f>
        <v>100</v>
      </c>
      <c r="J7" s="27" cm="1">
        <f t="array" ref="J7">SUMPRODUCT(--($C$30:$C$301=$D7),$M$30:$M$301,$J$30:$J$301)</f>
        <v>20</v>
      </c>
      <c r="AB7" s="3">
        <f>280*2</f>
        <v>560</v>
      </c>
    </row>
    <row r="8" spans="4:33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7964</v>
      </c>
      <c r="H8" s="41">
        <f t="shared" si="0"/>
        <v>24646.700000000004</v>
      </c>
      <c r="I8" s="41">
        <f t="shared" si="0"/>
        <v>100</v>
      </c>
      <c r="J8" s="42">
        <f>J5+J6+J7</f>
        <v>20</v>
      </c>
    </row>
    <row r="9" spans="4:33" ht="13.5" hidden="1" outlineLevel="1" thickTop="1"/>
    <row r="10" spans="4:33" ht="13.5" hidden="1" outlineLevel="1" thickBot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3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4:33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</row>
    <row r="13" spans="4:33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</row>
    <row r="14" spans="4:33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</row>
    <row r="15" spans="4:33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</row>
    <row r="16" spans="4:33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</row>
    <row r="17" spans="3:44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</row>
    <row r="18" spans="3:44" ht="13.5" hidden="1" outlineLevel="1" collapsed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</row>
    <row r="19" spans="3:44" ht="13.5" hidden="1" outlineLevel="1" thickTop="1"/>
    <row r="20" spans="3:44" ht="13.5" hidden="1" outlineLevel="1" thickBot="1">
      <c r="E20" s="43" t="s">
        <v>24</v>
      </c>
      <c r="F20" s="43"/>
      <c r="G20" s="43"/>
      <c r="H20" s="43"/>
      <c r="I20" s="43"/>
      <c r="J20" s="43"/>
      <c r="K20" s="43"/>
    </row>
    <row r="21" spans="3:44" ht="13.5" hidden="1" outlineLevel="1" thickTop="1">
      <c r="D21" s="63" t="s">
        <v>14</v>
      </c>
      <c r="E21" s="64" t="e" cm="1" vm="1">
        <f t="array" ref="E21">_xlfn._xlws.SORT(MID(TRANSPOSE(_xlfn.UNIQUE(_xlfn._xlws.FILTER(AI30:AI301,(C30:C301=$D$21)*(M30:M301&lt;&gt;0)))),3,3),,1)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</row>
    <row r="22" spans="3:44" ht="30.75" hidden="1" customHeight="1" outlineLevel="2">
      <c r="D22" s="66" t="s">
        <v>25</v>
      </c>
      <c r="E22" s="67" t="e" cm="1" vm="2">
        <f t="array" ref="E22">SUMPRODUCT(--($C$30:$C$301=$D$21),--($AI$30:$AI$301="PL"&amp;E$21),$J$30:$J$301,$I$30:$I$301)/(7.85*E$21)</f>
        <v>#VALUE!</v>
      </c>
      <c r="F22" s="67" t="e" cm="1">
        <f t="array" ref="F22">SUMPRODUCT(--($C$30:$C$301=$D$21),--($AI$30:$AI$301="PL"&amp;F$21),$J$30:$J$301,$I$30:$I$301)/(7.85*F$21)</f>
        <v>#DIV/0!</v>
      </c>
      <c r="G22" s="67" t="e" cm="1">
        <f t="array" ref="G22">SUMPRODUCT(--($C$30:$C$301=$D$21),--($AI$30:$AI$301="PL"&amp;G$21),$J$30:$J$301,$I$30:$I$301)/(7.85*G$21)</f>
        <v>#DIV/0!</v>
      </c>
      <c r="H22" s="67" t="e" cm="1">
        <f t="array" ref="H22">SUMPRODUCT(--($C$30:$C$301=$D$21),--($AI$30:$AI$301="PL"&amp;H$21),$J$30:$J$301,$I$30:$I$301)/(7.85*H$21)</f>
        <v>#DIV/0!</v>
      </c>
      <c r="I22" s="67" t="e" cm="1">
        <f t="array" ref="I22">SUMPRODUCT(--($C$30:$C$301=$D$21),--($AI$30:$AI$301="PL"&amp;I$21),$J$30:$J$301,$I$30:$I$301)/(7.85*I$21)</f>
        <v>#DIV/0!</v>
      </c>
      <c r="J22" s="67" t="e" cm="1">
        <f t="array" ref="J22">SUMPRODUCT(--($C$30:$C$301=$D$21),--($AI$30:$AI$301="PL"&amp;J$21),$J$30:$J$301,$I$30:$I$301)/(7.85*J$21)</f>
        <v>#DIV/0!</v>
      </c>
      <c r="K22" s="67" t="e" cm="1">
        <f t="array" ref="K22">SUMPRODUCT(--($C$30:$C$301=$D$21),--($AI$30:$AI$301="PL"&amp;K$21),$J$30:$J$301,$I$30:$I$301)/(7.85*K$21)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</row>
    <row r="23" spans="3:44" ht="21" hidden="1" customHeight="1" outlineLevel="2">
      <c r="D23" s="66" t="s">
        <v>18</v>
      </c>
      <c r="E23" s="69" t="e" cm="1" vm="2">
        <f t="array" ref="E23">SUMPRODUCT(--($C$30:$C$301=$D$21),--($AI$30:$AI$301="PL"&amp;E$21),$I$30:$I$301)</f>
        <v>#VALUE!</v>
      </c>
      <c r="F23" s="69" cm="1">
        <f t="array" ref="F23">SUMPRODUCT(--($C$30:$C$301=$D$21),--($AI$30:$AI$301="PL"&amp;F$21),$I$30:$I$301)</f>
        <v>0</v>
      </c>
      <c r="G23" s="69" cm="1">
        <f t="array" ref="G23">SUMPRODUCT(--($C$30:$C$301=$D$21),--($AI$30:$AI$301="PL"&amp;G$21),$I$30:$I$301)</f>
        <v>0</v>
      </c>
      <c r="H23" s="69" cm="1">
        <f t="array" ref="H23">SUMPRODUCT(--($C$30:$C$301=$D$21),--($AI$30:$AI$301="PL"&amp;H$21),$I$30:$I$301)</f>
        <v>0</v>
      </c>
      <c r="I23" s="69" cm="1">
        <f t="array" ref="I23">SUMPRODUCT(--($C$30:$C$301=$D$21),--($AI$30:$AI$301="PL"&amp;I$21),$I$30:$I$301)</f>
        <v>0</v>
      </c>
      <c r="J23" s="69" cm="1">
        <f t="array" ref="J23">SUMPRODUCT(--($C$30:$C$301=$D$21),--($AI$30:$AI$301="PL"&amp;J$21),$I$30:$I$301)</f>
        <v>0</v>
      </c>
      <c r="K23" s="69" cm="1">
        <f t="array" ref="K23">SUMPRODUCT(--($C$30:$C$301=$D$21),--($AI$30:$AI$301="PL"&amp;K$21),$I$30:$I$301)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</row>
    <row r="24" spans="3:44" ht="25.9" hidden="1" customHeight="1" outlineLevel="2">
      <c r="D24" s="66" t="s">
        <v>26</v>
      </c>
      <c r="E24" s="67" t="e" cm="1" vm="2">
        <f t="array" ref="E24">SUMPRODUCT(--($C$30:$C$301=$D$21),--($AI$30:$AI$301="PL"&amp;E$21),$J$30:$J$301,$M$30:$M$301)/(7.85*E$21)</f>
        <v>#VALUE!</v>
      </c>
      <c r="F24" s="67" t="e" cm="1">
        <f t="array" ref="F24">SUMPRODUCT(--($C$30:$C$301=$D$21),--($AI$30:$AI$301="PL"&amp;F$21),$J$30:$J$301,$M$30:$M$301)/(7.85*F$21)</f>
        <v>#DIV/0!</v>
      </c>
      <c r="G24" s="67" t="e" cm="1">
        <f t="array" ref="G24">SUMPRODUCT(--($C$30:$C$301=$D$21),--($AI$30:$AI$301="PL"&amp;G$21),$J$30:$J$301,$M$30:$M$301)/(7.85*G$21)</f>
        <v>#DIV/0!</v>
      </c>
      <c r="H24" s="67" t="e" cm="1">
        <f t="array" ref="H24">SUMPRODUCT(--($C$30:$C$301=$D$21),--($AI$30:$AI$301="PL"&amp;H$21),$J$30:$J$301,$M$30:$M$301)/(7.85*H$21)</f>
        <v>#DIV/0!</v>
      </c>
      <c r="I24" s="67" t="e" cm="1">
        <f t="array" ref="I24">SUMPRODUCT(--($C$30:$C$301=$D$21),--($AI$30:$AI$301="PL"&amp;I$21),$J$30:$J$301,$M$30:$M$301)/(7.85*I$21)</f>
        <v>#DIV/0!</v>
      </c>
      <c r="J24" s="67" t="e" cm="1">
        <f t="array" ref="J24">SUMPRODUCT(--($C$30:$C$301=$D$21),--($AI$30:$AI$301="PL"&amp;J$21),$J$30:$J$301,$M$30:$M$301)/(7.85*J$21)</f>
        <v>#DIV/0!</v>
      </c>
      <c r="K24" s="67" t="e" cm="1">
        <f t="array" ref="K24">SUMPRODUCT(--($C$30:$C$301=$D$21),--($AI$30:$AI$301="PL"&amp;K$21),$J$30:$J$301,$M$30:$M$301)/(7.85*K$21)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</row>
    <row r="25" spans="3:44" ht="19.5" hidden="1" customHeight="1" outlineLevel="2">
      <c r="D25" s="71" t="s">
        <v>27</v>
      </c>
      <c r="E25" s="69" t="e" cm="1" vm="2">
        <f t="array" ref="E25">SUMPRODUCT(--($C$30:$C$301=$D$21),--($AI$30:$AI$301="PL"&amp;E$21),$M$30:$M$301)</f>
        <v>#VALUE!</v>
      </c>
      <c r="F25" s="69" cm="1">
        <f t="array" ref="F25">SUMPRODUCT(--($C$30:$C$301=$D$21),--($AI$30:$AI$301="PL"&amp;F$21),$M$30:$M$301)</f>
        <v>0</v>
      </c>
      <c r="G25" s="69" cm="1">
        <f t="array" ref="G25">SUMPRODUCT(--($C$30:$C$301=$D$21),--($AI$30:$AI$301="PL"&amp;G$21),$M$30:$M$301)</f>
        <v>0</v>
      </c>
      <c r="H25" s="69" cm="1">
        <f t="array" ref="H25">SUMPRODUCT(--($C$30:$C$301=$D$21),--($AI$30:$AI$301="PL"&amp;H$21),$M$30:$M$301)</f>
        <v>0</v>
      </c>
      <c r="I25" s="69" cm="1">
        <f t="array" ref="I25">SUMPRODUCT(--($C$30:$C$301=$D$21),--($AI$30:$AI$301="PL"&amp;I$21),$M$30:$M$301)</f>
        <v>0</v>
      </c>
      <c r="J25" s="69" cm="1">
        <f t="array" ref="J25">SUMPRODUCT(--($C$30:$C$301=$D$21),--($AI$30:$AI$301="PL"&amp;J$21),$M$30:$M$301)</f>
        <v>0</v>
      </c>
      <c r="K25" s="69" cm="1">
        <f t="array" ref="K25">SUMPRODUCT(--($C$30:$C$301=$D$21),--($AI$30:$AI$301="PL"&amp;K$21),$M$30:$M$301)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</row>
    <row r="26" spans="3:44" ht="25.9" hidden="1" customHeight="1" outlineLevel="1" collapsed="1" thickBot="1">
      <c r="D26" s="72" t="s">
        <v>28</v>
      </c>
      <c r="E26" s="67" t="e" cm="1" vm="2">
        <f t="array" ref="E26">SUMPRODUCT(--($C$30:$C$301=$D$21),--($AI$30:$AI$301="PL"&amp;E$21),$J$30:$J$301,$M$30:$M$301)</f>
        <v>#VALUE!</v>
      </c>
      <c r="F26" s="67" cm="1">
        <f t="array" ref="F26">SUMPRODUCT(--($C$30:$C$301=$D$21),--($AI$30:$AI$301="PL"&amp;F$21),$J$30:$J$301,$M$30:$M$301)</f>
        <v>0</v>
      </c>
      <c r="G26" s="67" cm="1">
        <f t="array" ref="G26">SUMPRODUCT(--($C$30:$C$301=$D$21),--($AI$30:$AI$301="PL"&amp;G$21),$J$30:$J$301,$M$30:$M$301)</f>
        <v>0</v>
      </c>
      <c r="H26" s="67" cm="1">
        <f t="array" ref="H26">SUMPRODUCT(--($C$30:$C$301=$D$21),--($AI$30:$AI$301="PL"&amp;H$21),$J$30:$J$301,$M$30:$M$301)</f>
        <v>0</v>
      </c>
      <c r="I26" s="67" cm="1">
        <f t="array" ref="I26">SUMPRODUCT(--($C$30:$C$301=$D$21),--($AI$30:$AI$301="PL"&amp;I$21),$J$30:$J$301,$M$30:$M$301)</f>
        <v>0</v>
      </c>
      <c r="J26" s="67" cm="1">
        <f t="array" ref="J26">SUMPRODUCT(--($C$30:$C$301=$D$21),--($AI$30:$AI$301="PL"&amp;J$21),$J$30:$J$301,$M$30:$M$301)</f>
        <v>0</v>
      </c>
      <c r="K26" s="67" cm="1">
        <f t="array" ref="K26">SUMPRODUCT(--($C$30:$C$301=$D$21),--($AI$30:$AI$301="PL"&amp;K$21),$J$30:$J$301,$M$30:$M$301)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</row>
    <row r="27" spans="3:44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7953.3</v>
      </c>
      <c r="P27" s="73" cm="1">
        <f t="array" ref="P27">SUMPRODUCT($J$30:$J$301,P30:P301,--(P30:P301&lt;&gt;""))</f>
        <v>5135.6000000000004</v>
      </c>
      <c r="Q27" s="73" cm="1">
        <f t="array" ref="Q27">SUMPRODUCT($J$30:$J$301,Q30:Q301,--(Q30:Q301&lt;&gt;""))</f>
        <v>5302.6</v>
      </c>
      <c r="R27" s="73" cm="1">
        <f t="array" ref="R27">SUMPRODUCT($J$30:$J$301,R30:R301,--(R30:R301&lt;&gt;""))</f>
        <v>177.40000000000003</v>
      </c>
      <c r="S27" s="73" cm="1">
        <f t="array" ref="S27">SUMPRODUCT($J$30:$J$301,S30:S301,--(S30:S301&lt;&gt;""))</f>
        <v>1591.2</v>
      </c>
      <c r="T27" s="73" cm="1">
        <f t="array" ref="T27">SUMPRODUCT($J$30:$J$301,T30:T301,--(T30:T301&lt;&gt;""))</f>
        <v>70.8</v>
      </c>
      <c r="U27" s="73" cm="1">
        <f t="array" ref="U27">SUMPRODUCT($J$30:$J$301,U30:U301,--(U30:U301&lt;&gt;""))</f>
        <v>355.20000000000005</v>
      </c>
      <c r="V27" s="73" cm="1">
        <f t="array" ref="V27">SUMPRODUCT($J$30:$J$301,V30:V301,--(V30:V301&lt;&gt;""))</f>
        <v>8647.3999999999978</v>
      </c>
      <c r="W27" s="73" cm="1">
        <f t="array" ref="W27">SUMPRODUCT($J$30:$J$301,W30:W301,--(W30:W301&lt;&gt;""))</f>
        <v>241.79999999999998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196</v>
      </c>
      <c r="AA27" s="73" cm="1">
        <f t="array" ref="AA27">SUMPRODUCT($J$30:$J$301,AA30:AA301,--(AA30:AA301&lt;&gt;""))</f>
        <v>156.79999999999998</v>
      </c>
      <c r="AB27" s="73" cm="1">
        <f t="array" ref="AB27">SUMPRODUCT($J$30:$J$301,AB30:AB301,--(AB30:AB301&lt;&gt;""))</f>
        <v>27</v>
      </c>
      <c r="AC27" s="73" cm="1">
        <f t="array" ref="AC27">SUMPRODUCT($J$30:$J$301,AC30:AC301,--(AC30:AC301&lt;&gt;""))</f>
        <v>101</v>
      </c>
      <c r="AD27" s="73" cm="1">
        <f t="array" ref="AD27">SUMPRODUCT($J$30:$J$301,AD30:AD301,--(AD30:AD301&lt;&gt;""))</f>
        <v>2471.9999999999995</v>
      </c>
      <c r="AE27" s="73" cm="1">
        <f t="array" ref="AE27">SUMPRODUCT($J$30:$J$301,AE30:AE301,--(AE30:AE301&lt;&gt;""))</f>
        <v>0</v>
      </c>
      <c r="AF27" s="73" cm="1">
        <f t="array" ref="AF27">SUMPRODUCT($J$30:$J$301,AF30:AF301,--(AF30:AF301&lt;&gt;""))</f>
        <v>0</v>
      </c>
      <c r="AG27" s="73" cm="1">
        <f t="array" ref="AG27">SUMPRODUCT($J$30:$J$301,AG30:AG301,--(AG30:AG301&lt;&gt;""))</f>
        <v>0</v>
      </c>
    </row>
    <row r="28" spans="3:44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F28" si="1">SUM(N30:N301)</f>
        <v>48</v>
      </c>
      <c r="O28" s="76">
        <f t="shared" si="1"/>
        <v>93</v>
      </c>
      <c r="P28" s="75">
        <f t="shared" si="1"/>
        <v>199</v>
      </c>
      <c r="Q28" s="75">
        <f t="shared" si="1"/>
        <v>38</v>
      </c>
      <c r="R28" s="75">
        <f t="shared" si="1"/>
        <v>8</v>
      </c>
      <c r="S28" s="75">
        <f t="shared" si="1"/>
        <v>288</v>
      </c>
      <c r="T28" s="75">
        <f t="shared" si="1"/>
        <v>12</v>
      </c>
      <c r="U28" s="75">
        <f t="shared" si="1"/>
        <v>185</v>
      </c>
      <c r="V28" s="75">
        <f t="shared" si="1"/>
        <v>48</v>
      </c>
      <c r="W28" s="75">
        <f t="shared" si="1"/>
        <v>105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6</v>
      </c>
      <c r="AA28" s="75">
        <f t="shared" ref="AA28:AB28" si="3">SUM(AA30:AA301)</f>
        <v>784</v>
      </c>
      <c r="AB28" s="75">
        <f t="shared" si="3"/>
        <v>630</v>
      </c>
      <c r="AC28" s="75">
        <f t="shared" ref="AC28:AD28" si="4">SUM(AC30:AC301)</f>
        <v>718</v>
      </c>
      <c r="AD28" s="75">
        <f t="shared" si="4"/>
        <v>80</v>
      </c>
      <c r="AE28" s="75">
        <f t="shared" ref="AE28" si="5">SUM(AE30:AE301)</f>
        <v>24</v>
      </c>
      <c r="AF28" s="75">
        <f t="shared" si="1"/>
        <v>4644</v>
      </c>
      <c r="AG28" s="75">
        <f t="shared" ref="AG28" si="6">SUM(AG30:AG301)</f>
        <v>0</v>
      </c>
      <c r="AH28" s="74"/>
      <c r="AI28" s="74"/>
    </row>
    <row r="29" spans="3:44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46185</v>
      </c>
      <c r="S29" s="78">
        <v>46189</v>
      </c>
      <c r="T29" s="79">
        <v>46190</v>
      </c>
      <c r="U29" s="79">
        <v>46191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46205</v>
      </c>
      <c r="AA29" s="79">
        <v>46208</v>
      </c>
      <c r="AB29" s="79">
        <v>46211</v>
      </c>
      <c r="AC29" s="79">
        <v>46212</v>
      </c>
      <c r="AD29" s="79">
        <v>46226</v>
      </c>
      <c r="AE29" s="79">
        <v>46231</v>
      </c>
      <c r="AF29" s="78" t="s">
        <v>35</v>
      </c>
      <c r="AG29" s="77" t="s">
        <v>36</v>
      </c>
      <c r="AH29" s="77" t="s">
        <v>37</v>
      </c>
      <c r="AI29" s="77" t="s">
        <v>38</v>
      </c>
      <c r="AJ29" s="80" t="s">
        <v>39</v>
      </c>
      <c r="AK29" s="80" t="s">
        <v>40</v>
      </c>
      <c r="AL29" s="80" t="s">
        <v>41</v>
      </c>
      <c r="AM29" s="80" t="s">
        <v>42</v>
      </c>
      <c r="AN29" s="80" t="s">
        <v>43</v>
      </c>
      <c r="AO29" s="80" t="s">
        <v>44</v>
      </c>
      <c r="AP29" s="81" t="s">
        <v>45</v>
      </c>
      <c r="AQ29" s="80"/>
      <c r="AR29" s="80"/>
    </row>
    <row r="30" spans="3:44" ht="14.25" customHeight="1">
      <c r="C30" s="82" t="s">
        <v>12</v>
      </c>
      <c r="D30" s="82" t="s">
        <v>2980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7">MIN(SUM(N30:AF30),I30)</f>
        <v>4</v>
      </c>
      <c r="M30" s="26">
        <f t="shared" ref="M30:M284" si="8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67">
        <f>SUMIFS([1]Up!$J:$J,[1]Up!$D:$D,D30)</f>
        <v>0</v>
      </c>
      <c r="AH30" s="82"/>
      <c r="AI30" s="82" t="str">
        <f t="shared" ref="AI30:AI284" si="9">IFERROR(IF(C30="Plate",LEFT(E30,FIND("*",E30,1)-1),""),IF(C30="Plate",LEFT(E30,FIND("x",E30,1)-1),""))</f>
        <v/>
      </c>
      <c r="AJ30" s="53" t="str">
        <f t="shared" ref="AJ30:AJ284" si="10">IF(ROUND(SUM(N30:AF30)-I30,0)&gt;0,"Thừa "&amp;SUM(N30:AF30)-I30,"")</f>
        <v/>
      </c>
      <c r="AK30" s="53" t="s">
        <v>50</v>
      </c>
      <c r="AL30" s="53" t="s">
        <v>2981</v>
      </c>
      <c r="AM30" s="53"/>
      <c r="AN30" s="53" t="s">
        <v>2982</v>
      </c>
      <c r="AO30" s="53">
        <v>4</v>
      </c>
      <c r="AP30" s="83">
        <v>46151</v>
      </c>
      <c r="AQ30" s="53"/>
      <c r="AR30" s="53"/>
    </row>
    <row r="31" spans="3:44" ht="14.25" customHeight="1">
      <c r="C31" s="82" t="s">
        <v>12</v>
      </c>
      <c r="D31" s="82" t="s">
        <v>2983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7"/>
        <v>4</v>
      </c>
      <c r="M31" s="26">
        <f t="shared" si="8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67">
        <f>SUMIFS([1]Up!$J:$J,[1]Up!$D:$D,D31)</f>
        <v>0</v>
      </c>
      <c r="AH31" s="82"/>
      <c r="AI31" s="82" t="str">
        <f t="shared" si="9"/>
        <v/>
      </c>
      <c r="AJ31" s="53" t="str">
        <f t="shared" si="10"/>
        <v/>
      </c>
      <c r="AK31" s="53" t="s">
        <v>50</v>
      </c>
      <c r="AL31" s="53" t="s">
        <v>2981</v>
      </c>
      <c r="AM31" s="53"/>
      <c r="AN31" s="53" t="s">
        <v>2982</v>
      </c>
      <c r="AO31" s="53">
        <v>4</v>
      </c>
      <c r="AP31" s="83">
        <v>46151</v>
      </c>
      <c r="AQ31" s="53"/>
      <c r="AR31" s="53"/>
    </row>
    <row r="32" spans="3:44" ht="14.25" customHeight="1">
      <c r="C32" s="82" t="s">
        <v>12</v>
      </c>
      <c r="D32" s="82" t="s">
        <v>2984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7"/>
        <v>1</v>
      </c>
      <c r="M32" s="26">
        <f t="shared" si="8"/>
        <v>0</v>
      </c>
      <c r="N32" s="26"/>
      <c r="O32" s="26"/>
      <c r="P32" s="26">
        <v>1</v>
      </c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67">
        <f>SUMIFS([1]Up!$J:$J,[1]Up!$D:$D,D32)</f>
        <v>0</v>
      </c>
      <c r="AH32" s="82"/>
      <c r="AI32" s="82" t="str">
        <f t="shared" si="9"/>
        <v/>
      </c>
      <c r="AJ32" s="53" t="str">
        <f t="shared" si="10"/>
        <v/>
      </c>
      <c r="AK32" s="53" t="s">
        <v>50</v>
      </c>
      <c r="AL32" s="53" t="s">
        <v>2985</v>
      </c>
      <c r="AM32" s="53"/>
      <c r="AN32" s="53" t="s">
        <v>2986</v>
      </c>
      <c r="AO32" s="53">
        <v>1</v>
      </c>
      <c r="AP32" s="83">
        <v>46151</v>
      </c>
      <c r="AQ32" s="53"/>
      <c r="AR32" s="53"/>
    </row>
    <row r="33" spans="3:44" ht="14.25" customHeight="1">
      <c r="C33" s="82" t="s">
        <v>15</v>
      </c>
      <c r="D33" s="82" t="s">
        <v>2987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7"/>
        <v>2</v>
      </c>
      <c r="M33" s="26">
        <f t="shared" si="8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>
        <v>2</v>
      </c>
      <c r="AF33" s="26"/>
      <c r="AG33" s="67">
        <f>SUMIFS([1]Up!$J:$J,[1]Up!$D:$D,D33)</f>
        <v>0</v>
      </c>
      <c r="AH33" s="82"/>
      <c r="AI33" s="82" t="str">
        <f t="shared" si="9"/>
        <v/>
      </c>
      <c r="AJ33" s="53" t="str">
        <f t="shared" si="10"/>
        <v/>
      </c>
      <c r="AK33" s="53" t="s">
        <v>50</v>
      </c>
      <c r="AL33" s="53"/>
      <c r="AM33" s="53"/>
      <c r="AN33" s="53"/>
      <c r="AO33" s="53"/>
      <c r="AP33" s="83"/>
      <c r="AQ33" s="53"/>
      <c r="AR33" s="53"/>
    </row>
    <row r="34" spans="3:44" ht="14.25" customHeight="1">
      <c r="C34" s="82" t="s">
        <v>14</v>
      </c>
      <c r="D34" s="82" t="s">
        <v>2988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7"/>
        <v>9</v>
      </c>
      <c r="M34" s="26">
        <f t="shared" si="8"/>
        <v>0</v>
      </c>
      <c r="N34" s="26"/>
      <c r="O34" s="26"/>
      <c r="P34" s="26"/>
      <c r="Q34" s="26"/>
      <c r="R34" s="26"/>
      <c r="S34" s="26">
        <v>9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67">
        <f>SUMIFS([1]Up!$J:$J,[1]Up!$D:$D,D34)</f>
        <v>0</v>
      </c>
      <c r="AH34" s="82"/>
      <c r="AI34" s="82" t="str">
        <f t="shared" si="9"/>
        <v>PL12</v>
      </c>
      <c r="AJ34" s="53" t="str">
        <f t="shared" si="10"/>
        <v/>
      </c>
      <c r="AK34" s="53" t="s">
        <v>50</v>
      </c>
      <c r="AL34" s="53" t="s">
        <v>2989</v>
      </c>
      <c r="AM34" s="53"/>
      <c r="AN34" s="53" t="s">
        <v>2990</v>
      </c>
      <c r="AO34" s="53">
        <v>9</v>
      </c>
      <c r="AP34" s="83">
        <v>46151</v>
      </c>
      <c r="AQ34" s="53"/>
      <c r="AR34" s="53"/>
    </row>
    <row r="35" spans="3:44" ht="14.25" customHeight="1">
      <c r="C35" s="82" t="s">
        <v>14</v>
      </c>
      <c r="D35" s="82" t="s">
        <v>2991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7"/>
        <v>9</v>
      </c>
      <c r="M35" s="26">
        <f t="shared" si="8"/>
        <v>0</v>
      </c>
      <c r="N35" s="26"/>
      <c r="O35" s="26"/>
      <c r="P35" s="26"/>
      <c r="Q35" s="26"/>
      <c r="R35" s="26"/>
      <c r="S35" s="26">
        <v>9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67">
        <f>SUMIFS([1]Up!$J:$J,[1]Up!$D:$D,D35)</f>
        <v>0</v>
      </c>
      <c r="AH35" s="82"/>
      <c r="AI35" s="82" t="str">
        <f t="shared" si="9"/>
        <v>PL12</v>
      </c>
      <c r="AJ35" s="53" t="str">
        <f t="shared" si="10"/>
        <v/>
      </c>
      <c r="AK35" s="53" t="s">
        <v>50</v>
      </c>
      <c r="AL35" s="53" t="s">
        <v>2989</v>
      </c>
      <c r="AM35" s="53"/>
      <c r="AN35" s="53" t="s">
        <v>2990</v>
      </c>
      <c r="AO35" s="53">
        <v>9</v>
      </c>
      <c r="AP35" s="83">
        <v>46151</v>
      </c>
      <c r="AQ35" s="53"/>
      <c r="AR35" s="53"/>
    </row>
    <row r="36" spans="3:44" ht="14.25" customHeight="1">
      <c r="C36" s="82" t="s">
        <v>14</v>
      </c>
      <c r="D36" s="82" t="s">
        <v>2992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7"/>
        <v>36</v>
      </c>
      <c r="M36" s="26">
        <f t="shared" si="8"/>
        <v>0</v>
      </c>
      <c r="N36" s="26"/>
      <c r="O36" s="26"/>
      <c r="P36" s="26"/>
      <c r="Q36" s="26"/>
      <c r="R36" s="26"/>
      <c r="S36" s="26"/>
      <c r="T36" s="26"/>
      <c r="U36" s="26">
        <v>36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67">
        <f>SUMIFS([1]Up!$J:$J,[1]Up!$D:$D,D36)</f>
        <v>0</v>
      </c>
      <c r="AH36" s="82"/>
      <c r="AI36" s="82" t="str">
        <f t="shared" si="9"/>
        <v>PL6</v>
      </c>
      <c r="AJ36" s="53" t="str">
        <f t="shared" si="10"/>
        <v/>
      </c>
      <c r="AK36" s="53" t="s">
        <v>50</v>
      </c>
      <c r="AL36" s="84" t="s">
        <v>2993</v>
      </c>
      <c r="AM36" s="53"/>
      <c r="AN36" s="53" t="s">
        <v>2994</v>
      </c>
      <c r="AO36" s="53">
        <v>36</v>
      </c>
      <c r="AP36" s="83">
        <v>46151</v>
      </c>
      <c r="AQ36" s="53"/>
      <c r="AR36" s="53"/>
    </row>
    <row r="37" spans="3:44" ht="14.25" customHeight="1">
      <c r="C37" s="82" t="s">
        <v>14</v>
      </c>
      <c r="D37" s="82" t="s">
        <v>2995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7"/>
        <v>1</v>
      </c>
      <c r="M37" s="26">
        <f t="shared" si="8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>
        <v>2</v>
      </c>
      <c r="AE37" s="26"/>
      <c r="AF37" s="26"/>
      <c r="AG37" s="67">
        <f>SUMIFS([1]Up!$J:$J,[1]Up!$D:$D,D37)</f>
        <v>0</v>
      </c>
      <c r="AH37" s="82" t="s">
        <v>82</v>
      </c>
      <c r="AI37" s="82" t="str">
        <f t="shared" si="9"/>
        <v>PL3</v>
      </c>
      <c r="AJ37" s="53" t="str">
        <f t="shared" si="10"/>
        <v>Thừa 1</v>
      </c>
      <c r="AK37" s="53" t="s">
        <v>61</v>
      </c>
      <c r="AL37" s="84"/>
      <c r="AM37" s="53"/>
      <c r="AN37" s="53" t="s">
        <v>1681</v>
      </c>
      <c r="AO37" s="53">
        <v>1</v>
      </c>
      <c r="AP37" s="83"/>
      <c r="AQ37" s="53"/>
      <c r="AR37" s="53"/>
    </row>
    <row r="38" spans="3:44" ht="14.25" customHeight="1">
      <c r="C38" s="82" t="s">
        <v>14</v>
      </c>
      <c r="D38" s="82" t="s">
        <v>2996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7"/>
        <v>1</v>
      </c>
      <c r="M38" s="26">
        <f t="shared" si="8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>
        <v>2</v>
      </c>
      <c r="AE38" s="26"/>
      <c r="AF38" s="26"/>
      <c r="AG38" s="67">
        <f>SUMIFS([1]Up!$J:$J,[1]Up!$D:$D,D38)</f>
        <v>0</v>
      </c>
      <c r="AH38" s="82" t="s">
        <v>82</v>
      </c>
      <c r="AI38" s="82" t="str">
        <f t="shared" si="9"/>
        <v>PL3</v>
      </c>
      <c r="AJ38" s="53" t="str">
        <f t="shared" si="10"/>
        <v>Thừa 1</v>
      </c>
      <c r="AK38" s="53" t="s">
        <v>61</v>
      </c>
      <c r="AL38" s="84"/>
      <c r="AM38" s="53"/>
      <c r="AN38" s="53" t="s">
        <v>1681</v>
      </c>
      <c r="AO38" s="53">
        <v>1</v>
      </c>
      <c r="AP38" s="83"/>
      <c r="AQ38" s="53"/>
      <c r="AR38" s="53"/>
    </row>
    <row r="39" spans="3:44" ht="14.25" customHeight="1">
      <c r="C39" s="82" t="s">
        <v>14</v>
      </c>
      <c r="D39" s="82" t="s">
        <v>2997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7"/>
        <v>1</v>
      </c>
      <c r="M39" s="26">
        <f t="shared" si="8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>
        <v>2</v>
      </c>
      <c r="AE39" s="26"/>
      <c r="AF39" s="26"/>
      <c r="AG39" s="67">
        <f>SUMIFS([1]Up!$J:$J,[1]Up!$D:$D,D39)</f>
        <v>0</v>
      </c>
      <c r="AH39" s="82" t="s">
        <v>82</v>
      </c>
      <c r="AI39" s="82" t="str">
        <f t="shared" si="9"/>
        <v>PL3</v>
      </c>
      <c r="AJ39" s="53" t="str">
        <f t="shared" si="10"/>
        <v>Thừa 1</v>
      </c>
      <c r="AK39" s="53" t="s">
        <v>61</v>
      </c>
      <c r="AL39" s="84"/>
      <c r="AM39" s="53"/>
      <c r="AN39" s="53" t="s">
        <v>1681</v>
      </c>
      <c r="AO39" s="53">
        <v>1</v>
      </c>
      <c r="AP39" s="83"/>
      <c r="AQ39" s="53"/>
      <c r="AR39" s="53"/>
    </row>
    <row r="40" spans="3:44" ht="14.25" customHeight="1">
      <c r="C40" s="82" t="s">
        <v>14</v>
      </c>
      <c r="D40" s="82" t="s">
        <v>2998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7"/>
        <v>4</v>
      </c>
      <c r="M40" s="26">
        <f t="shared" si="8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67">
        <f>SUMIFS([1]Up!$J:$J,[1]Up!$D:$D,D40)</f>
        <v>0</v>
      </c>
      <c r="AH40" s="82"/>
      <c r="AI40" s="82" t="str">
        <f t="shared" si="9"/>
        <v>PL6</v>
      </c>
      <c r="AJ40" s="53" t="str">
        <f t="shared" si="10"/>
        <v/>
      </c>
      <c r="AK40" s="53" t="s">
        <v>61</v>
      </c>
      <c r="AL40" s="84" t="s">
        <v>2993</v>
      </c>
      <c r="AM40" s="53"/>
      <c r="AN40" s="53" t="s">
        <v>2994</v>
      </c>
      <c r="AO40" s="53">
        <v>4</v>
      </c>
      <c r="AP40" s="83">
        <v>46151</v>
      </c>
      <c r="AQ40" s="53"/>
      <c r="AR40" s="53"/>
    </row>
    <row r="41" spans="3:44" ht="14.25" customHeight="1">
      <c r="C41" s="82" t="s">
        <v>14</v>
      </c>
      <c r="D41" s="82" t="s">
        <v>2999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/>
      <c r="T41" s="26">
        <v>2</v>
      </c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67">
        <f>SUMIFS([1]Up!$J:$J,[1]Up!$D:$D,D41)</f>
        <v>0</v>
      </c>
      <c r="AH41" s="82"/>
      <c r="AI41" s="82" t="str">
        <f t="shared" si="9"/>
        <v>PL25</v>
      </c>
      <c r="AJ41" s="53" t="str">
        <f t="shared" si="10"/>
        <v/>
      </c>
      <c r="AK41" s="53" t="s">
        <v>61</v>
      </c>
      <c r="AL41" s="84" t="s">
        <v>3000</v>
      </c>
      <c r="AM41" s="53"/>
      <c r="AN41" s="53" t="s">
        <v>3001</v>
      </c>
      <c r="AO41" s="53">
        <v>2</v>
      </c>
      <c r="AP41" s="83">
        <v>46151</v>
      </c>
      <c r="AQ41" s="53"/>
      <c r="AR41" s="53"/>
    </row>
    <row r="42" spans="3:44" ht="14.25" customHeight="1">
      <c r="C42" s="82" t="s">
        <v>15</v>
      </c>
      <c r="D42" s="82" t="s">
        <v>3002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7"/>
        <v>18</v>
      </c>
      <c r="M42" s="26">
        <f t="shared" si="8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>
        <v>18</v>
      </c>
      <c r="AG42" s="67">
        <f>SUMIFS([1]Up!$J:$J,[1]Up!$D:$D,D42)</f>
        <v>0</v>
      </c>
      <c r="AH42" s="82"/>
      <c r="AI42" s="82" t="str">
        <f t="shared" si="9"/>
        <v/>
      </c>
      <c r="AJ42" s="53" t="str">
        <f t="shared" si="10"/>
        <v/>
      </c>
      <c r="AK42" s="53" t="s">
        <v>75</v>
      </c>
      <c r="AL42" s="84"/>
      <c r="AM42" s="53"/>
      <c r="AN42" s="53"/>
      <c r="AO42" s="53"/>
      <c r="AP42" s="83"/>
      <c r="AQ42" s="53"/>
      <c r="AR42" s="53"/>
    </row>
    <row r="43" spans="3:44" ht="14.25" customHeight="1">
      <c r="C43" s="82" t="s">
        <v>15</v>
      </c>
      <c r="D43" s="82" t="s">
        <v>3003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7"/>
        <v>168</v>
      </c>
      <c r="M43" s="26">
        <f t="shared" si="8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>
        <v>168</v>
      </c>
      <c r="AB43" s="26"/>
      <c r="AC43" s="26"/>
      <c r="AD43" s="26"/>
      <c r="AE43" s="26"/>
      <c r="AF43" s="26"/>
      <c r="AG43" s="67">
        <f>SUMIFS([1]Up!$J:$J,[1]Up!$D:$D,D43)</f>
        <v>0</v>
      </c>
      <c r="AH43" s="82"/>
      <c r="AI43" s="82" t="str">
        <f t="shared" si="9"/>
        <v/>
      </c>
      <c r="AJ43" s="53" t="str">
        <f t="shared" si="10"/>
        <v/>
      </c>
      <c r="AK43" s="53" t="s">
        <v>75</v>
      </c>
      <c r="AL43" s="84"/>
      <c r="AM43" s="53"/>
      <c r="AN43" s="53"/>
      <c r="AO43" s="53"/>
      <c r="AP43" s="83"/>
      <c r="AQ43" s="53"/>
      <c r="AR43" s="53"/>
    </row>
    <row r="44" spans="3:44" ht="14.25" customHeight="1">
      <c r="C44" s="82" t="s">
        <v>15</v>
      </c>
      <c r="D44" s="82" t="s">
        <v>3004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7"/>
        <v>392</v>
      </c>
      <c r="M44" s="26">
        <f t="shared" si="8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>
        <v>392</v>
      </c>
      <c r="AG44" s="67">
        <f>SUMIFS([1]Up!$J:$J,[1]Up!$D:$D,D44)</f>
        <v>0</v>
      </c>
      <c r="AH44" s="82"/>
      <c r="AI44" s="82" t="str">
        <f t="shared" si="9"/>
        <v/>
      </c>
      <c r="AJ44" s="53" t="str">
        <f t="shared" si="10"/>
        <v/>
      </c>
      <c r="AK44" s="53" t="s">
        <v>75</v>
      </c>
      <c r="AL44" s="84"/>
      <c r="AM44" s="53"/>
      <c r="AN44" s="53"/>
      <c r="AO44" s="53"/>
      <c r="AP44" s="83"/>
      <c r="AQ44" s="53"/>
      <c r="AR44" s="53"/>
    </row>
    <row r="45" spans="3:44" ht="14.25" customHeight="1">
      <c r="C45" s="82" t="s">
        <v>15</v>
      </c>
      <c r="D45" s="82" t="s">
        <v>3005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7"/>
        <v>28</v>
      </c>
      <c r="M45" s="26">
        <f t="shared" si="8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>
        <v>28</v>
      </c>
      <c r="AB45" s="26"/>
      <c r="AC45" s="26"/>
      <c r="AD45" s="26"/>
      <c r="AE45" s="26"/>
      <c r="AF45" s="26"/>
      <c r="AG45" s="67">
        <f>SUMIFS([1]Up!$J:$J,[1]Up!$D:$D,D45)</f>
        <v>0</v>
      </c>
      <c r="AH45" s="82"/>
      <c r="AI45" s="82" t="str">
        <f t="shared" si="9"/>
        <v/>
      </c>
      <c r="AJ45" s="53" t="str">
        <f t="shared" si="10"/>
        <v/>
      </c>
      <c r="AK45" s="53" t="s">
        <v>75</v>
      </c>
      <c r="AL45" s="84"/>
      <c r="AM45" s="53"/>
      <c r="AN45" s="53"/>
      <c r="AO45" s="53"/>
      <c r="AP45" s="83"/>
      <c r="AQ45" s="53"/>
      <c r="AR45" s="53"/>
    </row>
    <row r="46" spans="3:44" ht="14.25" customHeight="1">
      <c r="C46" s="82" t="s">
        <v>14</v>
      </c>
      <c r="D46" s="82" t="s">
        <v>3006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7"/>
        <v>9</v>
      </c>
      <c r="M46" s="26">
        <f t="shared" si="8"/>
        <v>0</v>
      </c>
      <c r="N46" s="26"/>
      <c r="O46" s="26"/>
      <c r="P46" s="26"/>
      <c r="Q46" s="26"/>
      <c r="R46" s="26"/>
      <c r="S46" s="26">
        <v>9</v>
      </c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67">
        <f>SUMIFS([1]Up!$J:$J,[1]Up!$D:$D,D46)</f>
        <v>0</v>
      </c>
      <c r="AH46" s="82"/>
      <c r="AI46" s="82" t="str">
        <f t="shared" si="9"/>
        <v>PL12</v>
      </c>
      <c r="AJ46" s="53" t="str">
        <f t="shared" si="10"/>
        <v/>
      </c>
      <c r="AK46" s="53" t="s">
        <v>50</v>
      </c>
      <c r="AL46" s="84" t="s">
        <v>2989</v>
      </c>
      <c r="AM46" s="53"/>
      <c r="AN46" s="53" t="s">
        <v>2990</v>
      </c>
      <c r="AO46" s="53">
        <v>9</v>
      </c>
      <c r="AP46" s="83">
        <v>46151</v>
      </c>
      <c r="AQ46" s="53"/>
      <c r="AR46" s="53"/>
    </row>
    <row r="47" spans="3:44" ht="14.25" customHeight="1">
      <c r="C47" s="82" t="s">
        <v>14</v>
      </c>
      <c r="D47" s="82" t="s">
        <v>3007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7"/>
        <v>9</v>
      </c>
      <c r="M47" s="26">
        <f t="shared" si="8"/>
        <v>0</v>
      </c>
      <c r="N47" s="26"/>
      <c r="O47" s="26"/>
      <c r="P47" s="26"/>
      <c r="Q47" s="26"/>
      <c r="R47" s="26"/>
      <c r="S47" s="26">
        <v>9</v>
      </c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67">
        <f>SUMIFS([1]Up!$J:$J,[1]Up!$D:$D,D47)</f>
        <v>0</v>
      </c>
      <c r="AH47" s="82"/>
      <c r="AI47" s="82" t="str">
        <f t="shared" si="9"/>
        <v>PL12</v>
      </c>
      <c r="AJ47" s="53" t="str">
        <f t="shared" si="10"/>
        <v/>
      </c>
      <c r="AK47" s="53" t="s">
        <v>50</v>
      </c>
      <c r="AL47" s="84" t="s">
        <v>2989</v>
      </c>
      <c r="AM47" s="53"/>
      <c r="AN47" s="53" t="s">
        <v>2990</v>
      </c>
      <c r="AO47" s="53">
        <v>9</v>
      </c>
      <c r="AP47" s="83">
        <v>46151</v>
      </c>
      <c r="AQ47" s="53"/>
      <c r="AR47" s="53"/>
    </row>
    <row r="48" spans="3:44" ht="14.25" customHeight="1">
      <c r="C48" s="82" t="s">
        <v>14</v>
      </c>
      <c r="D48" s="82" t="s">
        <v>3008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7"/>
        <v>1</v>
      </c>
      <c r="M48" s="26">
        <f t="shared" si="8"/>
        <v>0</v>
      </c>
      <c r="N48" s="26"/>
      <c r="O48" s="26"/>
      <c r="P48" s="26"/>
      <c r="Q48" s="26"/>
      <c r="R48" s="26"/>
      <c r="S48" s="26"/>
      <c r="T48" s="26"/>
      <c r="U48" s="26">
        <v>1</v>
      </c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67">
        <f>SUMIFS([1]Up!$J:$J,[1]Up!$D:$D,D48)</f>
        <v>0</v>
      </c>
      <c r="AH48" s="82"/>
      <c r="AI48" s="82" t="str">
        <f t="shared" si="9"/>
        <v>PL6</v>
      </c>
      <c r="AJ48" s="53" t="str">
        <f t="shared" si="10"/>
        <v/>
      </c>
      <c r="AK48" s="53" t="s">
        <v>50</v>
      </c>
      <c r="AL48" s="84" t="s">
        <v>2993</v>
      </c>
      <c r="AM48" s="53"/>
      <c r="AN48" s="53" t="s">
        <v>2994</v>
      </c>
      <c r="AO48" s="53">
        <v>1</v>
      </c>
      <c r="AP48" s="83">
        <v>46151</v>
      </c>
      <c r="AQ48" s="53"/>
      <c r="AR48" s="53"/>
    </row>
    <row r="49" spans="3:44" ht="14.25" customHeight="1">
      <c r="C49" s="82" t="s">
        <v>14</v>
      </c>
      <c r="D49" s="82" t="s">
        <v>3009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7"/>
        <v>9</v>
      </c>
      <c r="M49" s="26">
        <f t="shared" si="8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67">
        <f>SUMIFS([1]Up!$J:$J,[1]Up!$D:$D,D49)</f>
        <v>0</v>
      </c>
      <c r="AH49" s="82"/>
      <c r="AI49" s="82" t="str">
        <f t="shared" si="9"/>
        <v>PL12</v>
      </c>
      <c r="AJ49" s="53" t="str">
        <f t="shared" si="10"/>
        <v/>
      </c>
      <c r="AK49" s="53" t="s">
        <v>50</v>
      </c>
      <c r="AL49" s="84" t="s">
        <v>3010</v>
      </c>
      <c r="AM49" s="53"/>
      <c r="AN49" s="53" t="s">
        <v>3011</v>
      </c>
      <c r="AO49" s="53">
        <v>9</v>
      </c>
      <c r="AP49" s="83">
        <v>46151</v>
      </c>
      <c r="AQ49" s="53"/>
      <c r="AR49" s="53"/>
    </row>
    <row r="50" spans="3:44" ht="14.25" customHeight="1">
      <c r="C50" s="82" t="s">
        <v>14</v>
      </c>
      <c r="D50" s="82" t="s">
        <v>3012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7"/>
        <v>1</v>
      </c>
      <c r="M50" s="26">
        <f t="shared" si="8"/>
        <v>0</v>
      </c>
      <c r="N50" s="26"/>
      <c r="O50" s="26"/>
      <c r="P50" s="26"/>
      <c r="Q50" s="26"/>
      <c r="R50" s="26"/>
      <c r="S50" s="26"/>
      <c r="T50" s="26"/>
      <c r="U50" s="26"/>
      <c r="V50" s="26">
        <v>2</v>
      </c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67">
        <f>SUMIFS([1]Up!$J:$J,[1]Up!$D:$D,D50)</f>
        <v>0</v>
      </c>
      <c r="AH50" s="82" t="s">
        <v>82</v>
      </c>
      <c r="AI50" s="82" t="str">
        <f t="shared" si="9"/>
        <v>PL6</v>
      </c>
      <c r="AJ50" s="53" t="str">
        <f t="shared" si="10"/>
        <v>Thừa 1</v>
      </c>
      <c r="AK50" s="53" t="s">
        <v>61</v>
      </c>
      <c r="AL50" s="84"/>
      <c r="AM50" s="53"/>
      <c r="AN50" s="53" t="s">
        <v>1681</v>
      </c>
      <c r="AO50" s="53">
        <v>1</v>
      </c>
      <c r="AP50" s="83"/>
      <c r="AQ50" s="53"/>
      <c r="AR50" s="53"/>
    </row>
    <row r="51" spans="3:44" ht="14.25" customHeight="1">
      <c r="C51" s="82" t="s">
        <v>14</v>
      </c>
      <c r="D51" s="82" t="s">
        <v>3013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7"/>
        <v>2</v>
      </c>
      <c r="M51" s="26">
        <f t="shared" si="8"/>
        <v>0</v>
      </c>
      <c r="N51" s="26"/>
      <c r="O51" s="26"/>
      <c r="P51" s="26"/>
      <c r="Q51" s="26"/>
      <c r="R51" s="26"/>
      <c r="S51" s="26"/>
      <c r="T51" s="26"/>
      <c r="U51" s="26"/>
      <c r="V51" s="26">
        <v>2</v>
      </c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67">
        <f>SUMIFS([1]Up!$J:$J,[1]Up!$D:$D,D51)</f>
        <v>0</v>
      </c>
      <c r="AH51" s="82"/>
      <c r="AI51" s="82" t="str">
        <f t="shared" si="9"/>
        <v>PL6</v>
      </c>
      <c r="AJ51" s="53" t="str">
        <f t="shared" si="10"/>
        <v/>
      </c>
      <c r="AK51" s="53" t="s">
        <v>61</v>
      </c>
      <c r="AL51" s="84" t="s">
        <v>2993</v>
      </c>
      <c r="AM51" s="53"/>
      <c r="AN51" s="53" t="s">
        <v>2994</v>
      </c>
      <c r="AO51" s="53">
        <v>2</v>
      </c>
      <c r="AP51" s="83">
        <v>46151</v>
      </c>
      <c r="AQ51" s="53"/>
      <c r="AR51" s="53"/>
    </row>
    <row r="52" spans="3:44" ht="14.25" customHeight="1">
      <c r="C52" s="82" t="s">
        <v>14</v>
      </c>
      <c r="D52" s="82" t="s">
        <v>3014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7"/>
        <v>2</v>
      </c>
      <c r="M52" s="26">
        <f t="shared" si="8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>
        <v>2</v>
      </c>
      <c r="AE52" s="26"/>
      <c r="AF52" s="26"/>
      <c r="AG52" s="67">
        <f>SUMIFS([1]Up!$J:$J,[1]Up!$D:$D,D52)</f>
        <v>0</v>
      </c>
      <c r="AH52" s="82"/>
      <c r="AI52" s="82" t="str">
        <f t="shared" si="9"/>
        <v>PL3</v>
      </c>
      <c r="AJ52" s="53" t="str">
        <f t="shared" si="10"/>
        <v/>
      </c>
      <c r="AK52" s="53" t="s">
        <v>61</v>
      </c>
      <c r="AL52" s="84" t="s">
        <v>3015</v>
      </c>
      <c r="AM52" s="53"/>
      <c r="AN52" s="53" t="s">
        <v>3016</v>
      </c>
      <c r="AO52" s="53">
        <v>2</v>
      </c>
      <c r="AP52" s="83">
        <v>46151</v>
      </c>
      <c r="AQ52" s="53"/>
      <c r="AR52" s="53"/>
    </row>
    <row r="53" spans="3:44" ht="14.25" customHeight="1">
      <c r="C53" s="82" t="s">
        <v>12</v>
      </c>
      <c r="D53" s="82" t="s">
        <v>3017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7"/>
        <v>4</v>
      </c>
      <c r="M53" s="26">
        <f t="shared" si="8"/>
        <v>0</v>
      </c>
      <c r="N53" s="26"/>
      <c r="O53" s="26"/>
      <c r="P53" s="26"/>
      <c r="Q53" s="26">
        <v>4</v>
      </c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67">
        <f>SUMIFS([1]Up!$J:$J,[1]Up!$D:$D,D53)</f>
        <v>0</v>
      </c>
      <c r="AH53" s="82"/>
      <c r="AI53" s="82" t="str">
        <f t="shared" si="9"/>
        <v/>
      </c>
      <c r="AJ53" s="53" t="str">
        <f t="shared" si="10"/>
        <v/>
      </c>
      <c r="AK53" s="53" t="s">
        <v>50</v>
      </c>
      <c r="AL53" s="84" t="s">
        <v>3018</v>
      </c>
      <c r="AM53" s="53"/>
      <c r="AN53" s="53" t="s">
        <v>3019</v>
      </c>
      <c r="AO53" s="53">
        <v>4</v>
      </c>
      <c r="AP53" s="83">
        <v>46165</v>
      </c>
      <c r="AQ53" s="53"/>
      <c r="AR53" s="53"/>
    </row>
    <row r="54" spans="3:44" ht="14.25" customHeight="1">
      <c r="C54" s="82" t="s">
        <v>12</v>
      </c>
      <c r="D54" s="82" t="s">
        <v>3020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7"/>
        <v>4</v>
      </c>
      <c r="M54" s="26">
        <f t="shared" si="8"/>
        <v>0</v>
      </c>
      <c r="N54" s="26"/>
      <c r="O54" s="26"/>
      <c r="P54" s="26"/>
      <c r="Q54" s="26">
        <v>4</v>
      </c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67">
        <f>SUMIFS([1]Up!$J:$J,[1]Up!$D:$D,D54)</f>
        <v>0</v>
      </c>
      <c r="AH54" s="82"/>
      <c r="AI54" s="82" t="str">
        <f t="shared" si="9"/>
        <v/>
      </c>
      <c r="AJ54" s="53" t="str">
        <f t="shared" si="10"/>
        <v/>
      </c>
      <c r="AK54" s="53" t="s">
        <v>50</v>
      </c>
      <c r="AL54" s="84" t="s">
        <v>3018</v>
      </c>
      <c r="AM54" s="53"/>
      <c r="AN54" s="53" t="s">
        <v>3019</v>
      </c>
      <c r="AO54" s="53">
        <v>4</v>
      </c>
      <c r="AP54" s="83">
        <v>46165</v>
      </c>
      <c r="AQ54" s="53"/>
      <c r="AR54" s="53"/>
    </row>
    <row r="55" spans="3:44" ht="14.25" customHeight="1">
      <c r="C55" s="82" t="s">
        <v>12</v>
      </c>
      <c r="D55" s="82" t="s">
        <v>3021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7"/>
        <v>1</v>
      </c>
      <c r="M55" s="26">
        <f t="shared" si="8"/>
        <v>0</v>
      </c>
      <c r="N55" s="26"/>
      <c r="O55" s="26"/>
      <c r="P55" s="26"/>
      <c r="Q55" s="26">
        <v>1</v>
      </c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67">
        <f>SUMIFS([1]Up!$J:$J,[1]Up!$D:$D,D55)</f>
        <v>0</v>
      </c>
      <c r="AH55" s="82"/>
      <c r="AI55" s="82" t="str">
        <f t="shared" si="9"/>
        <v/>
      </c>
      <c r="AJ55" s="53" t="str">
        <f t="shared" si="10"/>
        <v/>
      </c>
      <c r="AK55" s="53" t="s">
        <v>50</v>
      </c>
      <c r="AL55" s="84" t="s">
        <v>2639</v>
      </c>
      <c r="AM55" s="53"/>
      <c r="AN55" s="53" t="s">
        <v>3022</v>
      </c>
      <c r="AO55" s="53">
        <v>1</v>
      </c>
      <c r="AP55" s="83">
        <v>46165</v>
      </c>
      <c r="AQ55" s="53"/>
      <c r="AR55" s="53"/>
    </row>
    <row r="56" spans="3:44" ht="14.25" customHeight="1">
      <c r="C56" s="82" t="s">
        <v>15</v>
      </c>
      <c r="D56" s="82" t="s">
        <v>3023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7"/>
        <v>2</v>
      </c>
      <c r="M56" s="26">
        <f t="shared" si="8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>
        <v>2</v>
      </c>
      <c r="AF56" s="26"/>
      <c r="AG56" s="67">
        <f>SUMIFS([1]Up!$J:$J,[1]Up!$D:$D,D56)</f>
        <v>0</v>
      </c>
      <c r="AH56" s="82"/>
      <c r="AI56" s="82" t="str">
        <f t="shared" si="9"/>
        <v/>
      </c>
      <c r="AJ56" s="53" t="str">
        <f t="shared" si="10"/>
        <v/>
      </c>
      <c r="AK56" s="53" t="s">
        <v>50</v>
      </c>
      <c r="AL56" s="84"/>
      <c r="AM56" s="53"/>
      <c r="AN56" s="53"/>
      <c r="AO56" s="53"/>
      <c r="AP56" s="83"/>
      <c r="AQ56" s="53"/>
      <c r="AR56" s="53"/>
    </row>
    <row r="57" spans="3:44" ht="14.25" customHeight="1">
      <c r="C57" s="82" t="s">
        <v>14</v>
      </c>
      <c r="D57" s="82" t="s">
        <v>3024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7"/>
        <v>9</v>
      </c>
      <c r="M57" s="26">
        <f t="shared" si="8"/>
        <v>0</v>
      </c>
      <c r="N57" s="26"/>
      <c r="O57" s="26"/>
      <c r="P57" s="26"/>
      <c r="Q57" s="26"/>
      <c r="R57" s="26"/>
      <c r="S57" s="26">
        <v>9</v>
      </c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67">
        <f>SUMIFS([1]Up!$J:$J,[1]Up!$D:$D,D57)</f>
        <v>0</v>
      </c>
      <c r="AH57" s="82"/>
      <c r="AI57" s="82" t="str">
        <f t="shared" si="9"/>
        <v>PL12</v>
      </c>
      <c r="AJ57" s="53" t="str">
        <f t="shared" si="10"/>
        <v/>
      </c>
      <c r="AK57" s="53" t="s">
        <v>50</v>
      </c>
      <c r="AL57" s="84" t="s">
        <v>3025</v>
      </c>
      <c r="AM57" s="53"/>
      <c r="AN57" s="53" t="s">
        <v>3026</v>
      </c>
      <c r="AO57" s="53">
        <v>9</v>
      </c>
      <c r="AP57" s="83">
        <v>46165</v>
      </c>
      <c r="AQ57" s="53"/>
      <c r="AR57" s="53"/>
    </row>
    <row r="58" spans="3:44" ht="14.25" customHeight="1">
      <c r="C58" s="82" t="s">
        <v>14</v>
      </c>
      <c r="D58" s="82" t="s">
        <v>3027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7"/>
        <v>9</v>
      </c>
      <c r="M58" s="26">
        <f t="shared" si="8"/>
        <v>0</v>
      </c>
      <c r="N58" s="26"/>
      <c r="O58" s="26"/>
      <c r="P58" s="26"/>
      <c r="Q58" s="26"/>
      <c r="R58" s="26"/>
      <c r="S58" s="26">
        <v>9</v>
      </c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67">
        <f>SUMIFS([1]Up!$J:$J,[1]Up!$D:$D,D58)</f>
        <v>0</v>
      </c>
      <c r="AH58" s="82"/>
      <c r="AI58" s="82" t="str">
        <f t="shared" si="9"/>
        <v>PL12</v>
      </c>
      <c r="AJ58" s="53" t="str">
        <f t="shared" si="10"/>
        <v/>
      </c>
      <c r="AK58" s="53" t="s">
        <v>50</v>
      </c>
      <c r="AL58" s="84" t="s">
        <v>3025</v>
      </c>
      <c r="AM58" s="53"/>
      <c r="AN58" s="53" t="s">
        <v>3026</v>
      </c>
      <c r="AO58" s="53">
        <v>9</v>
      </c>
      <c r="AP58" s="83">
        <v>46165</v>
      </c>
      <c r="AQ58" s="53"/>
      <c r="AR58" s="53"/>
    </row>
    <row r="59" spans="3:44" ht="14.25" customHeight="1">
      <c r="C59" s="82" t="s">
        <v>14</v>
      </c>
      <c r="D59" s="82" t="s">
        <v>3028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7"/>
        <v>36</v>
      </c>
      <c r="M59" s="26">
        <f t="shared" si="8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67">
        <f>SUMIFS([1]Up!$J:$J,[1]Up!$D:$D,D59)</f>
        <v>0</v>
      </c>
      <c r="AH59" s="82"/>
      <c r="AI59" s="82" t="str">
        <f t="shared" si="9"/>
        <v>PL6</v>
      </c>
      <c r="AJ59" s="53" t="str">
        <f t="shared" si="10"/>
        <v/>
      </c>
      <c r="AK59" s="53" t="s">
        <v>50</v>
      </c>
      <c r="AL59" s="84" t="s">
        <v>2703</v>
      </c>
      <c r="AM59" s="53"/>
      <c r="AN59" s="53" t="s">
        <v>3029</v>
      </c>
      <c r="AO59" s="53">
        <v>36</v>
      </c>
      <c r="AP59" s="83">
        <v>46165</v>
      </c>
      <c r="AQ59" s="53"/>
      <c r="AR59" s="53"/>
    </row>
    <row r="60" spans="3:44" ht="14.25" customHeight="1">
      <c r="C60" s="82" t="s">
        <v>14</v>
      </c>
      <c r="D60" s="82" t="s">
        <v>3030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7"/>
        <v>1</v>
      </c>
      <c r="M60" s="26">
        <f t="shared" si="8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>
        <v>2</v>
      </c>
      <c r="AE60" s="26"/>
      <c r="AF60" s="26"/>
      <c r="AG60" s="67">
        <f>SUMIFS([1]Up!$J:$J,[1]Up!$D:$D,D60)</f>
        <v>0</v>
      </c>
      <c r="AH60" s="82" t="s">
        <v>82</v>
      </c>
      <c r="AI60" s="82" t="str">
        <f t="shared" si="9"/>
        <v>PL3</v>
      </c>
      <c r="AJ60" s="53" t="str">
        <f t="shared" si="10"/>
        <v>Thừa 1</v>
      </c>
      <c r="AK60" s="53" t="s">
        <v>61</v>
      </c>
      <c r="AL60" s="84"/>
      <c r="AM60" s="53"/>
      <c r="AN60" s="53" t="s">
        <v>1681</v>
      </c>
      <c r="AO60" s="53">
        <v>1</v>
      </c>
      <c r="AP60" s="83"/>
      <c r="AQ60" s="53"/>
      <c r="AR60" s="53"/>
    </row>
    <row r="61" spans="3:44" ht="14.25" customHeight="1">
      <c r="C61" s="82" t="s">
        <v>14</v>
      </c>
      <c r="D61" s="82" t="s">
        <v>3031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>
        <v>2</v>
      </c>
      <c r="AE61" s="26"/>
      <c r="AF61" s="26"/>
      <c r="AG61" s="67">
        <f>SUMIFS([1]Up!$J:$J,[1]Up!$D:$D,D61)</f>
        <v>0</v>
      </c>
      <c r="AH61" s="82" t="s">
        <v>82</v>
      </c>
      <c r="AI61" s="82" t="str">
        <f t="shared" si="9"/>
        <v>PL3</v>
      </c>
      <c r="AJ61" s="53" t="str">
        <f t="shared" si="10"/>
        <v>Thừa 1</v>
      </c>
      <c r="AK61" s="53" t="s">
        <v>61</v>
      </c>
      <c r="AL61" s="84"/>
      <c r="AM61" s="53"/>
      <c r="AN61" s="53" t="s">
        <v>1681</v>
      </c>
      <c r="AO61" s="53">
        <v>1</v>
      </c>
      <c r="AP61" s="83"/>
      <c r="AQ61" s="53"/>
      <c r="AR61" s="53"/>
    </row>
    <row r="62" spans="3:44" ht="14.25" customHeight="1">
      <c r="C62" s="82" t="s">
        <v>14</v>
      </c>
      <c r="D62" s="82" t="s">
        <v>3032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2</v>
      </c>
      <c r="AE62" s="26"/>
      <c r="AF62" s="26"/>
      <c r="AG62" s="67">
        <f>SUMIFS([1]Up!$J:$J,[1]Up!$D:$D,D62)</f>
        <v>0</v>
      </c>
      <c r="AH62" s="82" t="s">
        <v>82</v>
      </c>
      <c r="AI62" s="82" t="str">
        <f t="shared" si="9"/>
        <v>PL3</v>
      </c>
      <c r="AJ62" s="53" t="str">
        <f t="shared" si="10"/>
        <v>Thừa 1</v>
      </c>
      <c r="AK62" s="53" t="s">
        <v>61</v>
      </c>
      <c r="AL62" s="84"/>
      <c r="AM62" s="53"/>
      <c r="AN62" s="53" t="s">
        <v>1681</v>
      </c>
      <c r="AO62" s="53">
        <v>1</v>
      </c>
      <c r="AP62" s="83"/>
      <c r="AQ62" s="53"/>
      <c r="AR62" s="53"/>
    </row>
    <row r="63" spans="3:44" ht="14.25" customHeight="1">
      <c r="C63" s="82" t="s">
        <v>14</v>
      </c>
      <c r="D63" s="82" t="s">
        <v>3033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7"/>
        <v>4</v>
      </c>
      <c r="M63" s="26">
        <f t="shared" si="8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67">
        <f>SUMIFS([1]Up!$J:$J,[1]Up!$D:$D,D63)</f>
        <v>0</v>
      </c>
      <c r="AH63" s="82"/>
      <c r="AI63" s="82" t="str">
        <f t="shared" si="9"/>
        <v>PL6</v>
      </c>
      <c r="AJ63" s="53" t="str">
        <f t="shared" si="10"/>
        <v/>
      </c>
      <c r="AK63" s="53" t="s">
        <v>61</v>
      </c>
      <c r="AL63" s="84" t="s">
        <v>2703</v>
      </c>
      <c r="AM63" s="53"/>
      <c r="AN63" s="53" t="s">
        <v>3029</v>
      </c>
      <c r="AO63" s="53">
        <v>4</v>
      </c>
      <c r="AP63" s="83">
        <v>46165</v>
      </c>
      <c r="AQ63" s="53"/>
      <c r="AR63" s="53"/>
    </row>
    <row r="64" spans="3:44" ht="14.25" customHeight="1">
      <c r="C64" s="82" t="s">
        <v>14</v>
      </c>
      <c r="D64" s="82" t="s">
        <v>3034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7"/>
        <v>2</v>
      </c>
      <c r="M64" s="26">
        <f t="shared" si="8"/>
        <v>0</v>
      </c>
      <c r="N64" s="26"/>
      <c r="O64" s="26"/>
      <c r="P64" s="26"/>
      <c r="Q64" s="26"/>
      <c r="R64" s="26"/>
      <c r="S64" s="26"/>
      <c r="T64" s="26"/>
      <c r="U64" s="26"/>
      <c r="V64" s="26">
        <v>2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67">
        <f>SUMIFS([1]Up!$J:$J,[1]Up!$D:$D,D64)</f>
        <v>0</v>
      </c>
      <c r="AH64" s="82"/>
      <c r="AI64" s="82" t="str">
        <f t="shared" si="9"/>
        <v>PL19</v>
      </c>
      <c r="AJ64" s="53" t="str">
        <f t="shared" si="10"/>
        <v/>
      </c>
      <c r="AK64" s="53" t="s">
        <v>61</v>
      </c>
      <c r="AL64" s="84" t="s">
        <v>3035</v>
      </c>
      <c r="AM64" s="53"/>
      <c r="AN64" s="53" t="s">
        <v>3036</v>
      </c>
      <c r="AO64" s="53">
        <v>2</v>
      </c>
      <c r="AP64" s="83">
        <v>46165</v>
      </c>
      <c r="AQ64" s="53"/>
      <c r="AR64" s="53"/>
    </row>
    <row r="65" spans="3:44" ht="14.25" customHeight="1">
      <c r="C65" s="82" t="s">
        <v>15</v>
      </c>
      <c r="D65" s="82" t="s">
        <v>3037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7"/>
        <v>18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>
        <v>18</v>
      </c>
      <c r="AG65" s="67">
        <f>SUMIFS([1]Up!$J:$J,[1]Up!$D:$D,D65)</f>
        <v>0</v>
      </c>
      <c r="AH65" s="82"/>
      <c r="AI65" s="82" t="str">
        <f t="shared" si="9"/>
        <v/>
      </c>
      <c r="AJ65" s="53" t="str">
        <f t="shared" si="10"/>
        <v/>
      </c>
      <c r="AK65" s="53" t="s">
        <v>75</v>
      </c>
      <c r="AL65" s="84"/>
      <c r="AM65" s="53"/>
      <c r="AN65" s="53"/>
      <c r="AO65" s="53"/>
      <c r="AP65" s="83"/>
      <c r="AQ65" s="53"/>
      <c r="AR65" s="53"/>
    </row>
    <row r="66" spans="3:44" ht="14.25" customHeight="1">
      <c r="C66" s="82" t="s">
        <v>15</v>
      </c>
      <c r="D66" s="82" t="s">
        <v>3038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7"/>
        <v>140</v>
      </c>
      <c r="M66" s="26">
        <f t="shared" si="8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>
        <v>140</v>
      </c>
      <c r="AB66" s="26"/>
      <c r="AC66" s="26"/>
      <c r="AD66" s="26"/>
      <c r="AE66" s="26"/>
      <c r="AF66" s="26"/>
      <c r="AG66" s="67">
        <f>SUMIFS([1]Up!$J:$J,[1]Up!$D:$D,D66)</f>
        <v>0</v>
      </c>
      <c r="AH66" s="82"/>
      <c r="AI66" s="82" t="str">
        <f t="shared" si="9"/>
        <v/>
      </c>
      <c r="AJ66" s="53" t="str">
        <f t="shared" si="10"/>
        <v/>
      </c>
      <c r="AK66" s="53" t="s">
        <v>75</v>
      </c>
      <c r="AL66" s="84"/>
      <c r="AM66" s="53"/>
      <c r="AN66" s="53"/>
      <c r="AO66" s="53"/>
      <c r="AP66" s="83"/>
      <c r="AQ66" s="53"/>
      <c r="AR66" s="53"/>
    </row>
    <row r="67" spans="3:44" ht="14.25" customHeight="1">
      <c r="C67" s="82" t="s">
        <v>15</v>
      </c>
      <c r="D67" s="82" t="s">
        <v>3039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7"/>
        <v>392</v>
      </c>
      <c r="M67" s="26">
        <f t="shared" si="8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>
        <v>392</v>
      </c>
      <c r="AG67" s="67">
        <f>SUMIFS([1]Up!$J:$J,[1]Up!$D:$D,D67)</f>
        <v>0</v>
      </c>
      <c r="AH67" s="82"/>
      <c r="AI67" s="82" t="str">
        <f t="shared" si="9"/>
        <v/>
      </c>
      <c r="AJ67" s="53" t="str">
        <f t="shared" si="10"/>
        <v/>
      </c>
      <c r="AK67" s="53" t="s">
        <v>75</v>
      </c>
      <c r="AL67" s="84"/>
      <c r="AM67" s="53"/>
      <c r="AN67" s="53"/>
      <c r="AO67" s="53"/>
      <c r="AP67" s="83"/>
      <c r="AQ67" s="53"/>
      <c r="AR67" s="53"/>
    </row>
    <row r="68" spans="3:44" ht="14.25" customHeight="1">
      <c r="C68" s="82" t="s">
        <v>15</v>
      </c>
      <c r="D68" s="82" t="s">
        <v>3040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7"/>
        <v>56</v>
      </c>
      <c r="M68" s="26">
        <f t="shared" si="8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>
        <v>56</v>
      </c>
      <c r="AB68" s="26"/>
      <c r="AC68" s="26"/>
      <c r="AD68" s="26"/>
      <c r="AE68" s="26"/>
      <c r="AF68" s="26"/>
      <c r="AG68" s="67">
        <f>SUMIFS([1]Up!$J:$J,[1]Up!$D:$D,D68)</f>
        <v>0</v>
      </c>
      <c r="AH68" s="82"/>
      <c r="AI68" s="82" t="str">
        <f t="shared" si="9"/>
        <v/>
      </c>
      <c r="AJ68" s="53" t="str">
        <f t="shared" si="10"/>
        <v/>
      </c>
      <c r="AK68" s="53" t="s">
        <v>75</v>
      </c>
      <c r="AL68" s="84"/>
      <c r="AM68" s="53"/>
      <c r="AN68" s="53"/>
      <c r="AO68" s="53"/>
      <c r="AP68" s="83"/>
      <c r="AQ68" s="53"/>
      <c r="AR68" s="53"/>
    </row>
    <row r="69" spans="3:44" ht="14.25" customHeight="1">
      <c r="C69" s="82" t="s">
        <v>14</v>
      </c>
      <c r="D69" s="82" t="s">
        <v>3041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7"/>
        <v>9</v>
      </c>
      <c r="M69" s="26">
        <f t="shared" si="8"/>
        <v>0</v>
      </c>
      <c r="N69" s="26"/>
      <c r="O69" s="26"/>
      <c r="P69" s="26"/>
      <c r="Q69" s="26"/>
      <c r="R69" s="26"/>
      <c r="S69" s="26">
        <v>9</v>
      </c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67">
        <f>SUMIFS([1]Up!$J:$J,[1]Up!$D:$D,D69)</f>
        <v>0</v>
      </c>
      <c r="AH69" s="82"/>
      <c r="AI69" s="82" t="str">
        <f t="shared" si="9"/>
        <v>PL12</v>
      </c>
      <c r="AJ69" s="53" t="str">
        <f t="shared" si="10"/>
        <v/>
      </c>
      <c r="AK69" s="53" t="s">
        <v>50</v>
      </c>
      <c r="AL69" s="84" t="s">
        <v>3025</v>
      </c>
      <c r="AM69" s="53"/>
      <c r="AN69" s="53" t="s">
        <v>3026</v>
      </c>
      <c r="AO69" s="53">
        <v>9</v>
      </c>
      <c r="AP69" s="83">
        <v>46165</v>
      </c>
      <c r="AQ69" s="53"/>
      <c r="AR69" s="53"/>
    </row>
    <row r="70" spans="3:44" ht="14.25" customHeight="1">
      <c r="C70" s="82" t="s">
        <v>14</v>
      </c>
      <c r="D70" s="82" t="s">
        <v>3042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7"/>
        <v>1</v>
      </c>
      <c r="M70" s="26">
        <f t="shared" si="8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67">
        <f>SUMIFS([1]Up!$J:$J,[1]Up!$D:$D,D70)</f>
        <v>0</v>
      </c>
      <c r="AH70" s="82"/>
      <c r="AI70" s="82" t="str">
        <f t="shared" si="9"/>
        <v>PL6</v>
      </c>
      <c r="AJ70" s="53" t="str">
        <f t="shared" si="10"/>
        <v/>
      </c>
      <c r="AK70" s="53" t="s">
        <v>50</v>
      </c>
      <c r="AL70" s="84" t="s">
        <v>2703</v>
      </c>
      <c r="AM70" s="53"/>
      <c r="AN70" s="53" t="s">
        <v>3029</v>
      </c>
      <c r="AO70" s="53">
        <v>1</v>
      </c>
      <c r="AP70" s="83">
        <v>46165</v>
      </c>
      <c r="AQ70" s="53"/>
      <c r="AR70" s="53"/>
    </row>
    <row r="71" spans="3:44" ht="14.25" customHeight="1">
      <c r="C71" s="82" t="s">
        <v>14</v>
      </c>
      <c r="D71" s="82" t="s">
        <v>3043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7"/>
        <v>9</v>
      </c>
      <c r="M71" s="26">
        <f t="shared" si="8"/>
        <v>0</v>
      </c>
      <c r="N71" s="26"/>
      <c r="O71" s="26"/>
      <c r="P71" s="26"/>
      <c r="Q71" s="26"/>
      <c r="R71" s="26"/>
      <c r="S71" s="26">
        <v>9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67">
        <f>SUMIFS([1]Up!$J:$J,[1]Up!$D:$D,D71)</f>
        <v>0</v>
      </c>
      <c r="AH71" s="82"/>
      <c r="AI71" s="82" t="str">
        <f t="shared" si="9"/>
        <v>PL12</v>
      </c>
      <c r="AJ71" s="53" t="str">
        <f t="shared" si="10"/>
        <v/>
      </c>
      <c r="AK71" s="53" t="s">
        <v>50</v>
      </c>
      <c r="AL71" s="84" t="s">
        <v>3025</v>
      </c>
      <c r="AM71" s="53"/>
      <c r="AN71" s="53" t="s">
        <v>3026</v>
      </c>
      <c r="AO71" s="53">
        <v>9</v>
      </c>
      <c r="AP71" s="83">
        <v>46165</v>
      </c>
      <c r="AQ71" s="53"/>
      <c r="AR71" s="53"/>
    </row>
    <row r="72" spans="3:44" ht="14.25" customHeight="1">
      <c r="C72" s="82" t="s">
        <v>14</v>
      </c>
      <c r="D72" s="82" t="s">
        <v>3044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7"/>
        <v>9</v>
      </c>
      <c r="M72" s="26">
        <f t="shared" si="8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>
        <v>9</v>
      </c>
      <c r="X72" s="26"/>
      <c r="Y72" s="26"/>
      <c r="Z72" s="26"/>
      <c r="AA72" s="26"/>
      <c r="AB72" s="26"/>
      <c r="AC72" s="26"/>
      <c r="AD72" s="26"/>
      <c r="AE72" s="26"/>
      <c r="AF72" s="26"/>
      <c r="AG72" s="67">
        <f>SUMIFS([1]Up!$J:$J,[1]Up!$D:$D,D72)</f>
        <v>0</v>
      </c>
      <c r="AH72" s="82"/>
      <c r="AI72" s="82" t="str">
        <f t="shared" si="9"/>
        <v>PL12</v>
      </c>
      <c r="AJ72" s="53" t="str">
        <f t="shared" si="10"/>
        <v/>
      </c>
      <c r="AK72" s="53" t="s">
        <v>50</v>
      </c>
      <c r="AL72" s="84" t="s">
        <v>3045</v>
      </c>
      <c r="AM72" s="53"/>
      <c r="AN72" s="53" t="s">
        <v>3046</v>
      </c>
      <c r="AO72" s="53">
        <v>9</v>
      </c>
      <c r="AP72" s="83">
        <v>46165</v>
      </c>
      <c r="AQ72" s="53"/>
      <c r="AR72" s="53"/>
    </row>
    <row r="73" spans="3:44" ht="14.25" customHeight="1">
      <c r="C73" s="82" t="s">
        <v>14</v>
      </c>
      <c r="D73" s="82" t="s">
        <v>3047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7"/>
        <v>1</v>
      </c>
      <c r="M73" s="26">
        <f t="shared" si="8"/>
        <v>0</v>
      </c>
      <c r="N73" s="26"/>
      <c r="O73" s="26">
        <v>2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67">
        <f>SUMIFS([1]Up!$J:$J,[1]Up!$D:$D,D73)</f>
        <v>0</v>
      </c>
      <c r="AH73" s="82" t="s">
        <v>82</v>
      </c>
      <c r="AI73" s="82" t="str">
        <f t="shared" si="9"/>
        <v>PL6</v>
      </c>
      <c r="AJ73" s="53" t="str">
        <f t="shared" si="10"/>
        <v>Thừa 1</v>
      </c>
      <c r="AK73" s="53" t="s">
        <v>61</v>
      </c>
      <c r="AL73" s="84"/>
      <c r="AM73" s="53"/>
      <c r="AN73" s="53" t="s">
        <v>1681</v>
      </c>
      <c r="AO73" s="53">
        <v>1</v>
      </c>
      <c r="AP73" s="83"/>
      <c r="AQ73" s="53"/>
      <c r="AR73" s="53"/>
    </row>
    <row r="74" spans="3:44" ht="14.25" customHeight="1">
      <c r="C74" s="82" t="s">
        <v>14</v>
      </c>
      <c r="D74" s="82" t="s">
        <v>3048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7"/>
        <v>2</v>
      </c>
      <c r="M74" s="26">
        <f t="shared" si="8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2</v>
      </c>
      <c r="AE74" s="26"/>
      <c r="AF74" s="26"/>
      <c r="AG74" s="67">
        <f>SUMIFS([1]Up!$J:$J,[1]Up!$D:$D,D74)</f>
        <v>0</v>
      </c>
      <c r="AH74" s="82"/>
      <c r="AI74" s="82" t="str">
        <f t="shared" si="9"/>
        <v>PL3</v>
      </c>
      <c r="AJ74" s="53" t="str">
        <f t="shared" si="10"/>
        <v/>
      </c>
      <c r="AK74" s="53" t="s">
        <v>61</v>
      </c>
      <c r="AL74" s="84" t="s">
        <v>3015</v>
      </c>
      <c r="AM74" s="53"/>
      <c r="AN74" s="53" t="s">
        <v>3049</v>
      </c>
      <c r="AO74" s="53">
        <v>2</v>
      </c>
      <c r="AP74" s="83">
        <v>46165</v>
      </c>
      <c r="AQ74" s="53"/>
      <c r="AR74" s="53"/>
    </row>
    <row r="75" spans="3:44" ht="14.25" customHeight="1">
      <c r="C75" s="82" t="s">
        <v>14</v>
      </c>
      <c r="D75" s="82" t="s">
        <v>3050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7"/>
        <v>2</v>
      </c>
      <c r="M75" s="26">
        <f t="shared" si="8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67">
        <f>SUMIFS([1]Up!$J:$J,[1]Up!$D:$D,D75)</f>
        <v>0</v>
      </c>
      <c r="AH75" s="82"/>
      <c r="AI75" s="82" t="str">
        <f t="shared" si="9"/>
        <v>PL6</v>
      </c>
      <c r="AJ75" s="53" t="str">
        <f t="shared" si="10"/>
        <v/>
      </c>
      <c r="AK75" s="53" t="s">
        <v>61</v>
      </c>
      <c r="AL75" s="84" t="s">
        <v>2703</v>
      </c>
      <c r="AM75" s="53"/>
      <c r="AN75" s="53" t="s">
        <v>3029</v>
      </c>
      <c r="AO75" s="53">
        <v>2</v>
      </c>
      <c r="AP75" s="83">
        <v>46165</v>
      </c>
      <c r="AQ75" s="53"/>
      <c r="AR75" s="53"/>
    </row>
    <row r="76" spans="3:44" ht="14.25" customHeight="1">
      <c r="C76" s="82" t="s">
        <v>12</v>
      </c>
      <c r="D76" s="82" t="s">
        <v>3051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7"/>
        <v>1</v>
      </c>
      <c r="M76" s="26">
        <f t="shared" si="8"/>
        <v>0</v>
      </c>
      <c r="N76" s="26"/>
      <c r="O76" s="26"/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67">
        <f>SUMIFS([1]Up!$J:$J,[1]Up!$D:$D,D76)</f>
        <v>0</v>
      </c>
      <c r="AH76" s="82"/>
      <c r="AI76" s="82" t="str">
        <f t="shared" si="9"/>
        <v/>
      </c>
      <c r="AJ76" s="53" t="str">
        <f t="shared" si="10"/>
        <v/>
      </c>
      <c r="AK76" s="53" t="s">
        <v>50</v>
      </c>
      <c r="AL76" s="84" t="s">
        <v>2985</v>
      </c>
      <c r="AM76" s="53"/>
      <c r="AN76" s="53" t="s">
        <v>2986</v>
      </c>
      <c r="AO76" s="53">
        <v>1</v>
      </c>
      <c r="AP76" s="83">
        <v>46151</v>
      </c>
      <c r="AQ76" s="53"/>
      <c r="AR76" s="53"/>
    </row>
    <row r="77" spans="3:44" ht="14.25" customHeight="1">
      <c r="C77" s="82" t="s">
        <v>12</v>
      </c>
      <c r="D77" s="82" t="s">
        <v>3052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7"/>
        <v>4</v>
      </c>
      <c r="M77" s="26">
        <f t="shared" si="8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67">
        <f>SUMIFS([1]Up!$J:$J,[1]Up!$D:$D,D77)</f>
        <v>0</v>
      </c>
      <c r="AH77" s="82"/>
      <c r="AI77" s="82" t="str">
        <f t="shared" si="9"/>
        <v/>
      </c>
      <c r="AJ77" s="53" t="str">
        <f t="shared" si="10"/>
        <v/>
      </c>
      <c r="AK77" s="53" t="s">
        <v>50</v>
      </c>
      <c r="AL77" s="84" t="s">
        <v>2981</v>
      </c>
      <c r="AM77" s="53"/>
      <c r="AN77" s="53" t="s">
        <v>2982</v>
      </c>
      <c r="AO77" s="53">
        <v>4</v>
      </c>
      <c r="AP77" s="83">
        <v>46151</v>
      </c>
      <c r="AQ77" s="53"/>
      <c r="AR77" s="53"/>
    </row>
    <row r="78" spans="3:44" ht="14.25" customHeight="1">
      <c r="C78" s="82" t="s">
        <v>12</v>
      </c>
      <c r="D78" s="82" t="s">
        <v>3053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7"/>
        <v>4</v>
      </c>
      <c r="M78" s="26">
        <f t="shared" si="8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67">
        <f>SUMIFS([1]Up!$J:$J,[1]Up!$D:$D,D78)</f>
        <v>0</v>
      </c>
      <c r="AH78" s="82"/>
      <c r="AI78" s="82" t="str">
        <f t="shared" si="9"/>
        <v/>
      </c>
      <c r="AJ78" s="53" t="str">
        <f t="shared" si="10"/>
        <v/>
      </c>
      <c r="AK78" s="53" t="s">
        <v>50</v>
      </c>
      <c r="AL78" s="84" t="s">
        <v>2981</v>
      </c>
      <c r="AM78" s="53"/>
      <c r="AN78" s="53" t="s">
        <v>2982</v>
      </c>
      <c r="AO78" s="53">
        <v>4</v>
      </c>
      <c r="AP78" s="83">
        <v>46151</v>
      </c>
      <c r="AQ78" s="53"/>
      <c r="AR78" s="53"/>
    </row>
    <row r="79" spans="3:44" ht="14.25" customHeight="1">
      <c r="C79" s="82" t="s">
        <v>15</v>
      </c>
      <c r="D79" s="82" t="s">
        <v>3054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>
        <v>2</v>
      </c>
      <c r="AF79" s="26"/>
      <c r="AG79" s="67">
        <f>SUMIFS([1]Up!$J:$J,[1]Up!$D:$D,D79)</f>
        <v>0</v>
      </c>
      <c r="AH79" s="82"/>
      <c r="AI79" s="82" t="str">
        <f t="shared" si="9"/>
        <v/>
      </c>
      <c r="AJ79" s="53" t="str">
        <f t="shared" si="10"/>
        <v/>
      </c>
      <c r="AK79" s="53" t="s">
        <v>50</v>
      </c>
      <c r="AL79" s="84"/>
      <c r="AM79" s="53"/>
      <c r="AN79" s="53"/>
      <c r="AO79" s="53"/>
      <c r="AP79" s="83"/>
      <c r="AQ79" s="53"/>
      <c r="AR79" s="53"/>
    </row>
    <row r="80" spans="3:44" ht="14.25" customHeight="1">
      <c r="C80" s="82" t="s">
        <v>14</v>
      </c>
      <c r="D80" s="82" t="s">
        <v>3055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7"/>
        <v>9</v>
      </c>
      <c r="M80" s="26">
        <f t="shared" si="8"/>
        <v>0</v>
      </c>
      <c r="N80" s="26"/>
      <c r="O80" s="26"/>
      <c r="P80" s="26"/>
      <c r="Q80" s="26"/>
      <c r="R80" s="26"/>
      <c r="S80" s="26">
        <v>9</v>
      </c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67">
        <f>SUMIFS([1]Up!$J:$J,[1]Up!$D:$D,D80)</f>
        <v>0</v>
      </c>
      <c r="AH80" s="82"/>
      <c r="AI80" s="82" t="str">
        <f t="shared" si="9"/>
        <v>PL12</v>
      </c>
      <c r="AJ80" s="53" t="str">
        <f t="shared" si="10"/>
        <v/>
      </c>
      <c r="AK80" s="53" t="s">
        <v>50</v>
      </c>
      <c r="AL80" s="84" t="s">
        <v>2989</v>
      </c>
      <c r="AM80" s="53"/>
      <c r="AN80" s="53" t="s">
        <v>2990</v>
      </c>
      <c r="AO80" s="53">
        <v>9</v>
      </c>
      <c r="AP80" s="83">
        <v>46151</v>
      </c>
      <c r="AQ80" s="53"/>
      <c r="AR80" s="53"/>
    </row>
    <row r="81" spans="3:44" ht="14.25" customHeight="1">
      <c r="C81" s="82" t="s">
        <v>14</v>
      </c>
      <c r="D81" s="82" t="s">
        <v>3056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7"/>
        <v>36</v>
      </c>
      <c r="M81" s="26">
        <f t="shared" si="8"/>
        <v>0</v>
      </c>
      <c r="N81" s="26"/>
      <c r="O81" s="26"/>
      <c r="P81" s="26"/>
      <c r="Q81" s="26"/>
      <c r="R81" s="26"/>
      <c r="S81" s="26"/>
      <c r="T81" s="26"/>
      <c r="U81" s="26">
        <v>36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67">
        <f>SUMIFS([1]Up!$J:$J,[1]Up!$D:$D,D81)</f>
        <v>0</v>
      </c>
      <c r="AH81" s="82"/>
      <c r="AI81" s="82" t="str">
        <f t="shared" si="9"/>
        <v>PL6</v>
      </c>
      <c r="AJ81" s="53" t="str">
        <f t="shared" si="10"/>
        <v/>
      </c>
      <c r="AK81" s="53" t="s">
        <v>50</v>
      </c>
      <c r="AL81" s="84" t="s">
        <v>2993</v>
      </c>
      <c r="AM81" s="53"/>
      <c r="AN81" s="53" t="s">
        <v>2994</v>
      </c>
      <c r="AO81" s="53">
        <v>36</v>
      </c>
      <c r="AP81" s="83">
        <v>46151</v>
      </c>
      <c r="AQ81" s="53"/>
      <c r="AR81" s="53"/>
    </row>
    <row r="82" spans="3:44" ht="14.25" customHeight="1">
      <c r="C82" s="82" t="s">
        <v>14</v>
      </c>
      <c r="D82" s="82" t="s">
        <v>3057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7"/>
        <v>9</v>
      </c>
      <c r="M82" s="26">
        <f t="shared" si="8"/>
        <v>0</v>
      </c>
      <c r="N82" s="26"/>
      <c r="O82" s="26"/>
      <c r="P82" s="26"/>
      <c r="Q82" s="26"/>
      <c r="R82" s="26"/>
      <c r="S82" s="26">
        <v>9</v>
      </c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67">
        <f>SUMIFS([1]Up!$J:$J,[1]Up!$D:$D,D82)</f>
        <v>0</v>
      </c>
      <c r="AH82" s="82"/>
      <c r="AI82" s="82" t="str">
        <f t="shared" si="9"/>
        <v>PL12</v>
      </c>
      <c r="AJ82" s="53" t="str">
        <f t="shared" si="10"/>
        <v/>
      </c>
      <c r="AK82" s="53" t="s">
        <v>50</v>
      </c>
      <c r="AL82" s="84" t="s">
        <v>2989</v>
      </c>
      <c r="AM82" s="53"/>
      <c r="AN82" s="53" t="s">
        <v>2990</v>
      </c>
      <c r="AO82" s="53">
        <v>9</v>
      </c>
      <c r="AP82" s="83">
        <v>46151</v>
      </c>
      <c r="AQ82" s="53"/>
      <c r="AR82" s="53"/>
    </row>
    <row r="83" spans="3:44" ht="14.25" customHeight="1">
      <c r="C83" s="82" t="s">
        <v>14</v>
      </c>
      <c r="D83" s="82" t="s">
        <v>3058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7"/>
        <v>1</v>
      </c>
      <c r="M83" s="26">
        <f t="shared" si="8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>
        <v>2</v>
      </c>
      <c r="AE83" s="26"/>
      <c r="AF83" s="26"/>
      <c r="AG83" s="67">
        <f>SUMIFS([1]Up!$J:$J,[1]Up!$D:$D,D83)</f>
        <v>0</v>
      </c>
      <c r="AH83" s="82" t="s">
        <v>82</v>
      </c>
      <c r="AI83" s="82" t="str">
        <f t="shared" si="9"/>
        <v>PL3</v>
      </c>
      <c r="AJ83" s="53" t="str">
        <f t="shared" si="10"/>
        <v>Thừa 1</v>
      </c>
      <c r="AK83" s="53" t="s">
        <v>61</v>
      </c>
      <c r="AL83" s="84"/>
      <c r="AM83" s="53"/>
      <c r="AN83" s="53" t="s">
        <v>1681</v>
      </c>
      <c r="AO83" s="53">
        <v>1</v>
      </c>
      <c r="AP83" s="83"/>
      <c r="AQ83" s="53"/>
      <c r="AR83" s="53"/>
    </row>
    <row r="84" spans="3:44" ht="14.25" customHeight="1">
      <c r="C84" s="82" t="s">
        <v>14</v>
      </c>
      <c r="D84" s="82" t="s">
        <v>3059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7"/>
        <v>1</v>
      </c>
      <c r="M84" s="26">
        <f t="shared" si="8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>
        <v>2</v>
      </c>
      <c r="AE84" s="26"/>
      <c r="AF84" s="26"/>
      <c r="AG84" s="67">
        <f>SUMIFS([1]Up!$J:$J,[1]Up!$D:$D,D84)</f>
        <v>0</v>
      </c>
      <c r="AH84" s="82" t="s">
        <v>82</v>
      </c>
      <c r="AI84" s="82" t="str">
        <f t="shared" si="9"/>
        <v>PL3</v>
      </c>
      <c r="AJ84" s="53" t="str">
        <f t="shared" si="10"/>
        <v>Thừa 1</v>
      </c>
      <c r="AK84" s="53" t="s">
        <v>61</v>
      </c>
      <c r="AL84" s="84"/>
      <c r="AM84" s="53"/>
      <c r="AN84" s="53" t="s">
        <v>1681</v>
      </c>
      <c r="AO84" s="53">
        <v>1</v>
      </c>
      <c r="AP84" s="83"/>
      <c r="AQ84" s="53"/>
      <c r="AR84" s="53"/>
    </row>
    <row r="85" spans="3:44" ht="14.25" customHeight="1">
      <c r="C85" s="82" t="s">
        <v>14</v>
      </c>
      <c r="D85" s="82" t="s">
        <v>3060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7"/>
        <v>1</v>
      </c>
      <c r="M85" s="26">
        <f t="shared" si="8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>
        <v>2</v>
      </c>
      <c r="AE85" s="26"/>
      <c r="AF85" s="26"/>
      <c r="AG85" s="67">
        <f>SUMIFS([1]Up!$J:$J,[1]Up!$D:$D,D85)</f>
        <v>0</v>
      </c>
      <c r="AH85" s="82" t="s">
        <v>82</v>
      </c>
      <c r="AI85" s="82" t="str">
        <f t="shared" si="9"/>
        <v>PL3</v>
      </c>
      <c r="AJ85" s="53" t="str">
        <f t="shared" si="10"/>
        <v>Thừa 1</v>
      </c>
      <c r="AK85" s="53" t="s">
        <v>61</v>
      </c>
      <c r="AL85" s="84"/>
      <c r="AM85" s="53"/>
      <c r="AN85" s="53" t="s">
        <v>1681</v>
      </c>
      <c r="AO85" s="53">
        <v>1</v>
      </c>
      <c r="AP85" s="83"/>
      <c r="AQ85" s="53"/>
      <c r="AR85" s="53"/>
    </row>
    <row r="86" spans="3:44" ht="14.25" customHeight="1">
      <c r="C86" s="82" t="s">
        <v>14</v>
      </c>
      <c r="D86" s="82" t="s">
        <v>3061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7"/>
        <v>4</v>
      </c>
      <c r="M86" s="26">
        <f t="shared" si="8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67">
        <f>SUMIFS([1]Up!$J:$J,[1]Up!$D:$D,D86)</f>
        <v>0</v>
      </c>
      <c r="AH86" s="82"/>
      <c r="AI86" s="82" t="str">
        <f t="shared" si="9"/>
        <v>PL6</v>
      </c>
      <c r="AJ86" s="53" t="str">
        <f t="shared" si="10"/>
        <v/>
      </c>
      <c r="AK86" s="53" t="s">
        <v>61</v>
      </c>
      <c r="AL86" s="84" t="s">
        <v>2993</v>
      </c>
      <c r="AM86" s="53"/>
      <c r="AN86" s="53" t="s">
        <v>2994</v>
      </c>
      <c r="AO86" s="53">
        <v>4</v>
      </c>
      <c r="AP86" s="83">
        <v>46151</v>
      </c>
      <c r="AQ86" s="53"/>
      <c r="AR86" s="53"/>
    </row>
    <row r="87" spans="3:44" ht="14.25" customHeight="1">
      <c r="C87" s="82" t="s">
        <v>14</v>
      </c>
      <c r="D87" s="82" t="s">
        <v>3062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7"/>
        <v>2</v>
      </c>
      <c r="M87" s="26">
        <f t="shared" si="8"/>
        <v>0</v>
      </c>
      <c r="N87" s="26"/>
      <c r="O87" s="26"/>
      <c r="P87" s="26"/>
      <c r="Q87" s="26"/>
      <c r="R87" s="26"/>
      <c r="S87" s="26"/>
      <c r="T87" s="26">
        <v>2</v>
      </c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67">
        <f>SUMIFS([1]Up!$J:$J,[1]Up!$D:$D,D87)</f>
        <v>0</v>
      </c>
      <c r="AH87" s="82"/>
      <c r="AI87" s="82" t="str">
        <f t="shared" si="9"/>
        <v>PL25</v>
      </c>
      <c r="AJ87" s="53" t="str">
        <f t="shared" si="10"/>
        <v/>
      </c>
      <c r="AK87" s="53" t="s">
        <v>61</v>
      </c>
      <c r="AL87" s="84" t="s">
        <v>3000</v>
      </c>
      <c r="AM87" s="53"/>
      <c r="AN87" s="53" t="s">
        <v>3001</v>
      </c>
      <c r="AO87" s="53">
        <v>2</v>
      </c>
      <c r="AP87" s="83">
        <v>46151</v>
      </c>
      <c r="AQ87" s="53"/>
      <c r="AR87" s="53"/>
    </row>
    <row r="88" spans="3:44" ht="14.25" customHeight="1">
      <c r="C88" s="82" t="s">
        <v>15</v>
      </c>
      <c r="D88" s="82" t="s">
        <v>3063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7"/>
        <v>18</v>
      </c>
      <c r="M88" s="26">
        <f t="shared" si="8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>
        <v>18</v>
      </c>
      <c r="AG88" s="67">
        <f>SUMIFS([1]Up!$J:$J,[1]Up!$D:$D,D88)</f>
        <v>0</v>
      </c>
      <c r="AH88" s="82"/>
      <c r="AI88" s="82" t="str">
        <f t="shared" si="9"/>
        <v/>
      </c>
      <c r="AJ88" s="53" t="str">
        <f t="shared" si="10"/>
        <v/>
      </c>
      <c r="AK88" s="53" t="s">
        <v>75</v>
      </c>
      <c r="AL88" s="84"/>
      <c r="AM88" s="53"/>
      <c r="AN88" s="53"/>
      <c r="AO88" s="53"/>
      <c r="AP88" s="83"/>
      <c r="AQ88" s="53"/>
      <c r="AR88" s="53"/>
    </row>
    <row r="89" spans="3:44" ht="14.25" customHeight="1">
      <c r="C89" s="82" t="s">
        <v>15</v>
      </c>
      <c r="D89" s="82" t="s">
        <v>3064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7"/>
        <v>392</v>
      </c>
      <c r="M89" s="26">
        <f t="shared" si="8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>
        <v>392</v>
      </c>
      <c r="AG89" s="67">
        <f>SUMIFS([1]Up!$J:$J,[1]Up!$D:$D,D89)</f>
        <v>0</v>
      </c>
      <c r="AH89" s="82"/>
      <c r="AI89" s="82" t="str">
        <f t="shared" si="9"/>
        <v/>
      </c>
      <c r="AJ89" s="53" t="str">
        <f t="shared" si="10"/>
        <v/>
      </c>
      <c r="AK89" s="53" t="s">
        <v>75</v>
      </c>
      <c r="AL89" s="84"/>
      <c r="AM89" s="53"/>
      <c r="AN89" s="53"/>
      <c r="AO89" s="53"/>
      <c r="AP89" s="83"/>
      <c r="AQ89" s="53"/>
      <c r="AR89" s="53"/>
    </row>
    <row r="90" spans="3:44" ht="14.25" customHeight="1">
      <c r="C90" s="82" t="s">
        <v>15</v>
      </c>
      <c r="D90" s="82" t="s">
        <v>3065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7"/>
        <v>28</v>
      </c>
      <c r="M90" s="26">
        <f t="shared" si="8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>
        <v>28</v>
      </c>
      <c r="AB90" s="26"/>
      <c r="AC90" s="26"/>
      <c r="AD90" s="26"/>
      <c r="AE90" s="26"/>
      <c r="AF90" s="26"/>
      <c r="AG90" s="67">
        <f>SUMIFS([1]Up!$J:$J,[1]Up!$D:$D,D90)</f>
        <v>0</v>
      </c>
      <c r="AH90" s="82"/>
      <c r="AI90" s="82" t="str">
        <f t="shared" si="9"/>
        <v/>
      </c>
      <c r="AJ90" s="53" t="str">
        <f t="shared" si="10"/>
        <v/>
      </c>
      <c r="AK90" s="53" t="s">
        <v>75</v>
      </c>
      <c r="AL90" s="84"/>
      <c r="AM90" s="53"/>
      <c r="AN90" s="53"/>
      <c r="AO90" s="53"/>
      <c r="AP90" s="83"/>
      <c r="AQ90" s="53"/>
      <c r="AR90" s="53"/>
    </row>
    <row r="91" spans="3:44" ht="14.25" customHeight="1">
      <c r="C91" s="82" t="s">
        <v>15</v>
      </c>
      <c r="D91" s="82" t="s">
        <v>3066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7"/>
        <v>56</v>
      </c>
      <c r="M91" s="26">
        <f t="shared" si="8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>
        <v>56</v>
      </c>
      <c r="AD91" s="26"/>
      <c r="AE91" s="26"/>
      <c r="AF91" s="26"/>
      <c r="AG91" s="67">
        <f>SUMIFS([1]Up!$J:$J,[1]Up!$D:$D,D91)</f>
        <v>0</v>
      </c>
      <c r="AH91" s="82"/>
      <c r="AI91" s="82" t="str">
        <f t="shared" si="9"/>
        <v/>
      </c>
      <c r="AJ91" s="53" t="str">
        <f t="shared" si="10"/>
        <v/>
      </c>
      <c r="AK91" s="53" t="s">
        <v>75</v>
      </c>
      <c r="AL91" s="84"/>
      <c r="AM91" s="53"/>
      <c r="AN91" s="53"/>
      <c r="AO91" s="53"/>
      <c r="AP91" s="83"/>
      <c r="AQ91" s="53"/>
      <c r="AR91" s="53"/>
    </row>
    <row r="92" spans="3:44" ht="14.25" customHeight="1">
      <c r="C92" s="82" t="s">
        <v>15</v>
      </c>
      <c r="D92" s="82" t="s">
        <v>3067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7"/>
        <v>112</v>
      </c>
      <c r="M92" s="26">
        <f t="shared" si="8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>
        <v>112</v>
      </c>
      <c r="AB92" s="26"/>
      <c r="AC92" s="26"/>
      <c r="AD92" s="26"/>
      <c r="AE92" s="26"/>
      <c r="AF92" s="26"/>
      <c r="AG92" s="67">
        <f>SUMIFS([1]Up!$J:$J,[1]Up!$D:$D,D92)</f>
        <v>0</v>
      </c>
      <c r="AH92" s="82"/>
      <c r="AI92" s="82" t="str">
        <f t="shared" si="9"/>
        <v/>
      </c>
      <c r="AJ92" s="53" t="str">
        <f t="shared" si="10"/>
        <v/>
      </c>
      <c r="AK92" s="53" t="s">
        <v>75</v>
      </c>
      <c r="AL92" s="84"/>
      <c r="AM92" s="53"/>
      <c r="AN92" s="53"/>
      <c r="AO92" s="53"/>
      <c r="AP92" s="83"/>
      <c r="AQ92" s="53"/>
      <c r="AR92" s="53"/>
    </row>
    <row r="93" spans="3:44" ht="14.25" customHeight="1">
      <c r="C93" s="82" t="s">
        <v>14</v>
      </c>
      <c r="D93" s="82" t="s">
        <v>3068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7"/>
        <v>1</v>
      </c>
      <c r="M93" s="26">
        <f t="shared" si="8"/>
        <v>0</v>
      </c>
      <c r="N93" s="26"/>
      <c r="O93" s="26"/>
      <c r="P93" s="26"/>
      <c r="Q93" s="26"/>
      <c r="R93" s="26"/>
      <c r="S93" s="26"/>
      <c r="T93" s="26"/>
      <c r="U93" s="26">
        <v>1</v>
      </c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67">
        <f>SUMIFS([1]Up!$J:$J,[1]Up!$D:$D,D93)</f>
        <v>0</v>
      </c>
      <c r="AH93" s="82"/>
      <c r="AI93" s="82" t="str">
        <f t="shared" si="9"/>
        <v>PL6</v>
      </c>
      <c r="AJ93" s="53" t="str">
        <f t="shared" si="10"/>
        <v/>
      </c>
      <c r="AK93" s="53" t="s">
        <v>50</v>
      </c>
      <c r="AL93" s="84" t="s">
        <v>2993</v>
      </c>
      <c r="AM93" s="53"/>
      <c r="AN93" s="53" t="s">
        <v>2994</v>
      </c>
      <c r="AO93" s="53">
        <v>1</v>
      </c>
      <c r="AP93" s="83">
        <v>46151</v>
      </c>
      <c r="AQ93" s="53"/>
      <c r="AR93" s="53"/>
    </row>
    <row r="94" spans="3:44" ht="14.25" customHeight="1">
      <c r="C94" s="82" t="s">
        <v>14</v>
      </c>
      <c r="D94" s="82" t="s">
        <v>3069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7"/>
        <v>9</v>
      </c>
      <c r="M94" s="26">
        <f t="shared" si="8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67">
        <f>SUMIFS([1]Up!$J:$J,[1]Up!$D:$D,D94)</f>
        <v>0</v>
      </c>
      <c r="AH94" s="82"/>
      <c r="AI94" s="82" t="str">
        <f t="shared" si="9"/>
        <v>PL12</v>
      </c>
      <c r="AJ94" s="53" t="str">
        <f t="shared" si="10"/>
        <v/>
      </c>
      <c r="AK94" s="53" t="s">
        <v>50</v>
      </c>
      <c r="AL94" s="84" t="s">
        <v>3010</v>
      </c>
      <c r="AM94" s="53"/>
      <c r="AN94" s="53" t="s">
        <v>3011</v>
      </c>
      <c r="AO94" s="53">
        <v>9</v>
      </c>
      <c r="AP94" s="83">
        <v>46151</v>
      </c>
      <c r="AQ94" s="53"/>
      <c r="AR94" s="53"/>
    </row>
    <row r="95" spans="3:44" ht="14.25" customHeight="1">
      <c r="C95" s="82" t="s">
        <v>14</v>
      </c>
      <c r="D95" s="82" t="s">
        <v>3070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7"/>
        <v>9</v>
      </c>
      <c r="M95" s="26">
        <f t="shared" si="8"/>
        <v>0</v>
      </c>
      <c r="N95" s="26"/>
      <c r="O95" s="26"/>
      <c r="P95" s="26"/>
      <c r="Q95" s="26"/>
      <c r="R95" s="26"/>
      <c r="S95" s="26">
        <v>9</v>
      </c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67">
        <f>SUMIFS([1]Up!$J:$J,[1]Up!$D:$D,D95)</f>
        <v>0</v>
      </c>
      <c r="AH95" s="82"/>
      <c r="AI95" s="82" t="str">
        <f t="shared" si="9"/>
        <v>PL12</v>
      </c>
      <c r="AJ95" s="53" t="str">
        <f t="shared" si="10"/>
        <v/>
      </c>
      <c r="AK95" s="53" t="s">
        <v>50</v>
      </c>
      <c r="AL95" s="84" t="s">
        <v>2989</v>
      </c>
      <c r="AM95" s="53"/>
      <c r="AN95" s="53" t="s">
        <v>2990</v>
      </c>
      <c r="AO95" s="53">
        <v>9</v>
      </c>
      <c r="AP95" s="83">
        <v>46151</v>
      </c>
      <c r="AQ95" s="53"/>
      <c r="AR95" s="53"/>
    </row>
    <row r="96" spans="3:44" ht="14.25" customHeight="1">
      <c r="C96" s="82" t="s">
        <v>14</v>
      </c>
      <c r="D96" s="82" t="s">
        <v>3071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7"/>
        <v>9</v>
      </c>
      <c r="M96" s="26">
        <f t="shared" si="8"/>
        <v>0</v>
      </c>
      <c r="N96" s="26"/>
      <c r="O96" s="26"/>
      <c r="P96" s="26"/>
      <c r="Q96" s="26"/>
      <c r="R96" s="26"/>
      <c r="S96" s="26">
        <v>9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67">
        <f>SUMIFS([1]Up!$J:$J,[1]Up!$D:$D,D96)</f>
        <v>0</v>
      </c>
      <c r="AH96" s="82"/>
      <c r="AI96" s="82" t="str">
        <f t="shared" si="9"/>
        <v>PL12</v>
      </c>
      <c r="AJ96" s="53" t="str">
        <f t="shared" si="10"/>
        <v/>
      </c>
      <c r="AK96" s="53" t="s">
        <v>50</v>
      </c>
      <c r="AL96" s="84" t="s">
        <v>2989</v>
      </c>
      <c r="AM96" s="53"/>
      <c r="AN96" s="53" t="s">
        <v>2990</v>
      </c>
      <c r="AO96" s="53">
        <v>9</v>
      </c>
      <c r="AP96" s="83">
        <v>46151</v>
      </c>
      <c r="AQ96" s="53"/>
      <c r="AR96" s="53"/>
    </row>
    <row r="97" spans="3:44" ht="14.25" customHeight="1">
      <c r="C97" s="82" t="s">
        <v>14</v>
      </c>
      <c r="D97" s="82" t="s">
        <v>3072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7"/>
        <v>2</v>
      </c>
      <c r="M97" s="26">
        <f t="shared" si="8"/>
        <v>0</v>
      </c>
      <c r="N97" s="26"/>
      <c r="O97" s="26"/>
      <c r="P97" s="26"/>
      <c r="Q97" s="26"/>
      <c r="R97" s="26"/>
      <c r="S97" s="26"/>
      <c r="T97" s="26"/>
      <c r="U97" s="26"/>
      <c r="V97" s="26">
        <v>2</v>
      </c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67">
        <f>SUMIFS([1]Up!$J:$J,[1]Up!$D:$D,D97)</f>
        <v>0</v>
      </c>
      <c r="AH97" s="82"/>
      <c r="AI97" s="82" t="str">
        <f t="shared" si="9"/>
        <v>PL6</v>
      </c>
      <c r="AJ97" s="53" t="str">
        <f t="shared" si="10"/>
        <v/>
      </c>
      <c r="AK97" s="53" t="s">
        <v>61</v>
      </c>
      <c r="AL97" s="84" t="s">
        <v>2993</v>
      </c>
      <c r="AM97" s="53"/>
      <c r="AN97" s="53" t="s">
        <v>2994</v>
      </c>
      <c r="AO97" s="53">
        <v>2</v>
      </c>
      <c r="AP97" s="83">
        <v>46151</v>
      </c>
      <c r="AQ97" s="53"/>
      <c r="AR97" s="53"/>
    </row>
    <row r="98" spans="3:44" ht="14.25" customHeight="1">
      <c r="C98" s="82" t="s">
        <v>14</v>
      </c>
      <c r="D98" s="82" t="s">
        <v>3073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7"/>
        <v>1</v>
      </c>
      <c r="M98" s="26">
        <f t="shared" si="8"/>
        <v>0</v>
      </c>
      <c r="N98" s="26"/>
      <c r="O98" s="26"/>
      <c r="P98" s="26"/>
      <c r="Q98" s="26"/>
      <c r="R98" s="26"/>
      <c r="S98" s="26"/>
      <c r="T98" s="26"/>
      <c r="U98" s="26"/>
      <c r="V98" s="26">
        <v>2</v>
      </c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67">
        <f>SUMIFS([1]Up!$J:$J,[1]Up!$D:$D,D98)</f>
        <v>0</v>
      </c>
      <c r="AH98" s="82" t="s">
        <v>82</v>
      </c>
      <c r="AI98" s="82" t="str">
        <f t="shared" si="9"/>
        <v>PL6</v>
      </c>
      <c r="AJ98" s="53" t="str">
        <f t="shared" si="10"/>
        <v>Thừa 1</v>
      </c>
      <c r="AK98" s="53" t="s">
        <v>61</v>
      </c>
      <c r="AL98" s="84"/>
      <c r="AM98" s="53"/>
      <c r="AN98" s="53" t="s">
        <v>1681</v>
      </c>
      <c r="AO98" s="53">
        <v>1</v>
      </c>
      <c r="AP98" s="83"/>
      <c r="AQ98" s="53"/>
      <c r="AR98" s="53"/>
    </row>
    <row r="99" spans="3:44" ht="14.25" customHeight="1">
      <c r="C99" s="82" t="s">
        <v>14</v>
      </c>
      <c r="D99" s="82" t="s">
        <v>3074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7"/>
        <v>2</v>
      </c>
      <c r="M99" s="26">
        <f t="shared" si="8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>
        <v>2</v>
      </c>
      <c r="AE99" s="26"/>
      <c r="AF99" s="26"/>
      <c r="AG99" s="67">
        <f>SUMIFS([1]Up!$J:$J,[1]Up!$D:$D,D99)</f>
        <v>0</v>
      </c>
      <c r="AH99" s="82"/>
      <c r="AI99" s="82" t="str">
        <f t="shared" si="9"/>
        <v>PL3</v>
      </c>
      <c r="AJ99" s="53" t="str">
        <f t="shared" si="10"/>
        <v/>
      </c>
      <c r="AK99" s="53" t="s">
        <v>61</v>
      </c>
      <c r="AL99" s="84" t="s">
        <v>3015</v>
      </c>
      <c r="AM99" s="53"/>
      <c r="AN99" s="53" t="s">
        <v>3016</v>
      </c>
      <c r="AO99" s="53">
        <v>2</v>
      </c>
      <c r="AP99" s="83">
        <v>46151</v>
      </c>
      <c r="AQ99" s="53"/>
      <c r="AR99" s="53"/>
    </row>
    <row r="100" spans="3:44" ht="14.25" customHeight="1">
      <c r="C100" s="82" t="s">
        <v>12</v>
      </c>
      <c r="D100" s="82" t="s">
        <v>3075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7"/>
        <v>4</v>
      </c>
      <c r="M100" s="26">
        <f t="shared" si="8"/>
        <v>0</v>
      </c>
      <c r="N100" s="26"/>
      <c r="O100" s="26"/>
      <c r="P100" s="26"/>
      <c r="Q100" s="26">
        <f>1+1</f>
        <v>2</v>
      </c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67">
        <f>SUMIFS([1]Up!$J:$J,[1]Up!$D:$D,D100)</f>
        <v>0</v>
      </c>
      <c r="AH100" s="82"/>
      <c r="AI100" s="82" t="str">
        <f t="shared" si="9"/>
        <v/>
      </c>
      <c r="AJ100" s="53" t="str">
        <f t="shared" si="10"/>
        <v/>
      </c>
      <c r="AK100" s="53" t="s">
        <v>50</v>
      </c>
      <c r="AL100" s="84" t="s">
        <v>3018</v>
      </c>
      <c r="AM100" s="53"/>
      <c r="AN100" s="53" t="s">
        <v>3019</v>
      </c>
      <c r="AO100" s="53">
        <v>4</v>
      </c>
      <c r="AP100" s="83">
        <v>46165</v>
      </c>
      <c r="AQ100" s="53"/>
      <c r="AR100" s="53"/>
    </row>
    <row r="101" spans="3:44" ht="14.25" customHeight="1">
      <c r="C101" s="82" t="s">
        <v>12</v>
      </c>
      <c r="D101" s="82" t="s">
        <v>3076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7"/>
        <v>4</v>
      </c>
      <c r="M101" s="26">
        <f t="shared" si="8"/>
        <v>0</v>
      </c>
      <c r="N101" s="26"/>
      <c r="O101" s="26"/>
      <c r="P101" s="26"/>
      <c r="Q101" s="26">
        <v>4</v>
      </c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67">
        <f>SUMIFS([1]Up!$J:$J,[1]Up!$D:$D,D101)</f>
        <v>0</v>
      </c>
      <c r="AH101" s="82"/>
      <c r="AI101" s="82" t="str">
        <f t="shared" si="9"/>
        <v/>
      </c>
      <c r="AJ101" s="53" t="str">
        <f t="shared" si="10"/>
        <v/>
      </c>
      <c r="AK101" s="53" t="s">
        <v>50</v>
      </c>
      <c r="AL101" s="84" t="s">
        <v>3018</v>
      </c>
      <c r="AM101" s="53"/>
      <c r="AN101" s="53" t="s">
        <v>3019</v>
      </c>
      <c r="AO101" s="53">
        <v>4</v>
      </c>
      <c r="AP101" s="83">
        <v>46165</v>
      </c>
      <c r="AQ101" s="53"/>
      <c r="AR101" s="53"/>
    </row>
    <row r="102" spans="3:44" ht="14.25" customHeight="1">
      <c r="C102" s="82" t="s">
        <v>12</v>
      </c>
      <c r="D102" s="82" t="s">
        <v>3077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7"/>
        <v>1</v>
      </c>
      <c r="M102" s="26">
        <f t="shared" si="8"/>
        <v>0</v>
      </c>
      <c r="N102" s="26"/>
      <c r="O102" s="26"/>
      <c r="P102" s="26"/>
      <c r="Q102" s="26">
        <v>1</v>
      </c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67">
        <f>SUMIFS([1]Up!$J:$J,[1]Up!$D:$D,D102)</f>
        <v>0</v>
      </c>
      <c r="AH102" s="82"/>
      <c r="AI102" s="82" t="str">
        <f t="shared" si="9"/>
        <v/>
      </c>
      <c r="AJ102" s="53" t="str">
        <f t="shared" si="10"/>
        <v/>
      </c>
      <c r="AK102" s="53" t="s">
        <v>50</v>
      </c>
      <c r="AL102" s="84" t="s">
        <v>2639</v>
      </c>
      <c r="AM102" s="53"/>
      <c r="AN102" s="53" t="s">
        <v>3022</v>
      </c>
      <c r="AO102" s="53">
        <v>1</v>
      </c>
      <c r="AP102" s="83">
        <v>46165</v>
      </c>
      <c r="AQ102" s="53"/>
      <c r="AR102" s="53"/>
    </row>
    <row r="103" spans="3:44" ht="14.25" customHeight="1">
      <c r="C103" s="82" t="s">
        <v>15</v>
      </c>
      <c r="D103" s="82" t="s">
        <v>3078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7"/>
        <v>2</v>
      </c>
      <c r="M103" s="26">
        <f t="shared" si="8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>
        <v>2</v>
      </c>
      <c r="AF103" s="26"/>
      <c r="AG103" s="67">
        <f>SUMIFS([1]Up!$J:$J,[1]Up!$D:$D,D103)</f>
        <v>0</v>
      </c>
      <c r="AH103" s="82"/>
      <c r="AI103" s="82" t="str">
        <f t="shared" si="9"/>
        <v/>
      </c>
      <c r="AJ103" s="53" t="str">
        <f t="shared" si="10"/>
        <v/>
      </c>
      <c r="AK103" s="53" t="s">
        <v>50</v>
      </c>
      <c r="AL103" s="84"/>
      <c r="AM103" s="53"/>
      <c r="AN103" s="53"/>
      <c r="AO103" s="53"/>
      <c r="AP103" s="83"/>
      <c r="AQ103" s="53"/>
      <c r="AR103" s="53"/>
    </row>
    <row r="104" spans="3:44" ht="14.25" customHeight="1">
      <c r="C104" s="82" t="s">
        <v>14</v>
      </c>
      <c r="D104" s="82" t="s">
        <v>3079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7"/>
        <v>9</v>
      </c>
      <c r="M104" s="26">
        <f t="shared" si="8"/>
        <v>0</v>
      </c>
      <c r="N104" s="26"/>
      <c r="O104" s="26"/>
      <c r="P104" s="26"/>
      <c r="Q104" s="26"/>
      <c r="R104" s="26"/>
      <c r="S104" s="26">
        <v>9</v>
      </c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67">
        <f>SUMIFS([1]Up!$J:$J,[1]Up!$D:$D,D104)</f>
        <v>0</v>
      </c>
      <c r="AH104" s="82"/>
      <c r="AI104" s="82" t="str">
        <f t="shared" si="9"/>
        <v>PL12</v>
      </c>
      <c r="AJ104" s="53" t="str">
        <f t="shared" si="10"/>
        <v/>
      </c>
      <c r="AK104" s="53" t="s">
        <v>50</v>
      </c>
      <c r="AL104" s="84" t="s">
        <v>3025</v>
      </c>
      <c r="AM104" s="53"/>
      <c r="AN104" s="53" t="s">
        <v>3026</v>
      </c>
      <c r="AO104" s="53">
        <v>9</v>
      </c>
      <c r="AP104" s="83">
        <v>46165</v>
      </c>
      <c r="AQ104" s="53"/>
      <c r="AR104" s="53"/>
    </row>
    <row r="105" spans="3:44" ht="14.25" customHeight="1">
      <c r="C105" s="82" t="s">
        <v>14</v>
      </c>
      <c r="D105" s="82" t="s">
        <v>3080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7"/>
        <v>36</v>
      </c>
      <c r="M105" s="26">
        <f t="shared" si="8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67">
        <f>SUMIFS([1]Up!$J:$J,[1]Up!$D:$D,D105)</f>
        <v>0</v>
      </c>
      <c r="AH105" s="82"/>
      <c r="AI105" s="82" t="str">
        <f t="shared" si="9"/>
        <v>PL6</v>
      </c>
      <c r="AJ105" s="53" t="str">
        <f t="shared" si="10"/>
        <v/>
      </c>
      <c r="AK105" s="53" t="s">
        <v>50</v>
      </c>
      <c r="AL105" s="84" t="s">
        <v>2703</v>
      </c>
      <c r="AM105" s="53"/>
      <c r="AN105" s="53" t="s">
        <v>3029</v>
      </c>
      <c r="AO105" s="53">
        <v>36</v>
      </c>
      <c r="AP105" s="83">
        <v>46165</v>
      </c>
      <c r="AQ105" s="53"/>
      <c r="AR105" s="53"/>
    </row>
    <row r="106" spans="3:44" ht="14.25" customHeight="1">
      <c r="C106" s="82" t="s">
        <v>14</v>
      </c>
      <c r="D106" s="82" t="s">
        <v>3081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7"/>
        <v>9</v>
      </c>
      <c r="M106" s="26">
        <f t="shared" si="8"/>
        <v>0</v>
      </c>
      <c r="N106" s="26"/>
      <c r="O106" s="26"/>
      <c r="P106" s="26"/>
      <c r="Q106" s="26"/>
      <c r="R106" s="26"/>
      <c r="S106" s="26">
        <v>9</v>
      </c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67">
        <f>SUMIFS([1]Up!$J:$J,[1]Up!$D:$D,D106)</f>
        <v>0</v>
      </c>
      <c r="AH106" s="82"/>
      <c r="AI106" s="82" t="str">
        <f t="shared" si="9"/>
        <v>PL12</v>
      </c>
      <c r="AJ106" s="53" t="str">
        <f t="shared" si="10"/>
        <v/>
      </c>
      <c r="AK106" s="53" t="s">
        <v>50</v>
      </c>
      <c r="AL106" s="84" t="s">
        <v>3025</v>
      </c>
      <c r="AM106" s="53"/>
      <c r="AN106" s="53" t="s">
        <v>3026</v>
      </c>
      <c r="AO106" s="53">
        <v>9</v>
      </c>
      <c r="AP106" s="83">
        <v>46165</v>
      </c>
      <c r="AQ106" s="53"/>
      <c r="AR106" s="53"/>
    </row>
    <row r="107" spans="3:44" ht="14.25" customHeight="1">
      <c r="C107" s="82" t="s">
        <v>14</v>
      </c>
      <c r="D107" s="82" t="s">
        <v>3082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7"/>
        <v>1</v>
      </c>
      <c r="M107" s="26">
        <f t="shared" si="8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>
        <v>2</v>
      </c>
      <c r="AE107" s="26"/>
      <c r="AF107" s="26"/>
      <c r="AG107" s="67">
        <f>SUMIFS([1]Up!$J:$J,[1]Up!$D:$D,D107)</f>
        <v>0</v>
      </c>
      <c r="AH107" s="82" t="s">
        <v>82</v>
      </c>
      <c r="AI107" s="82" t="str">
        <f t="shared" si="9"/>
        <v>PL3</v>
      </c>
      <c r="AJ107" s="53" t="str">
        <f t="shared" si="10"/>
        <v>Thừa 1</v>
      </c>
      <c r="AK107" s="53" t="s">
        <v>61</v>
      </c>
      <c r="AL107" s="84"/>
      <c r="AM107" s="53"/>
      <c r="AN107" s="53" t="s">
        <v>1681</v>
      </c>
      <c r="AO107" s="53">
        <v>1</v>
      </c>
      <c r="AP107" s="83"/>
      <c r="AQ107" s="53"/>
      <c r="AR107" s="53"/>
    </row>
    <row r="108" spans="3:44" ht="14.25" customHeight="1">
      <c r="C108" s="82" t="s">
        <v>14</v>
      </c>
      <c r="D108" s="82" t="s">
        <v>3083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7"/>
        <v>1</v>
      </c>
      <c r="M108" s="26">
        <f t="shared" si="8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>
        <v>2</v>
      </c>
      <c r="AE108" s="26"/>
      <c r="AF108" s="26"/>
      <c r="AG108" s="67">
        <f>SUMIFS([1]Up!$J:$J,[1]Up!$D:$D,D108)</f>
        <v>0</v>
      </c>
      <c r="AH108" s="82" t="s">
        <v>82</v>
      </c>
      <c r="AI108" s="82" t="str">
        <f t="shared" si="9"/>
        <v>PL3</v>
      </c>
      <c r="AJ108" s="53" t="str">
        <f t="shared" si="10"/>
        <v>Thừa 1</v>
      </c>
      <c r="AK108" s="53" t="s">
        <v>61</v>
      </c>
      <c r="AL108" s="84"/>
      <c r="AM108" s="53"/>
      <c r="AN108" s="53" t="s">
        <v>1681</v>
      </c>
      <c r="AO108" s="53">
        <v>1</v>
      </c>
      <c r="AP108" s="83"/>
      <c r="AQ108" s="53"/>
      <c r="AR108" s="53"/>
    </row>
    <row r="109" spans="3:44" ht="14.25" customHeight="1">
      <c r="C109" s="82" t="s">
        <v>14</v>
      </c>
      <c r="D109" s="82" t="s">
        <v>3084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7"/>
        <v>1</v>
      </c>
      <c r="M109" s="26">
        <f t="shared" si="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>
        <v>2</v>
      </c>
      <c r="AE109" s="26"/>
      <c r="AF109" s="26"/>
      <c r="AG109" s="67">
        <f>SUMIFS([1]Up!$J:$J,[1]Up!$D:$D,D109)</f>
        <v>0</v>
      </c>
      <c r="AH109" s="82" t="s">
        <v>82</v>
      </c>
      <c r="AI109" s="82" t="str">
        <f t="shared" si="9"/>
        <v>PL3</v>
      </c>
      <c r="AJ109" s="53" t="str">
        <f t="shared" si="10"/>
        <v>Thừa 1</v>
      </c>
      <c r="AK109" s="53" t="s">
        <v>61</v>
      </c>
      <c r="AL109" s="84"/>
      <c r="AM109" s="53"/>
      <c r="AN109" s="53" t="s">
        <v>1681</v>
      </c>
      <c r="AO109" s="53">
        <v>1</v>
      </c>
      <c r="AP109" s="83"/>
      <c r="AQ109" s="53"/>
      <c r="AR109" s="53"/>
    </row>
    <row r="110" spans="3:44" ht="14.25" customHeight="1">
      <c r="C110" s="82" t="s">
        <v>14</v>
      </c>
      <c r="D110" s="82" t="s">
        <v>3085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7"/>
        <v>4</v>
      </c>
      <c r="M110" s="26">
        <f t="shared" si="8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67">
        <f>SUMIFS([1]Up!$J:$J,[1]Up!$D:$D,D110)</f>
        <v>0</v>
      </c>
      <c r="AH110" s="82"/>
      <c r="AI110" s="82" t="str">
        <f t="shared" si="9"/>
        <v>PL6</v>
      </c>
      <c r="AJ110" s="53" t="str">
        <f t="shared" si="10"/>
        <v/>
      </c>
      <c r="AK110" s="53" t="s">
        <v>61</v>
      </c>
      <c r="AL110" s="84" t="s">
        <v>2703</v>
      </c>
      <c r="AM110" s="53"/>
      <c r="AN110" s="53" t="s">
        <v>3029</v>
      </c>
      <c r="AO110" s="53">
        <v>4</v>
      </c>
      <c r="AP110" s="83">
        <v>46165</v>
      </c>
      <c r="AQ110" s="53"/>
      <c r="AR110" s="53"/>
    </row>
    <row r="111" spans="3:44" ht="14.25" customHeight="1">
      <c r="C111" s="82" t="s">
        <v>14</v>
      </c>
      <c r="D111" s="82" t="s">
        <v>3086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7"/>
        <v>2</v>
      </c>
      <c r="M111" s="26">
        <f t="shared" si="8"/>
        <v>0</v>
      </c>
      <c r="N111" s="26"/>
      <c r="O111" s="26"/>
      <c r="P111" s="26"/>
      <c r="Q111" s="26"/>
      <c r="R111" s="26"/>
      <c r="S111" s="26"/>
      <c r="T111" s="26"/>
      <c r="U111" s="26"/>
      <c r="V111" s="26">
        <v>2</v>
      </c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67">
        <f>SUMIFS([1]Up!$J:$J,[1]Up!$D:$D,D111)</f>
        <v>0</v>
      </c>
      <c r="AH111" s="82"/>
      <c r="AI111" s="82" t="str">
        <f t="shared" si="9"/>
        <v>PL19</v>
      </c>
      <c r="AJ111" s="53" t="str">
        <f t="shared" si="10"/>
        <v/>
      </c>
      <c r="AK111" s="53" t="s">
        <v>61</v>
      </c>
      <c r="AL111" s="84" t="s">
        <v>3035</v>
      </c>
      <c r="AM111" s="53"/>
      <c r="AN111" s="53" t="s">
        <v>3036</v>
      </c>
      <c r="AO111" s="53">
        <v>2</v>
      </c>
      <c r="AP111" s="83">
        <v>46165</v>
      </c>
      <c r="AQ111" s="53"/>
      <c r="AR111" s="53"/>
    </row>
    <row r="112" spans="3:44" ht="14.25" customHeight="1">
      <c r="C112" s="82" t="s">
        <v>15</v>
      </c>
      <c r="D112" s="82" t="s">
        <v>3087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7"/>
        <v>18</v>
      </c>
      <c r="M112" s="26">
        <f t="shared" si="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>
        <v>18</v>
      </c>
      <c r="AG112" s="67">
        <f>SUMIFS([1]Up!$J:$J,[1]Up!$D:$D,D112)</f>
        <v>0</v>
      </c>
      <c r="AH112" s="82"/>
      <c r="AI112" s="82" t="str">
        <f t="shared" si="9"/>
        <v/>
      </c>
      <c r="AJ112" s="53" t="str">
        <f t="shared" si="10"/>
        <v/>
      </c>
      <c r="AK112" s="53" t="s">
        <v>75</v>
      </c>
      <c r="AL112" s="84"/>
      <c r="AM112" s="53"/>
      <c r="AN112" s="53"/>
      <c r="AO112" s="53"/>
      <c r="AP112" s="83"/>
      <c r="AQ112" s="53"/>
      <c r="AR112" s="53"/>
    </row>
    <row r="113" spans="3:44" ht="14.25" customHeight="1">
      <c r="C113" s="82" t="s">
        <v>15</v>
      </c>
      <c r="D113" s="82" t="s">
        <v>3088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7"/>
        <v>392</v>
      </c>
      <c r="M113" s="26">
        <f t="shared" si="8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>
        <v>392</v>
      </c>
      <c r="AG113" s="67">
        <f>SUMIFS([1]Up!$J:$J,[1]Up!$D:$D,D113)</f>
        <v>0</v>
      </c>
      <c r="AH113" s="82"/>
      <c r="AI113" s="82" t="str">
        <f t="shared" si="9"/>
        <v/>
      </c>
      <c r="AJ113" s="53" t="str">
        <f t="shared" si="10"/>
        <v/>
      </c>
      <c r="AK113" s="53" t="s">
        <v>75</v>
      </c>
      <c r="AL113" s="84"/>
      <c r="AM113" s="53"/>
      <c r="AN113" s="53"/>
      <c r="AO113" s="53"/>
      <c r="AP113" s="83"/>
      <c r="AQ113" s="53"/>
      <c r="AR113" s="53"/>
    </row>
    <row r="114" spans="3:44" ht="14.25" customHeight="1">
      <c r="C114" s="82" t="s">
        <v>15</v>
      </c>
      <c r="D114" s="82" t="s">
        <v>3089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7"/>
        <v>56</v>
      </c>
      <c r="M114" s="26">
        <f t="shared" si="8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>
        <v>56</v>
      </c>
      <c r="AB114" s="26"/>
      <c r="AC114" s="26"/>
      <c r="AD114" s="26"/>
      <c r="AE114" s="26"/>
      <c r="AF114" s="26"/>
      <c r="AG114" s="67">
        <f>SUMIFS([1]Up!$J:$J,[1]Up!$D:$D,D114)</f>
        <v>0</v>
      </c>
      <c r="AH114" s="82"/>
      <c r="AI114" s="82" t="str">
        <f t="shared" si="9"/>
        <v/>
      </c>
      <c r="AJ114" s="53" t="str">
        <f t="shared" si="10"/>
        <v/>
      </c>
      <c r="AK114" s="53" t="s">
        <v>75</v>
      </c>
      <c r="AL114" s="84"/>
      <c r="AM114" s="53"/>
      <c r="AN114" s="53"/>
      <c r="AO114" s="53"/>
      <c r="AP114" s="83"/>
      <c r="AQ114" s="53"/>
      <c r="AR114" s="53"/>
    </row>
    <row r="115" spans="3:44" ht="14.25" customHeight="1">
      <c r="C115" s="82" t="s">
        <v>15</v>
      </c>
      <c r="D115" s="82" t="s">
        <v>3090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7"/>
        <v>56</v>
      </c>
      <c r="M115" s="26">
        <f t="shared" si="8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>
        <v>56</v>
      </c>
      <c r="AD115" s="26"/>
      <c r="AE115" s="26"/>
      <c r="AF115" s="26"/>
      <c r="AG115" s="67">
        <f>SUMIFS([1]Up!$J:$J,[1]Up!$D:$D,D115)</f>
        <v>0</v>
      </c>
      <c r="AH115" s="82"/>
      <c r="AI115" s="82" t="str">
        <f t="shared" si="9"/>
        <v/>
      </c>
      <c r="AJ115" s="53" t="str">
        <f t="shared" si="10"/>
        <v/>
      </c>
      <c r="AK115" s="53" t="s">
        <v>75</v>
      </c>
      <c r="AL115" s="84"/>
      <c r="AM115" s="53"/>
      <c r="AN115" s="53"/>
      <c r="AO115" s="53"/>
      <c r="AP115" s="83"/>
      <c r="AQ115" s="53"/>
      <c r="AR115" s="53"/>
    </row>
    <row r="116" spans="3:44" ht="14.25" customHeight="1">
      <c r="C116" s="82" t="s">
        <v>15</v>
      </c>
      <c r="D116" s="82" t="s">
        <v>3091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7"/>
        <v>84</v>
      </c>
      <c r="M116" s="26">
        <f t="shared" si="8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>
        <v>84</v>
      </c>
      <c r="AB116" s="26"/>
      <c r="AC116" s="26"/>
      <c r="AD116" s="26"/>
      <c r="AE116" s="26"/>
      <c r="AF116" s="26"/>
      <c r="AG116" s="67">
        <f>SUMIFS([1]Up!$J:$J,[1]Up!$D:$D,D116)</f>
        <v>0</v>
      </c>
      <c r="AH116" s="82"/>
      <c r="AI116" s="82" t="str">
        <f t="shared" si="9"/>
        <v/>
      </c>
      <c r="AJ116" s="53" t="str">
        <f t="shared" si="10"/>
        <v/>
      </c>
      <c r="AK116" s="53" t="s">
        <v>75</v>
      </c>
      <c r="AL116" s="84"/>
      <c r="AM116" s="53"/>
      <c r="AN116" s="53"/>
      <c r="AO116" s="53"/>
      <c r="AP116" s="83"/>
      <c r="AQ116" s="53"/>
      <c r="AR116" s="53"/>
    </row>
    <row r="117" spans="3:44" ht="14.25" customHeight="1">
      <c r="C117" s="82" t="s">
        <v>14</v>
      </c>
      <c r="D117" s="82" t="s">
        <v>3092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7"/>
        <v>9</v>
      </c>
      <c r="M117" s="26">
        <f t="shared" si="8"/>
        <v>0</v>
      </c>
      <c r="N117" s="26"/>
      <c r="O117" s="26"/>
      <c r="P117" s="26"/>
      <c r="Q117" s="26"/>
      <c r="R117" s="26"/>
      <c r="S117" s="26">
        <v>9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67">
        <f>SUMIFS([1]Up!$J:$J,[1]Up!$D:$D,D117)</f>
        <v>0</v>
      </c>
      <c r="AH117" s="82"/>
      <c r="AI117" s="82" t="str">
        <f t="shared" si="9"/>
        <v>PL12</v>
      </c>
      <c r="AJ117" s="53" t="str">
        <f t="shared" si="10"/>
        <v/>
      </c>
      <c r="AK117" s="53" t="s">
        <v>50</v>
      </c>
      <c r="AL117" s="84" t="s">
        <v>3025</v>
      </c>
      <c r="AM117" s="53"/>
      <c r="AN117" s="53" t="s">
        <v>3026</v>
      </c>
      <c r="AO117" s="53">
        <v>9</v>
      </c>
      <c r="AP117" s="83">
        <v>46165</v>
      </c>
      <c r="AQ117" s="53"/>
      <c r="AR117" s="53"/>
    </row>
    <row r="118" spans="3:44" ht="14.25" customHeight="1">
      <c r="C118" s="82" t="s">
        <v>14</v>
      </c>
      <c r="D118" s="82" t="s">
        <v>3093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7"/>
        <v>9</v>
      </c>
      <c r="M118" s="26">
        <f t="shared" si="8"/>
        <v>0</v>
      </c>
      <c r="N118" s="26"/>
      <c r="O118" s="26"/>
      <c r="P118" s="26"/>
      <c r="Q118" s="26"/>
      <c r="R118" s="26"/>
      <c r="S118" s="26">
        <v>9</v>
      </c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67">
        <f>SUMIFS([1]Up!$J:$J,[1]Up!$D:$D,D118)</f>
        <v>0</v>
      </c>
      <c r="AH118" s="82"/>
      <c r="AI118" s="82" t="str">
        <f t="shared" si="9"/>
        <v>PL12</v>
      </c>
      <c r="AJ118" s="53" t="str">
        <f t="shared" si="10"/>
        <v/>
      </c>
      <c r="AK118" s="53" t="s">
        <v>50</v>
      </c>
      <c r="AL118" s="84" t="s">
        <v>3025</v>
      </c>
      <c r="AM118" s="53"/>
      <c r="AN118" s="53" t="s">
        <v>3026</v>
      </c>
      <c r="AO118" s="53">
        <v>9</v>
      </c>
      <c r="AP118" s="83">
        <v>46165</v>
      </c>
      <c r="AQ118" s="53"/>
      <c r="AR118" s="53"/>
    </row>
    <row r="119" spans="3:44" ht="14.25" customHeight="1">
      <c r="C119" s="82" t="s">
        <v>14</v>
      </c>
      <c r="D119" s="82" t="s">
        <v>3094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7"/>
        <v>1</v>
      </c>
      <c r="M119" s="26">
        <f t="shared" si="8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67">
        <f>SUMIFS([1]Up!$J:$J,[1]Up!$D:$D,D119)</f>
        <v>0</v>
      </c>
      <c r="AH119" s="82"/>
      <c r="AI119" s="82" t="str">
        <f t="shared" si="9"/>
        <v>PL6</v>
      </c>
      <c r="AJ119" s="53" t="str">
        <f t="shared" si="10"/>
        <v/>
      </c>
      <c r="AK119" s="53" t="s">
        <v>50</v>
      </c>
      <c r="AL119" s="84" t="s">
        <v>2703</v>
      </c>
      <c r="AM119" s="53"/>
      <c r="AN119" s="53" t="s">
        <v>3029</v>
      </c>
      <c r="AO119" s="53">
        <v>1</v>
      </c>
      <c r="AP119" s="83">
        <v>46165</v>
      </c>
      <c r="AQ119" s="53"/>
      <c r="AR119" s="53"/>
    </row>
    <row r="120" spans="3:44" ht="14.25" customHeight="1">
      <c r="C120" s="82" t="s">
        <v>14</v>
      </c>
      <c r="D120" s="82" t="s">
        <v>3095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7"/>
        <v>9</v>
      </c>
      <c r="M120" s="26">
        <f t="shared" si="8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>
        <v>9</v>
      </c>
      <c r="X120" s="26"/>
      <c r="Y120" s="26"/>
      <c r="Z120" s="26"/>
      <c r="AA120" s="26"/>
      <c r="AB120" s="26"/>
      <c r="AC120" s="26"/>
      <c r="AD120" s="26"/>
      <c r="AE120" s="26"/>
      <c r="AF120" s="26"/>
      <c r="AG120" s="67">
        <f>SUMIFS([1]Up!$J:$J,[1]Up!$D:$D,D120)</f>
        <v>0</v>
      </c>
      <c r="AH120" s="82"/>
      <c r="AI120" s="82" t="str">
        <f t="shared" si="9"/>
        <v>PL12</v>
      </c>
      <c r="AJ120" s="53" t="str">
        <f t="shared" si="10"/>
        <v/>
      </c>
      <c r="AK120" s="53" t="s">
        <v>50</v>
      </c>
      <c r="AL120" s="84" t="s">
        <v>3045</v>
      </c>
      <c r="AM120" s="53"/>
      <c r="AN120" s="53" t="s">
        <v>3046</v>
      </c>
      <c r="AO120" s="53">
        <v>9</v>
      </c>
      <c r="AP120" s="83">
        <v>46165</v>
      </c>
      <c r="AQ120" s="53"/>
      <c r="AR120" s="53"/>
    </row>
    <row r="121" spans="3:44" ht="14.25" customHeight="1">
      <c r="C121" s="82" t="s">
        <v>14</v>
      </c>
      <c r="D121" s="82" t="s">
        <v>3096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7"/>
        <v>1</v>
      </c>
      <c r="M121" s="26">
        <f t="shared" si="8"/>
        <v>0</v>
      </c>
      <c r="N121" s="26"/>
      <c r="O121" s="26">
        <v>2</v>
      </c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67">
        <f>SUMIFS([1]Up!$J:$J,[1]Up!$D:$D,D121)</f>
        <v>0</v>
      </c>
      <c r="AH121" s="82" t="s">
        <v>82</v>
      </c>
      <c r="AI121" s="82" t="str">
        <f t="shared" si="9"/>
        <v>PL6</v>
      </c>
      <c r="AJ121" s="53" t="str">
        <f t="shared" si="10"/>
        <v>Thừa 1</v>
      </c>
      <c r="AK121" s="53" t="s">
        <v>61</v>
      </c>
      <c r="AL121" s="84"/>
      <c r="AM121" s="53"/>
      <c r="AN121" s="53" t="s">
        <v>1681</v>
      </c>
      <c r="AO121" s="53">
        <v>1</v>
      </c>
      <c r="AP121" s="83"/>
      <c r="AQ121" s="53"/>
      <c r="AR121" s="53"/>
    </row>
    <row r="122" spans="3:44" ht="14.25" customHeight="1">
      <c r="C122" s="82" t="s">
        <v>14</v>
      </c>
      <c r="D122" s="82" t="s">
        <v>3097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7"/>
        <v>2</v>
      </c>
      <c r="M122" s="26">
        <f t="shared" si="8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>
        <v>2</v>
      </c>
      <c r="AE122" s="26"/>
      <c r="AF122" s="26"/>
      <c r="AG122" s="67">
        <f>SUMIFS([1]Up!$J:$J,[1]Up!$D:$D,D122)</f>
        <v>0</v>
      </c>
      <c r="AH122" s="82"/>
      <c r="AI122" s="82" t="str">
        <f t="shared" si="9"/>
        <v>PL3</v>
      </c>
      <c r="AJ122" s="53" t="str">
        <f t="shared" si="10"/>
        <v/>
      </c>
      <c r="AK122" s="53" t="s">
        <v>61</v>
      </c>
      <c r="AL122" s="84" t="s">
        <v>3015</v>
      </c>
      <c r="AM122" s="53"/>
      <c r="AN122" s="53" t="s">
        <v>3049</v>
      </c>
      <c r="AO122" s="53">
        <v>2</v>
      </c>
      <c r="AP122" s="83">
        <v>46165</v>
      </c>
      <c r="AQ122" s="53"/>
      <c r="AR122" s="53"/>
    </row>
    <row r="123" spans="3:44" ht="14.25" customHeight="1">
      <c r="C123" s="82" t="s">
        <v>14</v>
      </c>
      <c r="D123" s="82" t="s">
        <v>3098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7"/>
        <v>2</v>
      </c>
      <c r="M123" s="26">
        <f t="shared" si="8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67">
        <f>SUMIFS([1]Up!$J:$J,[1]Up!$D:$D,D123)</f>
        <v>0</v>
      </c>
      <c r="AH123" s="82"/>
      <c r="AI123" s="82" t="str">
        <f t="shared" si="9"/>
        <v>PL6</v>
      </c>
      <c r="AJ123" s="53" t="str">
        <f t="shared" si="10"/>
        <v/>
      </c>
      <c r="AK123" s="53" t="s">
        <v>61</v>
      </c>
      <c r="AL123" s="84" t="s">
        <v>2703</v>
      </c>
      <c r="AM123" s="53"/>
      <c r="AN123" s="53" t="s">
        <v>3029</v>
      </c>
      <c r="AO123" s="53">
        <v>2</v>
      </c>
      <c r="AP123" s="83">
        <v>46165</v>
      </c>
      <c r="AQ123" s="53"/>
      <c r="AR123" s="53"/>
    </row>
    <row r="124" spans="3:44" ht="14.25" customHeight="1">
      <c r="C124" s="82" t="s">
        <v>12</v>
      </c>
      <c r="D124" s="82" t="s">
        <v>3099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7"/>
        <v>4</v>
      </c>
      <c r="M124" s="26">
        <f t="shared" si="8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67">
        <f>SUMIFS([1]Up!$J:$J,[1]Up!$D:$D,D124)</f>
        <v>0</v>
      </c>
      <c r="AH124" s="82"/>
      <c r="AI124" s="82" t="str">
        <f t="shared" si="9"/>
        <v/>
      </c>
      <c r="AJ124" s="53" t="str">
        <f t="shared" si="10"/>
        <v/>
      </c>
      <c r="AK124" s="53" t="s">
        <v>50</v>
      </c>
      <c r="AL124" s="84" t="s">
        <v>2981</v>
      </c>
      <c r="AM124" s="53"/>
      <c r="AN124" s="53" t="s">
        <v>2982</v>
      </c>
      <c r="AO124" s="53">
        <v>4</v>
      </c>
      <c r="AP124" s="83">
        <v>46151</v>
      </c>
      <c r="AQ124" s="53"/>
      <c r="AR124" s="53"/>
    </row>
    <row r="125" spans="3:44" ht="14.25" customHeight="1">
      <c r="C125" s="82" t="s">
        <v>12</v>
      </c>
      <c r="D125" s="82" t="s">
        <v>3100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7"/>
        <v>4</v>
      </c>
      <c r="M125" s="26">
        <f t="shared" si="8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67">
        <f>SUMIFS([1]Up!$J:$J,[1]Up!$D:$D,D125)</f>
        <v>0</v>
      </c>
      <c r="AH125" s="82"/>
      <c r="AI125" s="82" t="str">
        <f t="shared" si="9"/>
        <v/>
      </c>
      <c r="AJ125" s="53" t="str">
        <f t="shared" si="10"/>
        <v/>
      </c>
      <c r="AK125" s="53" t="s">
        <v>50</v>
      </c>
      <c r="AL125" s="84" t="s">
        <v>2981</v>
      </c>
      <c r="AM125" s="53"/>
      <c r="AN125" s="53" t="s">
        <v>2982</v>
      </c>
      <c r="AO125" s="53">
        <v>4</v>
      </c>
      <c r="AP125" s="83">
        <v>46151</v>
      </c>
      <c r="AQ125" s="53"/>
      <c r="AR125" s="53"/>
    </row>
    <row r="126" spans="3:44" ht="14.25" customHeight="1">
      <c r="C126" s="82" t="s">
        <v>12</v>
      </c>
      <c r="D126" s="82" t="s">
        <v>3101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7"/>
        <v>1</v>
      </c>
      <c r="M126" s="26">
        <f t="shared" si="8"/>
        <v>0</v>
      </c>
      <c r="N126" s="26"/>
      <c r="O126" s="26"/>
      <c r="P126" s="26">
        <v>1</v>
      </c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67">
        <f>SUMIFS([1]Up!$J:$J,[1]Up!$D:$D,D126)</f>
        <v>0</v>
      </c>
      <c r="AH126" s="82"/>
      <c r="AI126" s="82" t="str">
        <f t="shared" si="9"/>
        <v/>
      </c>
      <c r="AJ126" s="53" t="str">
        <f t="shared" si="10"/>
        <v/>
      </c>
      <c r="AK126" s="53" t="s">
        <v>50</v>
      </c>
      <c r="AL126" s="84" t="s">
        <v>2985</v>
      </c>
      <c r="AM126" s="53"/>
      <c r="AN126" s="53" t="s">
        <v>2986</v>
      </c>
      <c r="AO126" s="53">
        <v>1</v>
      </c>
      <c r="AP126" s="83">
        <v>46151</v>
      </c>
      <c r="AQ126" s="53"/>
      <c r="AR126" s="53"/>
    </row>
    <row r="127" spans="3:44" ht="14.25" customHeight="1">
      <c r="C127" s="82" t="s">
        <v>15</v>
      </c>
      <c r="D127" s="82" t="s">
        <v>3102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7"/>
        <v>2</v>
      </c>
      <c r="M127" s="26">
        <f t="shared" si="8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>
        <v>2</v>
      </c>
      <c r="AF127" s="26"/>
      <c r="AG127" s="67">
        <f>SUMIFS([1]Up!$J:$J,[1]Up!$D:$D,D127)</f>
        <v>0</v>
      </c>
      <c r="AH127" s="82"/>
      <c r="AI127" s="82" t="str">
        <f t="shared" si="9"/>
        <v/>
      </c>
      <c r="AJ127" s="53" t="str">
        <f t="shared" si="10"/>
        <v/>
      </c>
      <c r="AK127" s="53" t="s">
        <v>50</v>
      </c>
      <c r="AL127" s="84"/>
      <c r="AM127" s="53"/>
      <c r="AN127" s="53"/>
      <c r="AO127" s="53"/>
      <c r="AP127" s="83"/>
      <c r="AQ127" s="53"/>
      <c r="AR127" s="53"/>
    </row>
    <row r="128" spans="3:44" ht="14.25" customHeight="1">
      <c r="C128" s="82" t="s">
        <v>14</v>
      </c>
      <c r="D128" s="82" t="s">
        <v>3103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7"/>
        <v>9</v>
      </c>
      <c r="M128" s="26">
        <f t="shared" si="8"/>
        <v>0</v>
      </c>
      <c r="N128" s="26"/>
      <c r="O128" s="26"/>
      <c r="P128" s="26"/>
      <c r="Q128" s="26"/>
      <c r="R128" s="26"/>
      <c r="S128" s="26">
        <v>9</v>
      </c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67">
        <f>SUMIFS([1]Up!$J:$J,[1]Up!$D:$D,D128)</f>
        <v>0</v>
      </c>
      <c r="AH128" s="82"/>
      <c r="AI128" s="82" t="str">
        <f t="shared" si="9"/>
        <v>PL12</v>
      </c>
      <c r="AJ128" s="53" t="str">
        <f t="shared" si="10"/>
        <v/>
      </c>
      <c r="AK128" s="53" t="s">
        <v>50</v>
      </c>
      <c r="AL128" s="84" t="s">
        <v>2989</v>
      </c>
      <c r="AM128" s="53"/>
      <c r="AN128" s="53" t="s">
        <v>2990</v>
      </c>
      <c r="AO128" s="53">
        <v>9</v>
      </c>
      <c r="AP128" s="83">
        <v>46151</v>
      </c>
      <c r="AQ128" s="53"/>
      <c r="AR128" s="53"/>
    </row>
    <row r="129" spans="3:44" ht="14.25" customHeight="1">
      <c r="C129" s="82" t="s">
        <v>14</v>
      </c>
      <c r="D129" s="82" t="s">
        <v>3104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7"/>
        <v>36</v>
      </c>
      <c r="M129" s="26">
        <f t="shared" si="8"/>
        <v>0</v>
      </c>
      <c r="N129" s="26"/>
      <c r="O129" s="26"/>
      <c r="P129" s="26"/>
      <c r="Q129" s="26"/>
      <c r="R129" s="26"/>
      <c r="S129" s="26"/>
      <c r="T129" s="26"/>
      <c r="U129" s="26">
        <v>36</v>
      </c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67">
        <f>SUMIFS([1]Up!$J:$J,[1]Up!$D:$D,D129)</f>
        <v>0</v>
      </c>
      <c r="AH129" s="82"/>
      <c r="AI129" s="82" t="str">
        <f t="shared" si="9"/>
        <v>PL6</v>
      </c>
      <c r="AJ129" s="53" t="str">
        <f t="shared" si="10"/>
        <v/>
      </c>
      <c r="AK129" s="53" t="s">
        <v>50</v>
      </c>
      <c r="AL129" s="84" t="s">
        <v>2993</v>
      </c>
      <c r="AM129" s="53"/>
      <c r="AN129" s="53" t="s">
        <v>2994</v>
      </c>
      <c r="AO129" s="53">
        <v>36</v>
      </c>
      <c r="AP129" s="83">
        <v>46151</v>
      </c>
      <c r="AQ129" s="53"/>
      <c r="AR129" s="53"/>
    </row>
    <row r="130" spans="3:44" ht="14.25" customHeight="1">
      <c r="C130" s="82" t="s">
        <v>14</v>
      </c>
      <c r="D130" s="82" t="s">
        <v>3105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7"/>
        <v>9</v>
      </c>
      <c r="M130" s="26">
        <f t="shared" si="8"/>
        <v>0</v>
      </c>
      <c r="N130" s="26"/>
      <c r="O130" s="26"/>
      <c r="P130" s="26"/>
      <c r="Q130" s="26"/>
      <c r="R130" s="26"/>
      <c r="S130" s="26">
        <v>9</v>
      </c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67">
        <f>SUMIFS([1]Up!$J:$J,[1]Up!$D:$D,D130)</f>
        <v>0</v>
      </c>
      <c r="AH130" s="82"/>
      <c r="AI130" s="82" t="str">
        <f t="shared" si="9"/>
        <v>PL12</v>
      </c>
      <c r="AJ130" s="53" t="str">
        <f t="shared" si="10"/>
        <v/>
      </c>
      <c r="AK130" s="53" t="s">
        <v>50</v>
      </c>
      <c r="AL130" s="84" t="s">
        <v>2989</v>
      </c>
      <c r="AM130" s="53"/>
      <c r="AN130" s="53" t="s">
        <v>2990</v>
      </c>
      <c r="AO130" s="53">
        <v>9</v>
      </c>
      <c r="AP130" s="83">
        <v>46151</v>
      </c>
      <c r="AQ130" s="53"/>
      <c r="AR130" s="53"/>
    </row>
    <row r="131" spans="3:44" ht="14.25" customHeight="1">
      <c r="C131" s="82" t="s">
        <v>14</v>
      </c>
      <c r="D131" s="82" t="s">
        <v>3106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7"/>
        <v>1</v>
      </c>
      <c r="M131" s="26">
        <f t="shared" si="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>
        <v>2</v>
      </c>
      <c r="AE131" s="26"/>
      <c r="AF131" s="26"/>
      <c r="AG131" s="67">
        <f>SUMIFS([1]Up!$J:$J,[1]Up!$D:$D,D131)</f>
        <v>0</v>
      </c>
      <c r="AH131" s="82" t="s">
        <v>82</v>
      </c>
      <c r="AI131" s="82" t="str">
        <f t="shared" si="9"/>
        <v>PL3</v>
      </c>
      <c r="AJ131" s="53" t="str">
        <f t="shared" si="10"/>
        <v>Thừa 1</v>
      </c>
      <c r="AK131" s="53" t="s">
        <v>61</v>
      </c>
      <c r="AL131" s="84"/>
      <c r="AM131" s="53"/>
      <c r="AN131" s="53" t="s">
        <v>1681</v>
      </c>
      <c r="AO131" s="53">
        <v>1</v>
      </c>
      <c r="AP131" s="83"/>
      <c r="AQ131" s="53"/>
      <c r="AR131" s="53"/>
    </row>
    <row r="132" spans="3:44" ht="14.25" customHeight="1">
      <c r="C132" s="82" t="s">
        <v>14</v>
      </c>
      <c r="D132" s="82" t="s">
        <v>3107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7"/>
        <v>1</v>
      </c>
      <c r="M132" s="26">
        <f t="shared" si="8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>
        <v>2</v>
      </c>
      <c r="AE132" s="26"/>
      <c r="AF132" s="26"/>
      <c r="AG132" s="67">
        <f>SUMIFS([1]Up!$J:$J,[1]Up!$D:$D,D132)</f>
        <v>0</v>
      </c>
      <c r="AH132" s="82" t="s">
        <v>82</v>
      </c>
      <c r="AI132" s="82" t="str">
        <f t="shared" si="9"/>
        <v>PL3</v>
      </c>
      <c r="AJ132" s="53" t="str">
        <f t="shared" si="10"/>
        <v>Thừa 1</v>
      </c>
      <c r="AK132" s="53" t="s">
        <v>61</v>
      </c>
      <c r="AL132" s="84"/>
      <c r="AM132" s="53"/>
      <c r="AN132" s="53" t="s">
        <v>1681</v>
      </c>
      <c r="AO132" s="53">
        <v>1</v>
      </c>
      <c r="AP132" s="83"/>
      <c r="AQ132" s="53"/>
      <c r="AR132" s="53"/>
    </row>
    <row r="133" spans="3:44" ht="14.25" customHeight="1">
      <c r="C133" s="82" t="s">
        <v>14</v>
      </c>
      <c r="D133" s="82" t="s">
        <v>3108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7"/>
        <v>1</v>
      </c>
      <c r="M133" s="26">
        <f t="shared" si="8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>
        <v>2</v>
      </c>
      <c r="AE133" s="26"/>
      <c r="AF133" s="26"/>
      <c r="AG133" s="67">
        <f>SUMIFS([1]Up!$J:$J,[1]Up!$D:$D,D133)</f>
        <v>0</v>
      </c>
      <c r="AH133" s="82" t="s">
        <v>82</v>
      </c>
      <c r="AI133" s="82" t="str">
        <f t="shared" si="9"/>
        <v>PL3</v>
      </c>
      <c r="AJ133" s="53" t="str">
        <f t="shared" si="10"/>
        <v>Thừa 1</v>
      </c>
      <c r="AK133" s="53" t="s">
        <v>61</v>
      </c>
      <c r="AL133" s="84"/>
      <c r="AM133" s="53"/>
      <c r="AN133" s="53" t="s">
        <v>1681</v>
      </c>
      <c r="AO133" s="53">
        <v>1</v>
      </c>
      <c r="AP133" s="83"/>
      <c r="AQ133" s="53"/>
      <c r="AR133" s="53"/>
    </row>
    <row r="134" spans="3:44" ht="14.25" customHeight="1">
      <c r="C134" s="82" t="s">
        <v>14</v>
      </c>
      <c r="D134" s="82" t="s">
        <v>3109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7"/>
        <v>4</v>
      </c>
      <c r="M134" s="26">
        <f t="shared" si="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67">
        <f>SUMIFS([1]Up!$J:$J,[1]Up!$D:$D,D134)</f>
        <v>0</v>
      </c>
      <c r="AH134" s="82"/>
      <c r="AI134" s="82" t="str">
        <f t="shared" si="9"/>
        <v>PL6</v>
      </c>
      <c r="AJ134" s="53" t="str">
        <f t="shared" si="10"/>
        <v/>
      </c>
      <c r="AK134" s="53" t="s">
        <v>61</v>
      </c>
      <c r="AL134" s="84" t="s">
        <v>2993</v>
      </c>
      <c r="AM134" s="53"/>
      <c r="AN134" s="53" t="s">
        <v>2994</v>
      </c>
      <c r="AO134" s="53">
        <v>4</v>
      </c>
      <c r="AP134" s="83">
        <v>46151</v>
      </c>
      <c r="AQ134" s="53"/>
      <c r="AR134" s="53"/>
    </row>
    <row r="135" spans="3:44" ht="14.25" customHeight="1">
      <c r="C135" s="82" t="s">
        <v>14</v>
      </c>
      <c r="D135" s="82" t="s">
        <v>3110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7"/>
        <v>2</v>
      </c>
      <c r="M135" s="26">
        <f t="shared" si="8"/>
        <v>0</v>
      </c>
      <c r="N135" s="26"/>
      <c r="O135" s="26"/>
      <c r="P135" s="26"/>
      <c r="Q135" s="26"/>
      <c r="R135" s="26"/>
      <c r="S135" s="26"/>
      <c r="T135" s="26">
        <v>2</v>
      </c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67">
        <f>SUMIFS([1]Up!$J:$J,[1]Up!$D:$D,D135)</f>
        <v>0</v>
      </c>
      <c r="AH135" s="82"/>
      <c r="AI135" s="82" t="str">
        <f t="shared" si="9"/>
        <v>PL25</v>
      </c>
      <c r="AJ135" s="53" t="str">
        <f t="shared" si="10"/>
        <v/>
      </c>
      <c r="AK135" s="53" t="s">
        <v>61</v>
      </c>
      <c r="AL135" s="84" t="s">
        <v>3000</v>
      </c>
      <c r="AM135" s="53"/>
      <c r="AN135" s="53" t="s">
        <v>3001</v>
      </c>
      <c r="AO135" s="53">
        <v>2</v>
      </c>
      <c r="AP135" s="83">
        <v>46151</v>
      </c>
      <c r="AQ135" s="53"/>
      <c r="AR135" s="53"/>
    </row>
    <row r="136" spans="3:44" ht="14.25" customHeight="1">
      <c r="C136" s="82" t="s">
        <v>15</v>
      </c>
      <c r="D136" s="82" t="s">
        <v>3111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7"/>
        <v>18</v>
      </c>
      <c r="M136" s="26">
        <f t="shared" si="8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>
        <v>18</v>
      </c>
      <c r="AG136" s="67">
        <f>SUMIFS([1]Up!$J:$J,[1]Up!$D:$D,D136)</f>
        <v>0</v>
      </c>
      <c r="AH136" s="82"/>
      <c r="AI136" s="82" t="str">
        <f t="shared" si="9"/>
        <v/>
      </c>
      <c r="AJ136" s="53" t="str">
        <f t="shared" si="10"/>
        <v/>
      </c>
      <c r="AK136" s="53" t="s">
        <v>75</v>
      </c>
      <c r="AL136" s="84"/>
      <c r="AM136" s="53"/>
      <c r="AN136" s="53"/>
      <c r="AO136" s="53"/>
      <c r="AP136" s="83"/>
      <c r="AQ136" s="53"/>
      <c r="AR136" s="53"/>
    </row>
    <row r="137" spans="3:44" ht="14.25" customHeight="1">
      <c r="C137" s="82" t="s">
        <v>15</v>
      </c>
      <c r="D137" s="82" t="s">
        <v>3112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7"/>
        <v>56</v>
      </c>
      <c r="M137" s="26">
        <f t="shared" si="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>
        <v>56</v>
      </c>
      <c r="AB137" s="26"/>
      <c r="AC137" s="26"/>
      <c r="AD137" s="26"/>
      <c r="AE137" s="26"/>
      <c r="AF137" s="26"/>
      <c r="AG137" s="67">
        <f>SUMIFS([1]Up!$J:$J,[1]Up!$D:$D,D137)</f>
        <v>0</v>
      </c>
      <c r="AH137" s="82"/>
      <c r="AI137" s="82" t="str">
        <f t="shared" si="9"/>
        <v/>
      </c>
      <c r="AJ137" s="53" t="str">
        <f t="shared" si="10"/>
        <v/>
      </c>
      <c r="AK137" s="53" t="s">
        <v>75</v>
      </c>
      <c r="AL137" s="84"/>
      <c r="AM137" s="53"/>
      <c r="AN137" s="53"/>
      <c r="AO137" s="53"/>
      <c r="AP137" s="83"/>
      <c r="AQ137" s="53"/>
      <c r="AR137" s="53"/>
    </row>
    <row r="138" spans="3:44" ht="14.25" customHeight="1">
      <c r="C138" s="82" t="s">
        <v>15</v>
      </c>
      <c r="D138" s="82" t="s">
        <v>3113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7"/>
        <v>392</v>
      </c>
      <c r="M138" s="26">
        <f t="shared" si="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>
        <v>392</v>
      </c>
      <c r="AG138" s="67">
        <f>SUMIFS([1]Up!$J:$J,[1]Up!$D:$D,D138)</f>
        <v>0</v>
      </c>
      <c r="AH138" s="82"/>
      <c r="AI138" s="82" t="str">
        <f t="shared" si="9"/>
        <v/>
      </c>
      <c r="AJ138" s="53" t="str">
        <f t="shared" si="10"/>
        <v/>
      </c>
      <c r="AK138" s="53" t="s">
        <v>75</v>
      </c>
      <c r="AL138" s="84"/>
      <c r="AM138" s="53"/>
      <c r="AN138" s="53"/>
      <c r="AO138" s="53"/>
      <c r="AP138" s="83"/>
      <c r="AQ138" s="53"/>
      <c r="AR138" s="53"/>
    </row>
    <row r="139" spans="3:44" ht="14.25" customHeight="1">
      <c r="C139" s="82" t="s">
        <v>15</v>
      </c>
      <c r="D139" s="82" t="s">
        <v>3114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7"/>
        <v>140</v>
      </c>
      <c r="M139" s="26">
        <f t="shared" si="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140</v>
      </c>
      <c r="AD139" s="26"/>
      <c r="AE139" s="26"/>
      <c r="AF139" s="26"/>
      <c r="AG139" s="67">
        <f>SUMIFS([1]Up!$J:$J,[1]Up!$D:$D,D139)</f>
        <v>0</v>
      </c>
      <c r="AH139" s="82"/>
      <c r="AI139" s="82" t="str">
        <f t="shared" si="9"/>
        <v/>
      </c>
      <c r="AJ139" s="53" t="str">
        <f t="shared" si="10"/>
        <v/>
      </c>
      <c r="AK139" s="53" t="s">
        <v>75</v>
      </c>
      <c r="AL139" s="84"/>
      <c r="AM139" s="53"/>
      <c r="AN139" s="53"/>
      <c r="AO139" s="53"/>
      <c r="AP139" s="83"/>
      <c r="AQ139" s="53"/>
      <c r="AR139" s="53"/>
    </row>
    <row r="140" spans="3:44" ht="14.25" customHeight="1">
      <c r="C140" s="82" t="s">
        <v>14</v>
      </c>
      <c r="D140" s="82" t="s">
        <v>3115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7"/>
        <v>9</v>
      </c>
      <c r="M140" s="26">
        <f t="shared" si="8"/>
        <v>0</v>
      </c>
      <c r="N140" s="26"/>
      <c r="O140" s="26"/>
      <c r="P140" s="26"/>
      <c r="Q140" s="26"/>
      <c r="R140" s="26"/>
      <c r="S140" s="26">
        <v>9</v>
      </c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67">
        <f>SUMIFS([1]Up!$J:$J,[1]Up!$D:$D,D140)</f>
        <v>0</v>
      </c>
      <c r="AH140" s="82"/>
      <c r="AI140" s="82" t="str">
        <f t="shared" si="9"/>
        <v>PL12</v>
      </c>
      <c r="AJ140" s="53" t="str">
        <f t="shared" si="10"/>
        <v/>
      </c>
      <c r="AK140" s="53" t="s">
        <v>50</v>
      </c>
      <c r="AL140" s="84" t="s">
        <v>2989</v>
      </c>
      <c r="AM140" s="53"/>
      <c r="AN140" s="53" t="s">
        <v>2990</v>
      </c>
      <c r="AO140" s="53">
        <v>9</v>
      </c>
      <c r="AP140" s="83">
        <v>46151</v>
      </c>
      <c r="AQ140" s="53"/>
      <c r="AR140" s="53"/>
    </row>
    <row r="141" spans="3:44" ht="14.25" customHeight="1">
      <c r="C141" s="82" t="s">
        <v>14</v>
      </c>
      <c r="D141" s="82" t="s">
        <v>3116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7"/>
        <v>9</v>
      </c>
      <c r="M141" s="26">
        <f t="shared" si="8"/>
        <v>0</v>
      </c>
      <c r="N141" s="26"/>
      <c r="O141" s="26"/>
      <c r="P141" s="26"/>
      <c r="Q141" s="26"/>
      <c r="R141" s="26"/>
      <c r="S141" s="26">
        <v>9</v>
      </c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67">
        <f>SUMIFS([1]Up!$J:$J,[1]Up!$D:$D,D141)</f>
        <v>0</v>
      </c>
      <c r="AH141" s="82"/>
      <c r="AI141" s="82" t="str">
        <f t="shared" si="9"/>
        <v>PL12</v>
      </c>
      <c r="AJ141" s="53" t="str">
        <f t="shared" si="10"/>
        <v/>
      </c>
      <c r="AK141" s="53" t="s">
        <v>50</v>
      </c>
      <c r="AL141" s="84" t="s">
        <v>2989</v>
      </c>
      <c r="AM141" s="53"/>
      <c r="AN141" s="53" t="s">
        <v>2990</v>
      </c>
      <c r="AO141" s="53">
        <v>9</v>
      </c>
      <c r="AP141" s="83">
        <v>46151</v>
      </c>
      <c r="AQ141" s="53"/>
      <c r="AR141" s="53"/>
    </row>
    <row r="142" spans="3:44" ht="14.25" customHeight="1">
      <c r="C142" s="82" t="s">
        <v>14</v>
      </c>
      <c r="D142" s="82" t="s">
        <v>3117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7"/>
        <v>1</v>
      </c>
      <c r="M142" s="26">
        <f t="shared" si="8"/>
        <v>0</v>
      </c>
      <c r="N142" s="26"/>
      <c r="O142" s="26"/>
      <c r="P142" s="26"/>
      <c r="Q142" s="26"/>
      <c r="R142" s="26"/>
      <c r="S142" s="26"/>
      <c r="T142" s="26"/>
      <c r="U142" s="26">
        <v>1</v>
      </c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67">
        <f>SUMIFS([1]Up!$J:$J,[1]Up!$D:$D,D142)</f>
        <v>0</v>
      </c>
      <c r="AH142" s="82"/>
      <c r="AI142" s="82" t="str">
        <f t="shared" si="9"/>
        <v>PL6</v>
      </c>
      <c r="AJ142" s="53" t="str">
        <f t="shared" si="10"/>
        <v/>
      </c>
      <c r="AK142" s="53" t="s">
        <v>50</v>
      </c>
      <c r="AL142" s="84" t="s">
        <v>2993</v>
      </c>
      <c r="AM142" s="53"/>
      <c r="AN142" s="53" t="s">
        <v>2994</v>
      </c>
      <c r="AO142" s="53">
        <v>1</v>
      </c>
      <c r="AP142" s="83">
        <v>46151</v>
      </c>
      <c r="AQ142" s="53"/>
      <c r="AR142" s="53"/>
    </row>
    <row r="143" spans="3:44" ht="14.25" customHeight="1">
      <c r="C143" s="82" t="s">
        <v>14</v>
      </c>
      <c r="D143" s="82" t="s">
        <v>3118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7"/>
        <v>9</v>
      </c>
      <c r="M143" s="26">
        <f t="shared" si="8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67">
        <f>SUMIFS([1]Up!$J:$J,[1]Up!$D:$D,D143)</f>
        <v>0</v>
      </c>
      <c r="AH143" s="82"/>
      <c r="AI143" s="82" t="str">
        <f t="shared" si="9"/>
        <v>PL12</v>
      </c>
      <c r="AJ143" s="53" t="str">
        <f t="shared" si="10"/>
        <v/>
      </c>
      <c r="AK143" s="53" t="s">
        <v>50</v>
      </c>
      <c r="AL143" s="84" t="s">
        <v>3010</v>
      </c>
      <c r="AM143" s="53"/>
      <c r="AN143" s="53" t="s">
        <v>3011</v>
      </c>
      <c r="AO143" s="53">
        <v>9</v>
      </c>
      <c r="AP143" s="83">
        <v>46151</v>
      </c>
      <c r="AQ143" s="53"/>
      <c r="AR143" s="53"/>
    </row>
    <row r="144" spans="3:44" ht="14.25" customHeight="1">
      <c r="C144" s="82" t="s">
        <v>14</v>
      </c>
      <c r="D144" s="82" t="s">
        <v>3119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7"/>
        <v>2</v>
      </c>
      <c r="M144" s="26">
        <f t="shared" si="8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67">
        <f>SUMIFS([1]Up!$J:$J,[1]Up!$D:$D,D144)</f>
        <v>0</v>
      </c>
      <c r="AH144" s="82"/>
      <c r="AI144" s="82" t="str">
        <f t="shared" si="9"/>
        <v>PL6</v>
      </c>
      <c r="AJ144" s="53" t="str">
        <f t="shared" si="10"/>
        <v/>
      </c>
      <c r="AK144" s="53" t="s">
        <v>61</v>
      </c>
      <c r="AL144" s="84" t="s">
        <v>2993</v>
      </c>
      <c r="AM144" s="53"/>
      <c r="AN144" s="53" t="s">
        <v>2994</v>
      </c>
      <c r="AO144" s="53">
        <v>2</v>
      </c>
      <c r="AP144" s="83">
        <v>46151</v>
      </c>
      <c r="AQ144" s="53"/>
      <c r="AR144" s="53"/>
    </row>
    <row r="145" spans="3:44" ht="14.25" customHeight="1">
      <c r="C145" s="82" t="s">
        <v>14</v>
      </c>
      <c r="D145" s="82" t="s">
        <v>3120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7"/>
        <v>1</v>
      </c>
      <c r="M145" s="26">
        <f t="shared" si="8"/>
        <v>0</v>
      </c>
      <c r="N145" s="26"/>
      <c r="O145" s="26"/>
      <c r="P145" s="26"/>
      <c r="Q145" s="26"/>
      <c r="R145" s="26"/>
      <c r="S145" s="26"/>
      <c r="T145" s="26"/>
      <c r="U145" s="26"/>
      <c r="V145" s="26">
        <v>2</v>
      </c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67">
        <f>SUMIFS([1]Up!$J:$J,[1]Up!$D:$D,D145)</f>
        <v>0</v>
      </c>
      <c r="AH145" s="82" t="s">
        <v>82</v>
      </c>
      <c r="AI145" s="82" t="str">
        <f t="shared" si="9"/>
        <v>PL6</v>
      </c>
      <c r="AJ145" s="53" t="str">
        <f t="shared" si="10"/>
        <v>Thừa 1</v>
      </c>
      <c r="AK145" s="53" t="s">
        <v>61</v>
      </c>
      <c r="AL145" s="84"/>
      <c r="AM145" s="53"/>
      <c r="AN145" s="53" t="s">
        <v>1681</v>
      </c>
      <c r="AO145" s="53">
        <v>1</v>
      </c>
      <c r="AP145" s="83"/>
      <c r="AQ145" s="53"/>
      <c r="AR145" s="53"/>
    </row>
    <row r="146" spans="3:44" ht="14.25" customHeight="1">
      <c r="C146" s="82" t="s">
        <v>14</v>
      </c>
      <c r="D146" s="82" t="s">
        <v>3121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7"/>
        <v>2</v>
      </c>
      <c r="M146" s="26">
        <f t="shared" si="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>
        <v>2</v>
      </c>
      <c r="AE146" s="26"/>
      <c r="AF146" s="26"/>
      <c r="AG146" s="67">
        <f>SUMIFS([1]Up!$J:$J,[1]Up!$D:$D,D146)</f>
        <v>0</v>
      </c>
      <c r="AH146" s="82"/>
      <c r="AI146" s="82" t="str">
        <f t="shared" si="9"/>
        <v>PL3</v>
      </c>
      <c r="AJ146" s="53" t="str">
        <f t="shared" si="10"/>
        <v/>
      </c>
      <c r="AK146" s="53" t="s">
        <v>61</v>
      </c>
      <c r="AL146" s="84" t="s">
        <v>3015</v>
      </c>
      <c r="AM146" s="53"/>
      <c r="AN146" s="53" t="s">
        <v>3016</v>
      </c>
      <c r="AO146" s="53">
        <v>2</v>
      </c>
      <c r="AP146" s="83">
        <v>46151</v>
      </c>
      <c r="AQ146" s="53"/>
      <c r="AR146" s="53"/>
    </row>
    <row r="147" spans="3:44" ht="14.25" customHeight="1">
      <c r="C147" s="82" t="s">
        <v>12</v>
      </c>
      <c r="D147" s="82" t="s">
        <v>3122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7"/>
        <v>4</v>
      </c>
      <c r="M147" s="26">
        <f t="shared" si="8"/>
        <v>0</v>
      </c>
      <c r="N147" s="26"/>
      <c r="O147" s="26"/>
      <c r="P147" s="26">
        <v>4</v>
      </c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67">
        <f>SUMIFS([1]Up!$J:$J,[1]Up!$D:$D,D147)</f>
        <v>0</v>
      </c>
      <c r="AH147" s="82"/>
      <c r="AI147" s="82" t="str">
        <f t="shared" si="9"/>
        <v/>
      </c>
      <c r="AJ147" s="53" t="str">
        <f t="shared" si="10"/>
        <v/>
      </c>
      <c r="AK147" s="53" t="s">
        <v>50</v>
      </c>
      <c r="AL147" s="84" t="s">
        <v>3018</v>
      </c>
      <c r="AM147" s="53"/>
      <c r="AN147" s="53" t="s">
        <v>3019</v>
      </c>
      <c r="AO147" s="53">
        <v>4</v>
      </c>
      <c r="AP147" s="83">
        <v>46165</v>
      </c>
      <c r="AQ147" s="53"/>
      <c r="AR147" s="53"/>
    </row>
    <row r="148" spans="3:44" ht="14.25" customHeight="1">
      <c r="C148" s="82" t="s">
        <v>12</v>
      </c>
      <c r="D148" s="82" t="s">
        <v>3123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7"/>
        <v>4</v>
      </c>
      <c r="M148" s="26">
        <f t="shared" si="8"/>
        <v>0</v>
      </c>
      <c r="N148" s="26"/>
      <c r="O148" s="26"/>
      <c r="P148" s="26">
        <v>1</v>
      </c>
      <c r="Q148" s="26">
        <v>1</v>
      </c>
      <c r="R148" s="26">
        <v>2</v>
      </c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67">
        <f>SUMIFS([1]Up!$J:$J,[1]Up!$D:$D,D148)</f>
        <v>0</v>
      </c>
      <c r="AH148" s="82"/>
      <c r="AI148" s="82" t="str">
        <f t="shared" si="9"/>
        <v/>
      </c>
      <c r="AJ148" s="53" t="str">
        <f t="shared" si="10"/>
        <v/>
      </c>
      <c r="AK148" s="53" t="s">
        <v>50</v>
      </c>
      <c r="AL148" s="84" t="s">
        <v>3018</v>
      </c>
      <c r="AM148" s="53"/>
      <c r="AN148" s="53" t="s">
        <v>3019</v>
      </c>
      <c r="AO148" s="53">
        <v>4</v>
      </c>
      <c r="AP148" s="83">
        <v>46165</v>
      </c>
      <c r="AQ148" s="53"/>
      <c r="AR148" s="53"/>
    </row>
    <row r="149" spans="3:44" ht="14.25" customHeight="1">
      <c r="C149" s="82" t="s">
        <v>12</v>
      </c>
      <c r="D149" s="82" t="s">
        <v>3124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7"/>
        <v>1</v>
      </c>
      <c r="M149" s="26">
        <f t="shared" si="8"/>
        <v>0</v>
      </c>
      <c r="N149" s="26"/>
      <c r="O149" s="26"/>
      <c r="P149" s="26"/>
      <c r="Q149" s="26">
        <v>1</v>
      </c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67">
        <f>SUMIFS([1]Up!$J:$J,[1]Up!$D:$D,D149)</f>
        <v>0</v>
      </c>
      <c r="AH149" s="82"/>
      <c r="AI149" s="82" t="str">
        <f t="shared" si="9"/>
        <v/>
      </c>
      <c r="AJ149" s="53" t="str">
        <f t="shared" si="10"/>
        <v/>
      </c>
      <c r="AK149" s="53" t="s">
        <v>50</v>
      </c>
      <c r="AL149" s="84" t="s">
        <v>2639</v>
      </c>
      <c r="AM149" s="53"/>
      <c r="AN149" s="53" t="s">
        <v>3022</v>
      </c>
      <c r="AO149" s="53">
        <v>1</v>
      </c>
      <c r="AP149" s="83">
        <v>46165</v>
      </c>
      <c r="AQ149" s="53"/>
      <c r="AR149" s="53"/>
    </row>
    <row r="150" spans="3:44" ht="14.25" customHeight="1">
      <c r="C150" s="82" t="s">
        <v>15</v>
      </c>
      <c r="D150" s="82" t="s">
        <v>3125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7"/>
        <v>2</v>
      </c>
      <c r="M150" s="26">
        <f t="shared" si="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67">
        <f>SUMIFS([1]Up!$J:$J,[1]Up!$D:$D,D150)</f>
        <v>0</v>
      </c>
      <c r="AH150" s="82"/>
      <c r="AI150" s="82" t="str">
        <f t="shared" si="9"/>
        <v/>
      </c>
      <c r="AJ150" s="53" t="str">
        <f t="shared" si="10"/>
        <v/>
      </c>
      <c r="AK150" s="53" t="s">
        <v>50</v>
      </c>
      <c r="AL150" s="84"/>
      <c r="AM150" s="53"/>
      <c r="AN150" s="53"/>
      <c r="AO150" s="53"/>
      <c r="AP150" s="83"/>
      <c r="AQ150" s="53"/>
      <c r="AR150" s="53"/>
    </row>
    <row r="151" spans="3:44" ht="14.25" customHeight="1">
      <c r="C151" s="82" t="s">
        <v>14</v>
      </c>
      <c r="D151" s="82" t="s">
        <v>3126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7"/>
        <v>9</v>
      </c>
      <c r="M151" s="26">
        <f t="shared" si="8"/>
        <v>0</v>
      </c>
      <c r="N151" s="26"/>
      <c r="O151" s="26"/>
      <c r="P151" s="26"/>
      <c r="Q151" s="26"/>
      <c r="R151" s="26"/>
      <c r="S151" s="26">
        <v>9</v>
      </c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67">
        <f>SUMIFS([1]Up!$J:$J,[1]Up!$D:$D,D151)</f>
        <v>0</v>
      </c>
      <c r="AH151" s="82"/>
      <c r="AI151" s="82" t="str">
        <f t="shared" si="9"/>
        <v>PL12</v>
      </c>
      <c r="AJ151" s="53" t="str">
        <f t="shared" si="10"/>
        <v/>
      </c>
      <c r="AK151" s="53" t="s">
        <v>50</v>
      </c>
      <c r="AL151" s="84" t="s">
        <v>3025</v>
      </c>
      <c r="AM151" s="53"/>
      <c r="AN151" s="53" t="s">
        <v>3026</v>
      </c>
      <c r="AO151" s="53">
        <v>9</v>
      </c>
      <c r="AP151" s="83">
        <v>46165</v>
      </c>
      <c r="AQ151" s="53"/>
      <c r="AR151" s="53"/>
    </row>
    <row r="152" spans="3:44" ht="14.25" customHeight="1">
      <c r="C152" s="82" t="s">
        <v>14</v>
      </c>
      <c r="D152" s="82" t="s">
        <v>3127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7"/>
        <v>36</v>
      </c>
      <c r="M152" s="26">
        <f t="shared" si="8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67">
        <f>SUMIFS([1]Up!$J:$J,[1]Up!$D:$D,D152)</f>
        <v>0</v>
      </c>
      <c r="AH152" s="82"/>
      <c r="AI152" s="82" t="str">
        <f t="shared" si="9"/>
        <v>PL6</v>
      </c>
      <c r="AJ152" s="53" t="str">
        <f t="shared" si="10"/>
        <v/>
      </c>
      <c r="AK152" s="53" t="s">
        <v>50</v>
      </c>
      <c r="AL152" s="84" t="s">
        <v>2703</v>
      </c>
      <c r="AM152" s="53"/>
      <c r="AN152" s="53" t="s">
        <v>3029</v>
      </c>
      <c r="AO152" s="53">
        <v>36</v>
      </c>
      <c r="AP152" s="83">
        <v>46165</v>
      </c>
      <c r="AQ152" s="53"/>
      <c r="AR152" s="53"/>
    </row>
    <row r="153" spans="3:44" ht="14.25" customHeight="1">
      <c r="C153" s="82" t="s">
        <v>14</v>
      </c>
      <c r="D153" s="82" t="s">
        <v>3128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7"/>
        <v>9</v>
      </c>
      <c r="M153" s="26">
        <f t="shared" si="8"/>
        <v>0</v>
      </c>
      <c r="N153" s="26"/>
      <c r="O153" s="26"/>
      <c r="P153" s="26"/>
      <c r="Q153" s="26"/>
      <c r="R153" s="26"/>
      <c r="S153" s="26">
        <v>9</v>
      </c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67">
        <f>SUMIFS([1]Up!$J:$J,[1]Up!$D:$D,D153)</f>
        <v>0</v>
      </c>
      <c r="AH153" s="82"/>
      <c r="AI153" s="82" t="str">
        <f t="shared" si="9"/>
        <v>PL12</v>
      </c>
      <c r="AJ153" s="53" t="str">
        <f t="shared" si="10"/>
        <v/>
      </c>
      <c r="AK153" s="53" t="s">
        <v>50</v>
      </c>
      <c r="AL153" s="84" t="s">
        <v>3025</v>
      </c>
      <c r="AM153" s="53"/>
      <c r="AN153" s="53" t="s">
        <v>3026</v>
      </c>
      <c r="AO153" s="53">
        <v>9</v>
      </c>
      <c r="AP153" s="83">
        <v>46165</v>
      </c>
      <c r="AQ153" s="53"/>
      <c r="AR153" s="53"/>
    </row>
    <row r="154" spans="3:44" ht="14.25" customHeight="1">
      <c r="C154" s="82" t="s">
        <v>14</v>
      </c>
      <c r="D154" s="82" t="s">
        <v>3129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7"/>
        <v>1</v>
      </c>
      <c r="M154" s="26">
        <f t="shared" si="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>
        <v>2</v>
      </c>
      <c r="AE154" s="26"/>
      <c r="AF154" s="26"/>
      <c r="AG154" s="67">
        <f>SUMIFS([1]Up!$J:$J,[1]Up!$D:$D,D154)</f>
        <v>0</v>
      </c>
      <c r="AH154" s="82" t="s">
        <v>82</v>
      </c>
      <c r="AI154" s="82" t="str">
        <f t="shared" si="9"/>
        <v>PL3</v>
      </c>
      <c r="AJ154" s="53" t="str">
        <f t="shared" si="10"/>
        <v>Thừa 1</v>
      </c>
      <c r="AK154" s="53" t="s">
        <v>61</v>
      </c>
      <c r="AL154" s="84"/>
      <c r="AM154" s="53"/>
      <c r="AN154" s="53" t="s">
        <v>1681</v>
      </c>
      <c r="AO154" s="53">
        <v>1</v>
      </c>
      <c r="AP154" s="83"/>
      <c r="AQ154" s="53"/>
      <c r="AR154" s="53"/>
    </row>
    <row r="155" spans="3:44" ht="14.25" customHeight="1">
      <c r="C155" s="82" t="s">
        <v>14</v>
      </c>
      <c r="D155" s="82" t="s">
        <v>3130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7"/>
        <v>1</v>
      </c>
      <c r="M155" s="26">
        <f t="shared" si="8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>
        <v>2</v>
      </c>
      <c r="AE155" s="26"/>
      <c r="AF155" s="26"/>
      <c r="AG155" s="67">
        <f>SUMIFS([1]Up!$J:$J,[1]Up!$D:$D,D155)</f>
        <v>0</v>
      </c>
      <c r="AH155" s="82" t="s">
        <v>82</v>
      </c>
      <c r="AI155" s="82" t="str">
        <f t="shared" si="9"/>
        <v>PL3</v>
      </c>
      <c r="AJ155" s="53" t="str">
        <f t="shared" si="10"/>
        <v>Thừa 1</v>
      </c>
      <c r="AK155" s="53" t="s">
        <v>61</v>
      </c>
      <c r="AL155" s="84"/>
      <c r="AM155" s="53"/>
      <c r="AN155" s="53" t="s">
        <v>1681</v>
      </c>
      <c r="AO155" s="53">
        <v>1</v>
      </c>
      <c r="AP155" s="83"/>
      <c r="AQ155" s="53"/>
      <c r="AR155" s="53"/>
    </row>
    <row r="156" spans="3:44" ht="14.25" customHeight="1">
      <c r="C156" s="82" t="s">
        <v>14</v>
      </c>
      <c r="D156" s="82" t="s">
        <v>3131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7"/>
        <v>1</v>
      </c>
      <c r="M156" s="26">
        <f t="shared" si="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>
        <v>2</v>
      </c>
      <c r="AE156" s="26"/>
      <c r="AF156" s="26"/>
      <c r="AG156" s="67">
        <f>SUMIFS([1]Up!$J:$J,[1]Up!$D:$D,D156)</f>
        <v>0</v>
      </c>
      <c r="AH156" s="82" t="s">
        <v>82</v>
      </c>
      <c r="AI156" s="82" t="str">
        <f t="shared" si="9"/>
        <v>PL3</v>
      </c>
      <c r="AJ156" s="53" t="str">
        <f t="shared" si="10"/>
        <v>Thừa 1</v>
      </c>
      <c r="AK156" s="53" t="s">
        <v>61</v>
      </c>
      <c r="AL156" s="84"/>
      <c r="AM156" s="53"/>
      <c r="AN156" s="53" t="s">
        <v>1681</v>
      </c>
      <c r="AO156" s="53">
        <v>1</v>
      </c>
      <c r="AP156" s="83"/>
      <c r="AQ156" s="53"/>
      <c r="AR156" s="53"/>
    </row>
    <row r="157" spans="3:44" ht="14.25" customHeight="1">
      <c r="C157" s="82" t="s">
        <v>14</v>
      </c>
      <c r="D157" s="82" t="s">
        <v>3132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7"/>
        <v>4</v>
      </c>
      <c r="M157" s="26">
        <f t="shared" si="8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67">
        <f>SUMIFS([1]Up!$J:$J,[1]Up!$D:$D,D157)</f>
        <v>0</v>
      </c>
      <c r="AH157" s="82"/>
      <c r="AI157" s="82" t="str">
        <f t="shared" si="9"/>
        <v>PL6</v>
      </c>
      <c r="AJ157" s="53" t="str">
        <f t="shared" si="10"/>
        <v/>
      </c>
      <c r="AK157" s="53" t="s">
        <v>61</v>
      </c>
      <c r="AL157" s="84" t="s">
        <v>2703</v>
      </c>
      <c r="AM157" s="53"/>
      <c r="AN157" s="53" t="s">
        <v>3029</v>
      </c>
      <c r="AO157" s="53">
        <v>4</v>
      </c>
      <c r="AP157" s="83">
        <v>46165</v>
      </c>
      <c r="AQ157" s="53"/>
      <c r="AR157" s="53"/>
    </row>
    <row r="158" spans="3:44" ht="14.25" customHeight="1">
      <c r="C158" s="82" t="s">
        <v>14</v>
      </c>
      <c r="D158" s="82" t="s">
        <v>3133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7"/>
        <v>2</v>
      </c>
      <c r="M158" s="26">
        <f t="shared" si="8"/>
        <v>0</v>
      </c>
      <c r="N158" s="26"/>
      <c r="O158" s="26"/>
      <c r="P158" s="26"/>
      <c r="Q158" s="26"/>
      <c r="R158" s="26"/>
      <c r="S158" s="26"/>
      <c r="T158" s="26"/>
      <c r="U158" s="26"/>
      <c r="V158" s="26">
        <v>2</v>
      </c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67">
        <f>SUMIFS([1]Up!$J:$J,[1]Up!$D:$D,D158)</f>
        <v>0</v>
      </c>
      <c r="AH158" s="82"/>
      <c r="AI158" s="82" t="str">
        <f t="shared" si="9"/>
        <v>PL19</v>
      </c>
      <c r="AJ158" s="53" t="str">
        <f t="shared" si="10"/>
        <v/>
      </c>
      <c r="AK158" s="53" t="s">
        <v>61</v>
      </c>
      <c r="AL158" s="84" t="s">
        <v>3035</v>
      </c>
      <c r="AM158" s="53"/>
      <c r="AN158" s="53" t="s">
        <v>3036</v>
      </c>
      <c r="AO158" s="53">
        <v>2</v>
      </c>
      <c r="AP158" s="83">
        <v>46165</v>
      </c>
      <c r="AQ158" s="53"/>
      <c r="AR158" s="53"/>
    </row>
    <row r="159" spans="3:44" ht="14.25" customHeight="1">
      <c r="C159" s="82" t="s">
        <v>15</v>
      </c>
      <c r="D159" s="82" t="s">
        <v>3134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7"/>
        <v>18</v>
      </c>
      <c r="M159" s="26">
        <f t="shared" si="8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>
        <v>18</v>
      </c>
      <c r="AG159" s="67">
        <f>SUMIFS([1]Up!$J:$J,[1]Up!$D:$D,D159)</f>
        <v>0</v>
      </c>
      <c r="AH159" s="82"/>
      <c r="AI159" s="82" t="str">
        <f t="shared" si="9"/>
        <v/>
      </c>
      <c r="AJ159" s="53" t="str">
        <f t="shared" si="10"/>
        <v/>
      </c>
      <c r="AK159" s="53" t="s">
        <v>75</v>
      </c>
      <c r="AL159" s="84"/>
      <c r="AM159" s="53"/>
      <c r="AN159" s="53"/>
      <c r="AO159" s="53"/>
      <c r="AP159" s="83"/>
      <c r="AQ159" s="53"/>
      <c r="AR159" s="53"/>
    </row>
    <row r="160" spans="3:44" ht="14.25" customHeight="1">
      <c r="C160" s="82" t="s">
        <v>15</v>
      </c>
      <c r="D160" s="82" t="s">
        <v>3135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7"/>
        <v>56</v>
      </c>
      <c r="M160" s="26">
        <f t="shared" si="8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>
        <v>56</v>
      </c>
      <c r="AB160" s="26"/>
      <c r="AC160" s="26"/>
      <c r="AD160" s="26"/>
      <c r="AE160" s="26"/>
      <c r="AF160" s="26"/>
      <c r="AG160" s="67">
        <f>SUMIFS([1]Up!$J:$J,[1]Up!$D:$D,D160)</f>
        <v>0</v>
      </c>
      <c r="AH160" s="82"/>
      <c r="AI160" s="82" t="str">
        <f t="shared" si="9"/>
        <v/>
      </c>
      <c r="AJ160" s="53" t="str">
        <f t="shared" si="10"/>
        <v/>
      </c>
      <c r="AK160" s="53" t="s">
        <v>75</v>
      </c>
      <c r="AL160" s="84"/>
      <c r="AM160" s="53"/>
      <c r="AN160" s="53"/>
      <c r="AO160" s="53"/>
      <c r="AP160" s="83"/>
      <c r="AQ160" s="53"/>
      <c r="AR160" s="53"/>
    </row>
    <row r="161" spans="3:44" ht="14.25" customHeight="1">
      <c r="C161" s="82" t="s">
        <v>15</v>
      </c>
      <c r="D161" s="82" t="s">
        <v>3136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7"/>
        <v>392</v>
      </c>
      <c r="M161" s="26">
        <f t="shared" si="8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>
        <v>392</v>
      </c>
      <c r="AG161" s="67">
        <f>SUMIFS([1]Up!$J:$J,[1]Up!$D:$D,D161)</f>
        <v>0</v>
      </c>
      <c r="AH161" s="82"/>
      <c r="AI161" s="82" t="str">
        <f t="shared" si="9"/>
        <v/>
      </c>
      <c r="AJ161" s="53" t="str">
        <f t="shared" si="10"/>
        <v/>
      </c>
      <c r="AK161" s="53" t="s">
        <v>75</v>
      </c>
      <c r="AL161" s="84"/>
      <c r="AM161" s="53"/>
      <c r="AN161" s="53"/>
      <c r="AO161" s="53"/>
      <c r="AP161" s="83"/>
      <c r="AQ161" s="53"/>
      <c r="AR161" s="53"/>
    </row>
    <row r="162" spans="3:44" ht="14.25" customHeight="1">
      <c r="C162" s="82" t="s">
        <v>15</v>
      </c>
      <c r="D162" s="82" t="s">
        <v>3137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7"/>
        <v>40</v>
      </c>
      <c r="M162" s="26">
        <f t="shared" si="8"/>
        <v>100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>
        <f>292-56-56-140</f>
        <v>40</v>
      </c>
      <c r="AD162" s="26"/>
      <c r="AE162" s="26"/>
      <c r="AF162" s="26"/>
      <c r="AG162" s="67">
        <f>SUMIFS([1]Up!$J:$J,[1]Up!$D:$D,D162)</f>
        <v>0</v>
      </c>
      <c r="AH162" s="82"/>
      <c r="AI162" s="82" t="str">
        <f t="shared" si="9"/>
        <v/>
      </c>
      <c r="AJ162" s="53" t="str">
        <f t="shared" si="10"/>
        <v/>
      </c>
      <c r="AK162" s="53" t="s">
        <v>75</v>
      </c>
      <c r="AL162" s="84"/>
      <c r="AM162" s="53"/>
      <c r="AN162" s="53"/>
      <c r="AO162" s="53"/>
      <c r="AP162" s="83"/>
      <c r="AQ162" s="53"/>
      <c r="AR162" s="53"/>
    </row>
    <row r="163" spans="3:44" ht="14.25" customHeight="1">
      <c r="C163" s="82" t="s">
        <v>14</v>
      </c>
      <c r="D163" s="82" t="s">
        <v>3138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7"/>
        <v>1</v>
      </c>
      <c r="M163" s="26">
        <f t="shared" si="8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67">
        <f>SUMIFS([1]Up!$J:$J,[1]Up!$D:$D,D163)</f>
        <v>0</v>
      </c>
      <c r="AH163" s="82"/>
      <c r="AI163" s="82" t="str">
        <f t="shared" si="9"/>
        <v>PL6</v>
      </c>
      <c r="AJ163" s="53" t="str">
        <f t="shared" si="10"/>
        <v/>
      </c>
      <c r="AK163" s="53" t="s">
        <v>50</v>
      </c>
      <c r="AL163" s="84" t="s">
        <v>2703</v>
      </c>
      <c r="AM163" s="53"/>
      <c r="AN163" s="53" t="s">
        <v>3029</v>
      </c>
      <c r="AO163" s="53">
        <v>1</v>
      </c>
      <c r="AP163" s="83">
        <v>46165</v>
      </c>
      <c r="AQ163" s="53"/>
      <c r="AR163" s="53"/>
    </row>
    <row r="164" spans="3:44" ht="14.25" customHeight="1">
      <c r="C164" s="82" t="s">
        <v>14</v>
      </c>
      <c r="D164" s="82" t="s">
        <v>3139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7"/>
        <v>9</v>
      </c>
      <c r="M164" s="26">
        <f t="shared" si="8"/>
        <v>0</v>
      </c>
      <c r="N164" s="26"/>
      <c r="O164" s="26"/>
      <c r="P164" s="26"/>
      <c r="Q164" s="26"/>
      <c r="R164" s="26"/>
      <c r="S164" s="26">
        <v>9</v>
      </c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67">
        <f>SUMIFS([1]Up!$J:$J,[1]Up!$D:$D,D164)</f>
        <v>0</v>
      </c>
      <c r="AH164" s="82"/>
      <c r="AI164" s="82" t="str">
        <f t="shared" si="9"/>
        <v>PL12</v>
      </c>
      <c r="AJ164" s="53" t="str">
        <f t="shared" si="10"/>
        <v/>
      </c>
      <c r="AK164" s="53" t="s">
        <v>50</v>
      </c>
      <c r="AL164" s="84" t="s">
        <v>3025</v>
      </c>
      <c r="AM164" s="53"/>
      <c r="AN164" s="53" t="s">
        <v>3026</v>
      </c>
      <c r="AO164" s="53">
        <v>9</v>
      </c>
      <c r="AP164" s="83">
        <v>46165</v>
      </c>
      <c r="AQ164" s="53"/>
      <c r="AR164" s="53"/>
    </row>
    <row r="165" spans="3:44" ht="14.25" customHeight="1">
      <c r="C165" s="82" t="s">
        <v>14</v>
      </c>
      <c r="D165" s="82" t="s">
        <v>3140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7"/>
        <v>9</v>
      </c>
      <c r="M165" s="26">
        <f t="shared" si="8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>
        <v>9</v>
      </c>
      <c r="X165" s="26"/>
      <c r="Y165" s="26"/>
      <c r="Z165" s="26"/>
      <c r="AA165" s="26"/>
      <c r="AB165" s="26"/>
      <c r="AC165" s="26"/>
      <c r="AD165" s="26"/>
      <c r="AE165" s="26"/>
      <c r="AF165" s="26"/>
      <c r="AG165" s="67">
        <f>SUMIFS([1]Up!$J:$J,[1]Up!$D:$D,D165)</f>
        <v>0</v>
      </c>
      <c r="AH165" s="82"/>
      <c r="AI165" s="82" t="str">
        <f t="shared" si="9"/>
        <v>PL12</v>
      </c>
      <c r="AJ165" s="53" t="str">
        <f t="shared" si="10"/>
        <v/>
      </c>
      <c r="AK165" s="53" t="s">
        <v>50</v>
      </c>
      <c r="AL165" s="84" t="s">
        <v>3045</v>
      </c>
      <c r="AM165" s="53"/>
      <c r="AN165" s="53" t="s">
        <v>3046</v>
      </c>
      <c r="AO165" s="53">
        <v>9</v>
      </c>
      <c r="AP165" s="83">
        <v>46165</v>
      </c>
      <c r="AQ165" s="53"/>
      <c r="AR165" s="53"/>
    </row>
    <row r="166" spans="3:44" ht="14.25" customHeight="1">
      <c r="C166" s="82" t="s">
        <v>14</v>
      </c>
      <c r="D166" s="82" t="s">
        <v>3141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7"/>
        <v>9</v>
      </c>
      <c r="M166" s="26">
        <f t="shared" si="8"/>
        <v>0</v>
      </c>
      <c r="N166" s="26"/>
      <c r="O166" s="26"/>
      <c r="P166" s="26"/>
      <c r="Q166" s="26"/>
      <c r="R166" s="26"/>
      <c r="S166" s="26">
        <v>9</v>
      </c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67">
        <f>SUMIFS([1]Up!$J:$J,[1]Up!$D:$D,D166)</f>
        <v>0</v>
      </c>
      <c r="AH166" s="82"/>
      <c r="AI166" s="82" t="str">
        <f t="shared" si="9"/>
        <v>PL12</v>
      </c>
      <c r="AJ166" s="53" t="str">
        <f t="shared" si="10"/>
        <v/>
      </c>
      <c r="AK166" s="53" t="s">
        <v>50</v>
      </c>
      <c r="AL166" s="84" t="s">
        <v>3025</v>
      </c>
      <c r="AM166" s="53"/>
      <c r="AN166" s="53" t="s">
        <v>3026</v>
      </c>
      <c r="AO166" s="53">
        <v>9</v>
      </c>
      <c r="AP166" s="83">
        <v>46165</v>
      </c>
      <c r="AQ166" s="53"/>
      <c r="AR166" s="53"/>
    </row>
    <row r="167" spans="3:44" ht="14.25" customHeight="1">
      <c r="C167" s="82" t="s">
        <v>14</v>
      </c>
      <c r="D167" s="82" t="s">
        <v>3142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7"/>
        <v>1</v>
      </c>
      <c r="M167" s="26">
        <f t="shared" si="8"/>
        <v>0</v>
      </c>
      <c r="N167" s="26"/>
      <c r="O167" s="26">
        <v>2</v>
      </c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67">
        <f>SUMIFS([1]Up!$J:$J,[1]Up!$D:$D,D167)</f>
        <v>0</v>
      </c>
      <c r="AH167" s="82" t="s">
        <v>82</v>
      </c>
      <c r="AI167" s="82" t="str">
        <f t="shared" si="9"/>
        <v>PL6</v>
      </c>
      <c r="AJ167" s="53" t="str">
        <f t="shared" si="10"/>
        <v>Thừa 1</v>
      </c>
      <c r="AK167" s="53" t="s">
        <v>61</v>
      </c>
      <c r="AL167" s="84"/>
      <c r="AM167" s="53"/>
      <c r="AN167" s="53" t="s">
        <v>1681</v>
      </c>
      <c r="AO167" s="53">
        <v>1</v>
      </c>
      <c r="AP167" s="83"/>
      <c r="AQ167" s="53"/>
      <c r="AR167" s="53"/>
    </row>
    <row r="168" spans="3:44" ht="14.25" customHeight="1">
      <c r="C168" s="82" t="s">
        <v>14</v>
      </c>
      <c r="D168" s="82" t="s">
        <v>3143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7"/>
        <v>2</v>
      </c>
      <c r="M168" s="26">
        <f t="shared" si="8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2</v>
      </c>
      <c r="AE168" s="26"/>
      <c r="AF168" s="26"/>
      <c r="AG168" s="67">
        <f>SUMIFS([1]Up!$J:$J,[1]Up!$D:$D,D168)</f>
        <v>0</v>
      </c>
      <c r="AH168" s="82"/>
      <c r="AI168" s="82" t="str">
        <f t="shared" si="9"/>
        <v>PL3</v>
      </c>
      <c r="AJ168" s="53" t="str">
        <f t="shared" si="10"/>
        <v/>
      </c>
      <c r="AK168" s="53" t="s">
        <v>61</v>
      </c>
      <c r="AL168" s="84" t="s">
        <v>3015</v>
      </c>
      <c r="AM168" s="53"/>
      <c r="AN168" s="53" t="s">
        <v>3049</v>
      </c>
      <c r="AO168" s="53">
        <v>2</v>
      </c>
      <c r="AP168" s="83">
        <v>46165</v>
      </c>
      <c r="AQ168" s="53"/>
      <c r="AR168" s="53"/>
    </row>
    <row r="169" spans="3:44" ht="14.25" customHeight="1">
      <c r="C169" s="82" t="s">
        <v>14</v>
      </c>
      <c r="D169" s="82" t="s">
        <v>3144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7"/>
        <v>2</v>
      </c>
      <c r="M169" s="26">
        <f t="shared" si="8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67">
        <f>SUMIFS([1]Up!$J:$J,[1]Up!$D:$D,D169)</f>
        <v>0</v>
      </c>
      <c r="AH169" s="82"/>
      <c r="AI169" s="82" t="str">
        <f t="shared" si="9"/>
        <v>PL6</v>
      </c>
      <c r="AJ169" s="53" t="str">
        <f t="shared" si="10"/>
        <v/>
      </c>
      <c r="AK169" s="53" t="s">
        <v>61</v>
      </c>
      <c r="AL169" s="84" t="s">
        <v>2703</v>
      </c>
      <c r="AM169" s="53"/>
      <c r="AN169" s="53" t="s">
        <v>3029</v>
      </c>
      <c r="AO169" s="53">
        <v>2</v>
      </c>
      <c r="AP169" s="83">
        <v>46165</v>
      </c>
      <c r="AQ169" s="53"/>
      <c r="AR169" s="53"/>
    </row>
    <row r="170" spans="3:44" ht="14.25" customHeight="1">
      <c r="C170" s="82" t="s">
        <v>12</v>
      </c>
      <c r="D170" s="82" t="s">
        <v>3145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7"/>
        <v>1</v>
      </c>
      <c r="M170" s="26">
        <f t="shared" si="8"/>
        <v>0</v>
      </c>
      <c r="N170" s="26"/>
      <c r="O170" s="26"/>
      <c r="P170" s="26">
        <v>1</v>
      </c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67">
        <f>SUMIFS([1]Up!$J:$J,[1]Up!$D:$D,D170)</f>
        <v>0</v>
      </c>
      <c r="AH170" s="82"/>
      <c r="AI170" s="82" t="str">
        <f t="shared" si="9"/>
        <v/>
      </c>
      <c r="AJ170" s="53" t="str">
        <f t="shared" si="10"/>
        <v/>
      </c>
      <c r="AK170" s="53" t="s">
        <v>50</v>
      </c>
      <c r="AL170" s="84" t="s">
        <v>2985</v>
      </c>
      <c r="AM170" s="53"/>
      <c r="AN170" s="53" t="s">
        <v>2986</v>
      </c>
      <c r="AO170" s="53">
        <v>1</v>
      </c>
      <c r="AP170" s="83">
        <v>46151</v>
      </c>
      <c r="AQ170" s="53"/>
      <c r="AR170" s="53"/>
    </row>
    <row r="171" spans="3:44" ht="14.25" customHeight="1">
      <c r="C171" s="82" t="s">
        <v>12</v>
      </c>
      <c r="D171" s="82" t="s">
        <v>3146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7"/>
        <v>4</v>
      </c>
      <c r="M171" s="26">
        <f t="shared" si="8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67">
        <f>SUMIFS([1]Up!$J:$J,[1]Up!$D:$D,D171)</f>
        <v>0</v>
      </c>
      <c r="AH171" s="82"/>
      <c r="AI171" s="82" t="str">
        <f t="shared" si="9"/>
        <v/>
      </c>
      <c r="AJ171" s="53" t="str">
        <f t="shared" si="10"/>
        <v/>
      </c>
      <c r="AK171" s="53" t="s">
        <v>50</v>
      </c>
      <c r="AL171" s="84" t="s">
        <v>2981</v>
      </c>
      <c r="AM171" s="53"/>
      <c r="AN171" s="53" t="s">
        <v>2982</v>
      </c>
      <c r="AO171" s="53">
        <v>4</v>
      </c>
      <c r="AP171" s="83">
        <v>46151</v>
      </c>
      <c r="AQ171" s="53"/>
      <c r="AR171" s="53"/>
    </row>
    <row r="172" spans="3:44" ht="14.25" customHeight="1">
      <c r="C172" s="82" t="s">
        <v>12</v>
      </c>
      <c r="D172" s="82" t="s">
        <v>3147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7"/>
        <v>4</v>
      </c>
      <c r="M172" s="26">
        <f t="shared" si="8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67">
        <f>SUMIFS([1]Up!$J:$J,[1]Up!$D:$D,D172)</f>
        <v>0</v>
      </c>
      <c r="AH172" s="82"/>
      <c r="AI172" s="82" t="str">
        <f t="shared" si="9"/>
        <v/>
      </c>
      <c r="AJ172" s="53" t="str">
        <f t="shared" si="10"/>
        <v/>
      </c>
      <c r="AK172" s="53" t="s">
        <v>50</v>
      </c>
      <c r="AL172" s="84" t="s">
        <v>2981</v>
      </c>
      <c r="AM172" s="53"/>
      <c r="AN172" s="53" t="s">
        <v>2982</v>
      </c>
      <c r="AO172" s="53">
        <v>4</v>
      </c>
      <c r="AP172" s="83">
        <v>46151</v>
      </c>
      <c r="AQ172" s="53"/>
      <c r="AR172" s="53"/>
    </row>
    <row r="173" spans="3:44" ht="14.25" customHeight="1">
      <c r="C173" s="82" t="s">
        <v>15</v>
      </c>
      <c r="D173" s="82" t="s">
        <v>3148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7"/>
        <v>2</v>
      </c>
      <c r="M173" s="26">
        <f t="shared" si="8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>
        <v>2</v>
      </c>
      <c r="AF173" s="26"/>
      <c r="AG173" s="67">
        <f>SUMIFS([1]Up!$J:$J,[1]Up!$D:$D,D173)</f>
        <v>0</v>
      </c>
      <c r="AH173" s="82"/>
      <c r="AI173" s="82" t="str">
        <f t="shared" si="9"/>
        <v/>
      </c>
      <c r="AJ173" s="53" t="str">
        <f t="shared" si="10"/>
        <v/>
      </c>
      <c r="AK173" s="53" t="s">
        <v>50</v>
      </c>
      <c r="AL173" s="84"/>
      <c r="AM173" s="53"/>
      <c r="AN173" s="53"/>
      <c r="AO173" s="53"/>
      <c r="AP173" s="83"/>
      <c r="AQ173" s="53"/>
      <c r="AR173" s="53"/>
    </row>
    <row r="174" spans="3:44" ht="14.25" customHeight="1">
      <c r="C174" s="82" t="s">
        <v>14</v>
      </c>
      <c r="D174" s="82" t="s">
        <v>3149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7"/>
        <v>9</v>
      </c>
      <c r="M174" s="26">
        <f t="shared" si="8"/>
        <v>0</v>
      </c>
      <c r="N174" s="26"/>
      <c r="O174" s="26"/>
      <c r="P174" s="26"/>
      <c r="Q174" s="26"/>
      <c r="R174" s="26"/>
      <c r="S174" s="26">
        <v>9</v>
      </c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67">
        <f>SUMIFS([1]Up!$J:$J,[1]Up!$D:$D,D174)</f>
        <v>0</v>
      </c>
      <c r="AH174" s="82"/>
      <c r="AI174" s="82" t="str">
        <f t="shared" si="9"/>
        <v>PL12</v>
      </c>
      <c r="AJ174" s="53" t="str">
        <f t="shared" si="10"/>
        <v/>
      </c>
      <c r="AK174" s="53" t="s">
        <v>50</v>
      </c>
      <c r="AL174" s="84" t="s">
        <v>2989</v>
      </c>
      <c r="AM174" s="53"/>
      <c r="AN174" s="53" t="s">
        <v>2990</v>
      </c>
      <c r="AO174" s="53">
        <v>9</v>
      </c>
      <c r="AP174" s="83">
        <v>46151</v>
      </c>
      <c r="AQ174" s="53"/>
      <c r="AR174" s="53"/>
    </row>
    <row r="175" spans="3:44" ht="14.25" customHeight="1">
      <c r="C175" s="82" t="s">
        <v>14</v>
      </c>
      <c r="D175" s="82" t="s">
        <v>3150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7"/>
        <v>36</v>
      </c>
      <c r="M175" s="26">
        <f t="shared" si="8"/>
        <v>0</v>
      </c>
      <c r="N175" s="26"/>
      <c r="O175" s="26"/>
      <c r="P175" s="26"/>
      <c r="Q175" s="26"/>
      <c r="R175" s="26"/>
      <c r="S175" s="26"/>
      <c r="T175" s="26"/>
      <c r="U175" s="26">
        <v>36</v>
      </c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67">
        <f>SUMIFS([1]Up!$J:$J,[1]Up!$D:$D,D175)</f>
        <v>0</v>
      </c>
      <c r="AH175" s="82"/>
      <c r="AI175" s="82" t="str">
        <f t="shared" si="9"/>
        <v>PL6</v>
      </c>
      <c r="AJ175" s="53" t="str">
        <f t="shared" si="10"/>
        <v/>
      </c>
      <c r="AK175" s="53" t="s">
        <v>50</v>
      </c>
      <c r="AL175" s="84" t="s">
        <v>2993</v>
      </c>
      <c r="AM175" s="53"/>
      <c r="AN175" s="53" t="s">
        <v>2994</v>
      </c>
      <c r="AO175" s="53">
        <v>36</v>
      </c>
      <c r="AP175" s="83">
        <v>46151</v>
      </c>
      <c r="AQ175" s="53"/>
      <c r="AR175" s="53"/>
    </row>
    <row r="176" spans="3:44" ht="14.25" customHeight="1">
      <c r="C176" s="82" t="s">
        <v>14</v>
      </c>
      <c r="D176" s="82" t="s">
        <v>3151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7"/>
        <v>9</v>
      </c>
      <c r="M176" s="26">
        <f t="shared" si="8"/>
        <v>0</v>
      </c>
      <c r="N176" s="26"/>
      <c r="O176" s="26"/>
      <c r="P176" s="26"/>
      <c r="Q176" s="26"/>
      <c r="R176" s="26"/>
      <c r="S176" s="26">
        <v>9</v>
      </c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67">
        <f>SUMIFS([1]Up!$J:$J,[1]Up!$D:$D,D176)</f>
        <v>0</v>
      </c>
      <c r="AH176" s="82"/>
      <c r="AI176" s="82" t="str">
        <f t="shared" si="9"/>
        <v>PL12</v>
      </c>
      <c r="AJ176" s="53" t="str">
        <f t="shared" si="10"/>
        <v/>
      </c>
      <c r="AK176" s="53" t="s">
        <v>50</v>
      </c>
      <c r="AL176" s="84" t="s">
        <v>2989</v>
      </c>
      <c r="AM176" s="53"/>
      <c r="AN176" s="53" t="s">
        <v>2990</v>
      </c>
      <c r="AO176" s="53">
        <v>9</v>
      </c>
      <c r="AP176" s="83">
        <v>46151</v>
      </c>
      <c r="AQ176" s="53"/>
      <c r="AR176" s="53"/>
    </row>
    <row r="177" spans="3:44" ht="14.25" customHeight="1">
      <c r="C177" s="82" t="s">
        <v>14</v>
      </c>
      <c r="D177" s="82" t="s">
        <v>3152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7"/>
        <v>1</v>
      </c>
      <c r="M177" s="26">
        <f t="shared" si="8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2</v>
      </c>
      <c r="AE177" s="26"/>
      <c r="AF177" s="26"/>
      <c r="AG177" s="67">
        <f>SUMIFS([1]Up!$J:$J,[1]Up!$D:$D,D177)</f>
        <v>0</v>
      </c>
      <c r="AH177" s="82" t="s">
        <v>82</v>
      </c>
      <c r="AI177" s="82" t="str">
        <f t="shared" si="9"/>
        <v>PL3</v>
      </c>
      <c r="AJ177" s="53" t="str">
        <f t="shared" si="10"/>
        <v>Thừa 1</v>
      </c>
      <c r="AK177" s="53" t="s">
        <v>61</v>
      </c>
      <c r="AL177" s="84"/>
      <c r="AM177" s="53"/>
      <c r="AN177" s="53" t="s">
        <v>1681</v>
      </c>
      <c r="AO177" s="53">
        <v>1</v>
      </c>
      <c r="AP177" s="83"/>
      <c r="AQ177" s="53"/>
      <c r="AR177" s="53"/>
    </row>
    <row r="178" spans="3:44" ht="14.25" customHeight="1">
      <c r="C178" s="82" t="s">
        <v>14</v>
      </c>
      <c r="D178" s="82" t="s">
        <v>3153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7"/>
        <v>1</v>
      </c>
      <c r="M178" s="26">
        <f t="shared" si="8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2</v>
      </c>
      <c r="AE178" s="26"/>
      <c r="AF178" s="26"/>
      <c r="AG178" s="67">
        <f>SUMIFS([1]Up!$J:$J,[1]Up!$D:$D,D178)</f>
        <v>0</v>
      </c>
      <c r="AH178" s="82" t="s">
        <v>82</v>
      </c>
      <c r="AI178" s="82" t="str">
        <f t="shared" si="9"/>
        <v>PL3</v>
      </c>
      <c r="AJ178" s="53" t="str">
        <f t="shared" si="10"/>
        <v>Thừa 1</v>
      </c>
      <c r="AK178" s="53" t="s">
        <v>61</v>
      </c>
      <c r="AL178" s="84"/>
      <c r="AM178" s="53"/>
      <c r="AN178" s="53" t="s">
        <v>1681</v>
      </c>
      <c r="AO178" s="53">
        <v>1</v>
      </c>
      <c r="AP178" s="83"/>
      <c r="AQ178" s="53"/>
      <c r="AR178" s="53"/>
    </row>
    <row r="179" spans="3:44" ht="14.25" customHeight="1">
      <c r="C179" s="82" t="s">
        <v>14</v>
      </c>
      <c r="D179" s="82" t="s">
        <v>3154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7"/>
        <v>1</v>
      </c>
      <c r="M179" s="26">
        <f t="shared" si="8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2</v>
      </c>
      <c r="AE179" s="26"/>
      <c r="AF179" s="26"/>
      <c r="AG179" s="67">
        <f>SUMIFS([1]Up!$J:$J,[1]Up!$D:$D,D179)</f>
        <v>0</v>
      </c>
      <c r="AH179" s="82" t="s">
        <v>82</v>
      </c>
      <c r="AI179" s="82" t="str">
        <f t="shared" si="9"/>
        <v>PL3</v>
      </c>
      <c r="AJ179" s="53" t="str">
        <f t="shared" si="10"/>
        <v>Thừa 1</v>
      </c>
      <c r="AK179" s="53" t="s">
        <v>61</v>
      </c>
      <c r="AL179" s="84"/>
      <c r="AM179" s="53"/>
      <c r="AN179" s="53" t="s">
        <v>1681</v>
      </c>
      <c r="AO179" s="53">
        <v>1</v>
      </c>
      <c r="AP179" s="83"/>
      <c r="AQ179" s="53"/>
      <c r="AR179" s="53"/>
    </row>
    <row r="180" spans="3:44" ht="14.25" customHeight="1">
      <c r="C180" s="82" t="s">
        <v>14</v>
      </c>
      <c r="D180" s="82" t="s">
        <v>3155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7"/>
        <v>4</v>
      </c>
      <c r="M180" s="26">
        <f t="shared" si="8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67">
        <f>SUMIFS([1]Up!$J:$J,[1]Up!$D:$D,D180)</f>
        <v>0</v>
      </c>
      <c r="AH180" s="82"/>
      <c r="AI180" s="82" t="str">
        <f t="shared" si="9"/>
        <v>PL6</v>
      </c>
      <c r="AJ180" s="53" t="str">
        <f t="shared" si="10"/>
        <v/>
      </c>
      <c r="AK180" s="53" t="s">
        <v>61</v>
      </c>
      <c r="AL180" s="84" t="s">
        <v>2993</v>
      </c>
      <c r="AM180" s="53"/>
      <c r="AN180" s="53" t="s">
        <v>2994</v>
      </c>
      <c r="AO180" s="53">
        <v>4</v>
      </c>
      <c r="AP180" s="83">
        <v>46151</v>
      </c>
      <c r="AQ180" s="53"/>
      <c r="AR180" s="53"/>
    </row>
    <row r="181" spans="3:44" ht="14.25" customHeight="1">
      <c r="C181" s="82" t="s">
        <v>14</v>
      </c>
      <c r="D181" s="82" t="s">
        <v>3156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7"/>
        <v>2</v>
      </c>
      <c r="M181" s="26">
        <f t="shared" si="8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67">
        <f>SUMIFS([1]Up!$J:$J,[1]Up!$D:$D,D181)</f>
        <v>0</v>
      </c>
      <c r="AH181" s="82"/>
      <c r="AI181" s="82" t="str">
        <f t="shared" si="9"/>
        <v>PL25</v>
      </c>
      <c r="AJ181" s="53" t="str">
        <f t="shared" si="10"/>
        <v/>
      </c>
      <c r="AK181" s="53" t="s">
        <v>61</v>
      </c>
      <c r="AL181" s="84" t="s">
        <v>3000</v>
      </c>
      <c r="AM181" s="53"/>
      <c r="AN181" s="53" t="s">
        <v>3001</v>
      </c>
      <c r="AO181" s="53">
        <v>2</v>
      </c>
      <c r="AP181" s="83">
        <v>46151</v>
      </c>
      <c r="AQ181" s="53"/>
      <c r="AR181" s="53"/>
    </row>
    <row r="182" spans="3:44" ht="14.25" customHeight="1">
      <c r="C182" s="82" t="s">
        <v>15</v>
      </c>
      <c r="D182" s="82" t="s">
        <v>3157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7"/>
        <v>18</v>
      </c>
      <c r="M182" s="26">
        <f t="shared" si="8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>
        <v>18</v>
      </c>
      <c r="AG182" s="67">
        <f>SUMIFS([1]Up!$J:$J,[1]Up!$D:$D,D182)</f>
        <v>0</v>
      </c>
      <c r="AH182" s="82"/>
      <c r="AI182" s="82" t="str">
        <f t="shared" si="9"/>
        <v/>
      </c>
      <c r="AJ182" s="53" t="str">
        <f t="shared" si="10"/>
        <v/>
      </c>
      <c r="AK182" s="53" t="s">
        <v>75</v>
      </c>
      <c r="AL182" s="84"/>
      <c r="AM182" s="53"/>
      <c r="AN182" s="53"/>
      <c r="AO182" s="53"/>
      <c r="AP182" s="83"/>
      <c r="AQ182" s="53"/>
      <c r="AR182" s="53"/>
    </row>
    <row r="183" spans="3:44" ht="14.25" customHeight="1">
      <c r="C183" s="82" t="s">
        <v>15</v>
      </c>
      <c r="D183" s="82" t="s">
        <v>3158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7"/>
        <v>28</v>
      </c>
      <c r="M183" s="26">
        <f t="shared" si="8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>
        <v>28</v>
      </c>
      <c r="AD183" s="26"/>
      <c r="AE183" s="26"/>
      <c r="AF183" s="26"/>
      <c r="AG183" s="67">
        <f>SUMIFS([1]Up!$J:$J,[1]Up!$D:$D,D183)</f>
        <v>0</v>
      </c>
      <c r="AH183" s="82"/>
      <c r="AI183" s="82" t="str">
        <f t="shared" si="9"/>
        <v/>
      </c>
      <c r="AJ183" s="53" t="str">
        <f t="shared" si="10"/>
        <v/>
      </c>
      <c r="AK183" s="53" t="s">
        <v>75</v>
      </c>
      <c r="AL183" s="84"/>
      <c r="AM183" s="53"/>
      <c r="AN183" s="53"/>
      <c r="AO183" s="53"/>
      <c r="AP183" s="83"/>
      <c r="AQ183" s="53"/>
      <c r="AR183" s="53"/>
    </row>
    <row r="184" spans="3:44" ht="14.25" customHeight="1">
      <c r="C184" s="82" t="s">
        <v>15</v>
      </c>
      <c r="D184" s="82" t="s">
        <v>3159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7"/>
        <v>140</v>
      </c>
      <c r="M184" s="26">
        <f t="shared" si="8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>
        <v>140</v>
      </c>
      <c r="AD184" s="26"/>
      <c r="AE184" s="26"/>
      <c r="AF184" s="26"/>
      <c r="AG184" s="67">
        <f>SUMIFS([1]Up!$J:$J,[1]Up!$D:$D,D184)</f>
        <v>0</v>
      </c>
      <c r="AH184" s="82"/>
      <c r="AI184" s="82" t="str">
        <f t="shared" si="9"/>
        <v/>
      </c>
      <c r="AJ184" s="53" t="str">
        <f t="shared" si="10"/>
        <v/>
      </c>
      <c r="AK184" s="53" t="s">
        <v>75</v>
      </c>
      <c r="AL184" s="84"/>
      <c r="AM184" s="53"/>
      <c r="AN184" s="53"/>
      <c r="AO184" s="53"/>
      <c r="AP184" s="83"/>
      <c r="AQ184" s="53"/>
      <c r="AR184" s="53"/>
    </row>
    <row r="185" spans="3:44" ht="14.25" customHeight="1">
      <c r="C185" s="82" t="s">
        <v>15</v>
      </c>
      <c r="D185" s="82" t="s">
        <v>3160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7"/>
        <v>336</v>
      </c>
      <c r="M185" s="26">
        <f t="shared" si="8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>
        <v>336</v>
      </c>
      <c r="AG185" s="67">
        <f>SUMIFS([1]Up!$J:$J,[1]Up!$D:$D,D185)</f>
        <v>0</v>
      </c>
      <c r="AH185" s="82"/>
      <c r="AI185" s="82" t="str">
        <f t="shared" si="9"/>
        <v/>
      </c>
      <c r="AJ185" s="53" t="str">
        <f t="shared" si="10"/>
        <v/>
      </c>
      <c r="AK185" s="53" t="s">
        <v>75</v>
      </c>
      <c r="AL185" s="84"/>
      <c r="AM185" s="53"/>
      <c r="AN185" s="53"/>
      <c r="AO185" s="53"/>
      <c r="AP185" s="83"/>
      <c r="AQ185" s="53"/>
      <c r="AR185" s="53"/>
    </row>
    <row r="186" spans="3:44" ht="14.25" customHeight="1">
      <c r="C186" s="82" t="s">
        <v>14</v>
      </c>
      <c r="D186" s="82" t="s">
        <v>3161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7"/>
        <v>9</v>
      </c>
      <c r="M186" s="26">
        <f t="shared" si="8"/>
        <v>0</v>
      </c>
      <c r="N186" s="26"/>
      <c r="O186" s="26"/>
      <c r="P186" s="26"/>
      <c r="Q186" s="26"/>
      <c r="R186" s="26"/>
      <c r="S186" s="26">
        <v>9</v>
      </c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67">
        <f>SUMIFS([1]Up!$J:$J,[1]Up!$D:$D,D186)</f>
        <v>0</v>
      </c>
      <c r="AH186" s="82"/>
      <c r="AI186" s="82" t="str">
        <f t="shared" si="9"/>
        <v>PL12</v>
      </c>
      <c r="AJ186" s="53" t="str">
        <f t="shared" si="10"/>
        <v/>
      </c>
      <c r="AK186" s="53" t="s">
        <v>50</v>
      </c>
      <c r="AL186" s="84" t="s">
        <v>2989</v>
      </c>
      <c r="AM186" s="53"/>
      <c r="AN186" s="53" t="s">
        <v>2990</v>
      </c>
      <c r="AO186" s="53">
        <v>9</v>
      </c>
      <c r="AP186" s="83">
        <v>46151</v>
      </c>
      <c r="AQ186" s="53"/>
      <c r="AR186" s="53"/>
    </row>
    <row r="187" spans="3:44" ht="14.25" customHeight="1">
      <c r="C187" s="82" t="s">
        <v>14</v>
      </c>
      <c r="D187" s="82" t="s">
        <v>3162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7"/>
        <v>9</v>
      </c>
      <c r="M187" s="26">
        <f t="shared" si="8"/>
        <v>0</v>
      </c>
      <c r="N187" s="26"/>
      <c r="O187" s="26"/>
      <c r="P187" s="26"/>
      <c r="Q187" s="26"/>
      <c r="R187" s="26"/>
      <c r="S187" s="26">
        <v>9</v>
      </c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67">
        <f>SUMIFS([1]Up!$J:$J,[1]Up!$D:$D,D187)</f>
        <v>0</v>
      </c>
      <c r="AH187" s="82"/>
      <c r="AI187" s="82" t="str">
        <f t="shared" si="9"/>
        <v>PL12</v>
      </c>
      <c r="AJ187" s="53" t="str">
        <f t="shared" si="10"/>
        <v/>
      </c>
      <c r="AK187" s="53" t="s">
        <v>50</v>
      </c>
      <c r="AL187" s="84" t="s">
        <v>2989</v>
      </c>
      <c r="AM187" s="53"/>
      <c r="AN187" s="53" t="s">
        <v>2990</v>
      </c>
      <c r="AO187" s="53">
        <v>9</v>
      </c>
      <c r="AP187" s="83">
        <v>46151</v>
      </c>
      <c r="AQ187" s="53"/>
      <c r="AR187" s="53"/>
    </row>
    <row r="188" spans="3:44" ht="14.25" customHeight="1">
      <c r="C188" s="82" t="s">
        <v>14</v>
      </c>
      <c r="D188" s="82" t="s">
        <v>3163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7"/>
        <v>1</v>
      </c>
      <c r="M188" s="26">
        <f t="shared" si="8"/>
        <v>0</v>
      </c>
      <c r="N188" s="26"/>
      <c r="O188" s="26"/>
      <c r="P188" s="26"/>
      <c r="Q188" s="26"/>
      <c r="R188" s="26"/>
      <c r="S188" s="26"/>
      <c r="T188" s="26"/>
      <c r="U188" s="26">
        <v>1</v>
      </c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67">
        <f>SUMIFS([1]Up!$J:$J,[1]Up!$D:$D,D188)</f>
        <v>0</v>
      </c>
      <c r="AH188" s="82"/>
      <c r="AI188" s="82" t="str">
        <f t="shared" si="9"/>
        <v>PL6</v>
      </c>
      <c r="AJ188" s="53" t="str">
        <f t="shared" si="10"/>
        <v/>
      </c>
      <c r="AK188" s="53" t="s">
        <v>50</v>
      </c>
      <c r="AL188" s="84" t="s">
        <v>2993</v>
      </c>
      <c r="AM188" s="53"/>
      <c r="AN188" s="53" t="s">
        <v>2994</v>
      </c>
      <c r="AO188" s="53">
        <v>1</v>
      </c>
      <c r="AP188" s="83">
        <v>46151</v>
      </c>
      <c r="AQ188" s="53"/>
      <c r="AR188" s="53"/>
    </row>
    <row r="189" spans="3:44" ht="14.25" customHeight="1">
      <c r="C189" s="82" t="s">
        <v>14</v>
      </c>
      <c r="D189" s="82" t="s">
        <v>3164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7"/>
        <v>9</v>
      </c>
      <c r="M189" s="26">
        <f t="shared" si="8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67">
        <f>SUMIFS([1]Up!$J:$J,[1]Up!$D:$D,D189)</f>
        <v>0</v>
      </c>
      <c r="AH189" s="82"/>
      <c r="AI189" s="82" t="str">
        <f t="shared" si="9"/>
        <v>PL12</v>
      </c>
      <c r="AJ189" s="53" t="str">
        <f t="shared" si="10"/>
        <v/>
      </c>
      <c r="AK189" s="53" t="s">
        <v>50</v>
      </c>
      <c r="AL189" s="84" t="s">
        <v>3010</v>
      </c>
      <c r="AM189" s="53"/>
      <c r="AN189" s="53" t="s">
        <v>3011</v>
      </c>
      <c r="AO189" s="53">
        <v>9</v>
      </c>
      <c r="AP189" s="83">
        <v>46151</v>
      </c>
      <c r="AQ189" s="53"/>
      <c r="AR189" s="53"/>
    </row>
    <row r="190" spans="3:44" ht="14.25" customHeight="1">
      <c r="C190" s="82" t="s">
        <v>14</v>
      </c>
      <c r="D190" s="82" t="s">
        <v>3165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7"/>
        <v>2</v>
      </c>
      <c r="M190" s="26">
        <f t="shared" si="8"/>
        <v>0</v>
      </c>
      <c r="N190" s="26"/>
      <c r="O190" s="26"/>
      <c r="P190" s="26"/>
      <c r="Q190" s="26"/>
      <c r="R190" s="26"/>
      <c r="S190" s="26"/>
      <c r="T190" s="26"/>
      <c r="U190" s="26"/>
      <c r="V190" s="26">
        <v>2</v>
      </c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67">
        <f>SUMIFS([1]Up!$J:$J,[1]Up!$D:$D,D190)</f>
        <v>0</v>
      </c>
      <c r="AH190" s="82"/>
      <c r="AI190" s="82" t="str">
        <f t="shared" si="9"/>
        <v>PL6</v>
      </c>
      <c r="AJ190" s="53" t="str">
        <f t="shared" si="10"/>
        <v/>
      </c>
      <c r="AK190" s="53" t="s">
        <v>61</v>
      </c>
      <c r="AL190" s="84" t="s">
        <v>2993</v>
      </c>
      <c r="AM190" s="53"/>
      <c r="AN190" s="53" t="s">
        <v>2994</v>
      </c>
      <c r="AO190" s="53">
        <v>2</v>
      </c>
      <c r="AP190" s="83">
        <v>46151</v>
      </c>
      <c r="AQ190" s="53"/>
      <c r="AR190" s="53"/>
    </row>
    <row r="191" spans="3:44" ht="14.25" customHeight="1">
      <c r="C191" s="82" t="s">
        <v>14</v>
      </c>
      <c r="D191" s="82" t="s">
        <v>3166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7"/>
        <v>1</v>
      </c>
      <c r="M191" s="26">
        <f t="shared" si="8"/>
        <v>0</v>
      </c>
      <c r="N191" s="26"/>
      <c r="O191" s="26"/>
      <c r="P191" s="26"/>
      <c r="Q191" s="26"/>
      <c r="R191" s="26"/>
      <c r="S191" s="26"/>
      <c r="T191" s="26"/>
      <c r="U191" s="26"/>
      <c r="V191" s="26">
        <v>2</v>
      </c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67">
        <f>SUMIFS([1]Up!$J:$J,[1]Up!$D:$D,D191)</f>
        <v>0</v>
      </c>
      <c r="AH191" s="82" t="s">
        <v>82</v>
      </c>
      <c r="AI191" s="82" t="str">
        <f t="shared" si="9"/>
        <v>PL6</v>
      </c>
      <c r="AJ191" s="53" t="str">
        <f t="shared" si="10"/>
        <v>Thừa 1</v>
      </c>
      <c r="AK191" s="53" t="s">
        <v>61</v>
      </c>
      <c r="AL191" s="84"/>
      <c r="AM191" s="53"/>
      <c r="AN191" s="53" t="s">
        <v>1681</v>
      </c>
      <c r="AO191" s="53">
        <v>1</v>
      </c>
      <c r="AP191" s="83"/>
      <c r="AQ191" s="53"/>
      <c r="AR191" s="53"/>
    </row>
    <row r="192" spans="3:44" ht="14.25" customHeight="1">
      <c r="C192" s="82" t="s">
        <v>14</v>
      </c>
      <c r="D192" s="82" t="s">
        <v>3167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7"/>
        <v>2</v>
      </c>
      <c r="M192" s="26">
        <f t="shared" si="8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>
        <v>2</v>
      </c>
      <c r="AE192" s="26"/>
      <c r="AF192" s="26"/>
      <c r="AG192" s="67">
        <f>SUMIFS([1]Up!$J:$J,[1]Up!$D:$D,D192)</f>
        <v>0</v>
      </c>
      <c r="AH192" s="82"/>
      <c r="AI192" s="82" t="str">
        <f t="shared" si="9"/>
        <v>PL3</v>
      </c>
      <c r="AJ192" s="53" t="str">
        <f t="shared" si="10"/>
        <v/>
      </c>
      <c r="AK192" s="53" t="s">
        <v>61</v>
      </c>
      <c r="AL192" s="84" t="s">
        <v>3015</v>
      </c>
      <c r="AM192" s="53"/>
      <c r="AN192" s="53" t="s">
        <v>3016</v>
      </c>
      <c r="AO192" s="53">
        <v>2</v>
      </c>
      <c r="AP192" s="83">
        <v>46151</v>
      </c>
      <c r="AQ192" s="53"/>
      <c r="AR192" s="53"/>
    </row>
    <row r="193" spans="3:44" ht="14.25" customHeight="1">
      <c r="C193" s="82" t="s">
        <v>12</v>
      </c>
      <c r="D193" s="82" t="s">
        <v>3168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7"/>
        <v>4</v>
      </c>
      <c r="M193" s="26">
        <f t="shared" si="8"/>
        <v>0</v>
      </c>
      <c r="N193" s="26"/>
      <c r="O193" s="26"/>
      <c r="P193" s="26"/>
      <c r="Q193" s="26">
        <f>2+1</f>
        <v>3</v>
      </c>
      <c r="R193" s="26">
        <v>1</v>
      </c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67">
        <f>SUMIFS([1]Up!$J:$J,[1]Up!$D:$D,D193)</f>
        <v>0</v>
      </c>
      <c r="AH193" s="82"/>
      <c r="AI193" s="82" t="str">
        <f t="shared" si="9"/>
        <v/>
      </c>
      <c r="AJ193" s="53" t="str">
        <f t="shared" si="10"/>
        <v/>
      </c>
      <c r="AK193" s="53" t="s">
        <v>50</v>
      </c>
      <c r="AL193" s="84" t="s">
        <v>3018</v>
      </c>
      <c r="AM193" s="53"/>
      <c r="AN193" s="53" t="s">
        <v>3019</v>
      </c>
      <c r="AO193" s="53">
        <v>4</v>
      </c>
      <c r="AP193" s="83">
        <v>46165</v>
      </c>
      <c r="AQ193" s="53"/>
      <c r="AR193" s="53"/>
    </row>
    <row r="194" spans="3:44" ht="14.25" customHeight="1">
      <c r="C194" s="82" t="s">
        <v>12</v>
      </c>
      <c r="D194" s="82" t="s">
        <v>3169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7"/>
        <v>4</v>
      </c>
      <c r="M194" s="26">
        <f t="shared" si="8"/>
        <v>0</v>
      </c>
      <c r="N194" s="26"/>
      <c r="O194" s="26"/>
      <c r="P194" s="26"/>
      <c r="Q194" s="26">
        <v>4</v>
      </c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67">
        <f>SUMIFS([1]Up!$J:$J,[1]Up!$D:$D,D194)</f>
        <v>0</v>
      </c>
      <c r="AH194" s="82"/>
      <c r="AI194" s="82" t="str">
        <f t="shared" si="9"/>
        <v/>
      </c>
      <c r="AJ194" s="53" t="str">
        <f t="shared" si="10"/>
        <v/>
      </c>
      <c r="AK194" s="53" t="s">
        <v>50</v>
      </c>
      <c r="AL194" s="84" t="s">
        <v>3018</v>
      </c>
      <c r="AM194" s="53"/>
      <c r="AN194" s="53" t="s">
        <v>3019</v>
      </c>
      <c r="AO194" s="53">
        <v>4</v>
      </c>
      <c r="AP194" s="83">
        <v>46165</v>
      </c>
      <c r="AQ194" s="53"/>
      <c r="AR194" s="53"/>
    </row>
    <row r="195" spans="3:44" ht="14.25" customHeight="1">
      <c r="C195" s="82" t="s">
        <v>12</v>
      </c>
      <c r="D195" s="82" t="s">
        <v>3170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7"/>
        <v>1</v>
      </c>
      <c r="M195" s="26">
        <f t="shared" si="8"/>
        <v>0</v>
      </c>
      <c r="N195" s="26"/>
      <c r="O195" s="26"/>
      <c r="P195" s="26"/>
      <c r="Q195" s="26">
        <v>1</v>
      </c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67">
        <f>SUMIFS([1]Up!$J:$J,[1]Up!$D:$D,D195)</f>
        <v>0</v>
      </c>
      <c r="AH195" s="82"/>
      <c r="AI195" s="82" t="str">
        <f t="shared" si="9"/>
        <v/>
      </c>
      <c r="AJ195" s="53" t="str">
        <f t="shared" si="10"/>
        <v/>
      </c>
      <c r="AK195" s="53" t="s">
        <v>50</v>
      </c>
      <c r="AL195" s="84" t="s">
        <v>2639</v>
      </c>
      <c r="AM195" s="53"/>
      <c r="AN195" s="53" t="s">
        <v>3022</v>
      </c>
      <c r="AO195" s="53">
        <v>1</v>
      </c>
      <c r="AP195" s="83">
        <v>46165</v>
      </c>
      <c r="AQ195" s="53"/>
      <c r="AR195" s="53"/>
    </row>
    <row r="196" spans="3:44" ht="14.25" customHeight="1">
      <c r="C196" s="82" t="s">
        <v>15</v>
      </c>
      <c r="D196" s="82" t="s">
        <v>3171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7"/>
        <v>2</v>
      </c>
      <c r="M196" s="26">
        <f t="shared" si="8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>
        <v>2</v>
      </c>
      <c r="AF196" s="26"/>
      <c r="AG196" s="67">
        <f>SUMIFS([1]Up!$J:$J,[1]Up!$D:$D,D196)</f>
        <v>0</v>
      </c>
      <c r="AH196" s="82"/>
      <c r="AI196" s="82" t="str">
        <f t="shared" si="9"/>
        <v/>
      </c>
      <c r="AJ196" s="53" t="str">
        <f t="shared" si="10"/>
        <v/>
      </c>
      <c r="AK196" s="53" t="s">
        <v>50</v>
      </c>
      <c r="AL196" s="84"/>
      <c r="AM196" s="53"/>
      <c r="AN196" s="53"/>
      <c r="AO196" s="53"/>
      <c r="AP196" s="83"/>
      <c r="AQ196" s="53"/>
      <c r="AR196" s="53"/>
    </row>
    <row r="197" spans="3:44" ht="14.25" customHeight="1">
      <c r="C197" s="82" t="s">
        <v>14</v>
      </c>
      <c r="D197" s="82" t="s">
        <v>3172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7"/>
        <v>9</v>
      </c>
      <c r="M197" s="26">
        <f t="shared" si="8"/>
        <v>0</v>
      </c>
      <c r="N197" s="26"/>
      <c r="O197" s="26"/>
      <c r="P197" s="26"/>
      <c r="Q197" s="26"/>
      <c r="R197" s="26"/>
      <c r="S197" s="26">
        <v>9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67">
        <f>SUMIFS([1]Up!$J:$J,[1]Up!$D:$D,D197)</f>
        <v>0</v>
      </c>
      <c r="AH197" s="82"/>
      <c r="AI197" s="82" t="str">
        <f t="shared" si="9"/>
        <v>PL12</v>
      </c>
      <c r="AJ197" s="53" t="str">
        <f t="shared" si="10"/>
        <v/>
      </c>
      <c r="AK197" s="53" t="s">
        <v>50</v>
      </c>
      <c r="AL197" s="84" t="s">
        <v>3025</v>
      </c>
      <c r="AM197" s="53"/>
      <c r="AN197" s="53" t="s">
        <v>3026</v>
      </c>
      <c r="AO197" s="53">
        <v>9</v>
      </c>
      <c r="AP197" s="83">
        <v>46165</v>
      </c>
      <c r="AQ197" s="53"/>
      <c r="AR197" s="53"/>
    </row>
    <row r="198" spans="3:44" ht="14.25" customHeight="1">
      <c r="C198" s="82" t="s">
        <v>14</v>
      </c>
      <c r="D198" s="82" t="s">
        <v>3173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7"/>
        <v>36</v>
      </c>
      <c r="M198" s="26">
        <f t="shared" si="8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67">
        <f>SUMIFS([1]Up!$J:$J,[1]Up!$D:$D,D198)</f>
        <v>0</v>
      </c>
      <c r="AH198" s="82"/>
      <c r="AI198" s="82" t="str">
        <f t="shared" si="9"/>
        <v>PL6</v>
      </c>
      <c r="AJ198" s="53" t="str">
        <f t="shared" si="10"/>
        <v/>
      </c>
      <c r="AK198" s="53" t="s">
        <v>50</v>
      </c>
      <c r="AL198" s="84" t="s">
        <v>2703</v>
      </c>
      <c r="AM198" s="53"/>
      <c r="AN198" s="53" t="s">
        <v>3029</v>
      </c>
      <c r="AO198" s="53">
        <v>36</v>
      </c>
      <c r="AP198" s="83">
        <v>46165</v>
      </c>
      <c r="AQ198" s="53"/>
      <c r="AR198" s="53"/>
    </row>
    <row r="199" spans="3:44" ht="14.25" customHeight="1">
      <c r="C199" s="82" t="s">
        <v>14</v>
      </c>
      <c r="D199" s="82" t="s">
        <v>3174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7"/>
        <v>9</v>
      </c>
      <c r="M199" s="26">
        <f t="shared" si="8"/>
        <v>0</v>
      </c>
      <c r="N199" s="26"/>
      <c r="O199" s="26"/>
      <c r="P199" s="26"/>
      <c r="Q199" s="26"/>
      <c r="R199" s="26"/>
      <c r="S199" s="26">
        <v>9</v>
      </c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67">
        <f>SUMIFS([1]Up!$J:$J,[1]Up!$D:$D,D199)</f>
        <v>0</v>
      </c>
      <c r="AH199" s="82"/>
      <c r="AI199" s="82" t="str">
        <f t="shared" si="9"/>
        <v>PL12</v>
      </c>
      <c r="AJ199" s="53" t="str">
        <f t="shared" si="10"/>
        <v/>
      </c>
      <c r="AK199" s="53" t="s">
        <v>50</v>
      </c>
      <c r="AL199" s="84" t="s">
        <v>3025</v>
      </c>
      <c r="AM199" s="53"/>
      <c r="AN199" s="53" t="s">
        <v>3026</v>
      </c>
      <c r="AO199" s="53">
        <v>9</v>
      </c>
      <c r="AP199" s="83">
        <v>46165</v>
      </c>
      <c r="AQ199" s="53"/>
      <c r="AR199" s="53"/>
    </row>
    <row r="200" spans="3:44" ht="14.25" customHeight="1">
      <c r="C200" s="82" t="s">
        <v>14</v>
      </c>
      <c r="D200" s="82" t="s">
        <v>3175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7"/>
        <v>1</v>
      </c>
      <c r="M200" s="26">
        <f t="shared" si="8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>
        <v>2</v>
      </c>
      <c r="AE200" s="26"/>
      <c r="AF200" s="26"/>
      <c r="AG200" s="67">
        <f>SUMIFS([1]Up!$J:$J,[1]Up!$D:$D,D200)</f>
        <v>0</v>
      </c>
      <c r="AH200" s="82" t="s">
        <v>82</v>
      </c>
      <c r="AI200" s="82" t="str">
        <f t="shared" si="9"/>
        <v>PL3</v>
      </c>
      <c r="AJ200" s="53" t="str">
        <f t="shared" si="10"/>
        <v>Thừa 1</v>
      </c>
      <c r="AK200" s="53" t="s">
        <v>61</v>
      </c>
      <c r="AL200" s="84"/>
      <c r="AM200" s="53"/>
      <c r="AN200" s="53" t="s">
        <v>1681</v>
      </c>
      <c r="AO200" s="53">
        <v>1</v>
      </c>
      <c r="AP200" s="83"/>
      <c r="AQ200" s="53"/>
      <c r="AR200" s="53"/>
    </row>
    <row r="201" spans="3:44" ht="14.25" customHeight="1">
      <c r="C201" s="82" t="s">
        <v>14</v>
      </c>
      <c r="D201" s="82" t="s">
        <v>3176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7"/>
        <v>1</v>
      </c>
      <c r="M201" s="26">
        <f t="shared" si="8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>
        <v>2</v>
      </c>
      <c r="AE201" s="26"/>
      <c r="AF201" s="26"/>
      <c r="AG201" s="67">
        <f>SUMIFS([1]Up!$J:$J,[1]Up!$D:$D,D201)</f>
        <v>0</v>
      </c>
      <c r="AH201" s="82" t="s">
        <v>82</v>
      </c>
      <c r="AI201" s="82" t="str">
        <f t="shared" si="9"/>
        <v>PL3</v>
      </c>
      <c r="AJ201" s="53" t="str">
        <f t="shared" si="10"/>
        <v>Thừa 1</v>
      </c>
      <c r="AK201" s="53" t="s">
        <v>61</v>
      </c>
      <c r="AL201" s="84"/>
      <c r="AM201" s="53"/>
      <c r="AN201" s="53" t="s">
        <v>1681</v>
      </c>
      <c r="AO201" s="53">
        <v>1</v>
      </c>
      <c r="AP201" s="83"/>
      <c r="AQ201" s="53"/>
      <c r="AR201" s="53"/>
    </row>
    <row r="202" spans="3:44" ht="14.25" customHeight="1">
      <c r="C202" s="82" t="s">
        <v>14</v>
      </c>
      <c r="D202" s="82" t="s">
        <v>3177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7"/>
        <v>1</v>
      </c>
      <c r="M202" s="26">
        <f t="shared" si="8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>
        <v>2</v>
      </c>
      <c r="AE202" s="26"/>
      <c r="AF202" s="26"/>
      <c r="AG202" s="67">
        <f>SUMIFS([1]Up!$J:$J,[1]Up!$D:$D,D202)</f>
        <v>0</v>
      </c>
      <c r="AH202" s="82" t="s">
        <v>82</v>
      </c>
      <c r="AI202" s="82" t="str">
        <f t="shared" si="9"/>
        <v>PL3</v>
      </c>
      <c r="AJ202" s="53" t="str">
        <f t="shared" si="10"/>
        <v>Thừa 1</v>
      </c>
      <c r="AK202" s="53" t="s">
        <v>61</v>
      </c>
      <c r="AL202" s="84"/>
      <c r="AM202" s="53"/>
      <c r="AN202" s="53" t="s">
        <v>1681</v>
      </c>
      <c r="AO202" s="53">
        <v>1</v>
      </c>
      <c r="AP202" s="83"/>
      <c r="AQ202" s="53"/>
      <c r="AR202" s="53"/>
    </row>
    <row r="203" spans="3:44" ht="14.25" customHeight="1">
      <c r="C203" s="82" t="s">
        <v>14</v>
      </c>
      <c r="D203" s="82" t="s">
        <v>3178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7"/>
        <v>4</v>
      </c>
      <c r="M203" s="26">
        <f t="shared" si="8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67">
        <f>SUMIFS([1]Up!$J:$J,[1]Up!$D:$D,D203)</f>
        <v>0</v>
      </c>
      <c r="AH203" s="82"/>
      <c r="AI203" s="82" t="str">
        <f t="shared" si="9"/>
        <v>PL6</v>
      </c>
      <c r="AJ203" s="53" t="str">
        <f t="shared" si="10"/>
        <v/>
      </c>
      <c r="AK203" s="53" t="s">
        <v>61</v>
      </c>
      <c r="AL203" s="84" t="s">
        <v>2703</v>
      </c>
      <c r="AM203" s="53"/>
      <c r="AN203" s="53" t="s">
        <v>3029</v>
      </c>
      <c r="AO203" s="53">
        <v>4</v>
      </c>
      <c r="AP203" s="83">
        <v>46165</v>
      </c>
      <c r="AQ203" s="53"/>
      <c r="AR203" s="53"/>
    </row>
    <row r="204" spans="3:44" ht="14.25" customHeight="1">
      <c r="C204" s="82" t="s">
        <v>14</v>
      </c>
      <c r="D204" s="82" t="s">
        <v>3179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7"/>
        <v>2</v>
      </c>
      <c r="M204" s="26">
        <f t="shared" si="8"/>
        <v>0</v>
      </c>
      <c r="N204" s="26"/>
      <c r="O204" s="26"/>
      <c r="P204" s="26"/>
      <c r="Q204" s="26"/>
      <c r="R204" s="26"/>
      <c r="S204" s="26"/>
      <c r="T204" s="26"/>
      <c r="U204" s="26"/>
      <c r="V204" s="26">
        <v>2</v>
      </c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67">
        <f>SUMIFS([1]Up!$J:$J,[1]Up!$D:$D,D204)</f>
        <v>0</v>
      </c>
      <c r="AH204" s="82"/>
      <c r="AI204" s="82" t="str">
        <f t="shared" si="9"/>
        <v>PL19</v>
      </c>
      <c r="AJ204" s="53" t="str">
        <f t="shared" si="10"/>
        <v/>
      </c>
      <c r="AK204" s="53" t="s">
        <v>61</v>
      </c>
      <c r="AL204" s="84" t="s">
        <v>3035</v>
      </c>
      <c r="AM204" s="53"/>
      <c r="AN204" s="53" t="s">
        <v>3036</v>
      </c>
      <c r="AO204" s="53">
        <v>2</v>
      </c>
      <c r="AP204" s="83">
        <v>46165</v>
      </c>
      <c r="AQ204" s="53"/>
      <c r="AR204" s="53"/>
    </row>
    <row r="205" spans="3:44" ht="14.25" customHeight="1">
      <c r="C205" s="82" t="s">
        <v>15</v>
      </c>
      <c r="D205" s="82" t="s">
        <v>3180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7"/>
        <v>18</v>
      </c>
      <c r="M205" s="26">
        <f t="shared" si="8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>
        <v>18</v>
      </c>
      <c r="AG205" s="67">
        <f>SUMIFS([1]Up!$J:$J,[1]Up!$D:$D,D205)</f>
        <v>0</v>
      </c>
      <c r="AH205" s="82"/>
      <c r="AI205" s="82" t="str">
        <f t="shared" si="9"/>
        <v/>
      </c>
      <c r="AJ205" s="53" t="str">
        <f t="shared" si="10"/>
        <v/>
      </c>
      <c r="AK205" s="53" t="s">
        <v>75</v>
      </c>
      <c r="AL205" s="84"/>
      <c r="AM205" s="53"/>
      <c r="AN205" s="53"/>
      <c r="AO205" s="53"/>
      <c r="AP205" s="83"/>
      <c r="AQ205" s="53"/>
      <c r="AR205" s="53"/>
    </row>
    <row r="206" spans="3:44" ht="14.25" customHeight="1">
      <c r="C206" s="82" t="s">
        <v>15</v>
      </c>
      <c r="D206" s="82" t="s">
        <v>3181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7"/>
        <v>28</v>
      </c>
      <c r="M206" s="26">
        <f t="shared" si="8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>
        <v>28</v>
      </c>
      <c r="AD206" s="26"/>
      <c r="AE206" s="26"/>
      <c r="AF206" s="26"/>
      <c r="AG206" s="67">
        <f>SUMIFS([1]Up!$J:$J,[1]Up!$D:$D,D206)</f>
        <v>0</v>
      </c>
      <c r="AH206" s="82"/>
      <c r="AI206" s="82" t="str">
        <f t="shared" si="9"/>
        <v/>
      </c>
      <c r="AJ206" s="53" t="str">
        <f t="shared" si="10"/>
        <v/>
      </c>
      <c r="AK206" s="53" t="s">
        <v>75</v>
      </c>
      <c r="AL206" s="84"/>
      <c r="AM206" s="53"/>
      <c r="AN206" s="53"/>
      <c r="AO206" s="53"/>
      <c r="AP206" s="83"/>
      <c r="AQ206" s="53"/>
      <c r="AR206" s="53"/>
    </row>
    <row r="207" spans="3:44" ht="14.25" customHeight="1">
      <c r="C207" s="82" t="s">
        <v>15</v>
      </c>
      <c r="D207" s="82" t="s">
        <v>3182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7"/>
        <v>28</v>
      </c>
      <c r="M207" s="26">
        <f t="shared" si="8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>
        <v>28</v>
      </c>
      <c r="AD207" s="26"/>
      <c r="AE207" s="26"/>
      <c r="AF207" s="26"/>
      <c r="AG207" s="67">
        <f>SUMIFS([1]Up!$J:$J,[1]Up!$D:$D,D207)</f>
        <v>0</v>
      </c>
      <c r="AH207" s="82"/>
      <c r="AI207" s="82" t="str">
        <f t="shared" si="9"/>
        <v/>
      </c>
      <c r="AJ207" s="53" t="str">
        <f t="shared" si="10"/>
        <v/>
      </c>
      <c r="AK207" s="53" t="s">
        <v>75</v>
      </c>
      <c r="AL207" s="84"/>
      <c r="AM207" s="53"/>
      <c r="AN207" s="53"/>
      <c r="AO207" s="53"/>
      <c r="AP207" s="83"/>
      <c r="AQ207" s="53"/>
      <c r="AR207" s="53"/>
    </row>
    <row r="208" spans="3:44" ht="14.25" customHeight="1">
      <c r="C208" s="82" t="s">
        <v>15</v>
      </c>
      <c r="D208" s="82" t="s">
        <v>3183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7"/>
        <v>112</v>
      </c>
      <c r="M208" s="26">
        <f t="shared" si="8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>
        <v>112</v>
      </c>
      <c r="AD208" s="26"/>
      <c r="AE208" s="26"/>
      <c r="AF208" s="26"/>
      <c r="AG208" s="67">
        <f>SUMIFS([1]Up!$J:$J,[1]Up!$D:$D,D208)</f>
        <v>0</v>
      </c>
      <c r="AH208" s="82"/>
      <c r="AI208" s="82" t="str">
        <f t="shared" si="9"/>
        <v/>
      </c>
      <c r="AJ208" s="53" t="str">
        <f t="shared" si="10"/>
        <v/>
      </c>
      <c r="AK208" s="53" t="s">
        <v>75</v>
      </c>
      <c r="AL208" s="84"/>
      <c r="AM208" s="53"/>
      <c r="AN208" s="53"/>
      <c r="AO208" s="53"/>
      <c r="AP208" s="83"/>
      <c r="AQ208" s="53"/>
      <c r="AR208" s="53"/>
    </row>
    <row r="209" spans="3:44" ht="14.25" customHeight="1">
      <c r="C209" s="82" t="s">
        <v>15</v>
      </c>
      <c r="D209" s="82" t="s">
        <v>3184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7"/>
        <v>336</v>
      </c>
      <c r="M209" s="26">
        <f t="shared" si="8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>
        <v>336</v>
      </c>
      <c r="AG209" s="67">
        <f>SUMIFS([1]Up!$J:$J,[1]Up!$D:$D,D209)</f>
        <v>0</v>
      </c>
      <c r="AH209" s="82"/>
      <c r="AI209" s="82" t="str">
        <f t="shared" si="9"/>
        <v/>
      </c>
      <c r="AJ209" s="53" t="str">
        <f t="shared" si="10"/>
        <v/>
      </c>
      <c r="AK209" s="53" t="s">
        <v>75</v>
      </c>
      <c r="AL209" s="84"/>
      <c r="AM209" s="53"/>
      <c r="AN209" s="53"/>
      <c r="AO209" s="53"/>
      <c r="AP209" s="83"/>
      <c r="AQ209" s="53"/>
      <c r="AR209" s="53"/>
    </row>
    <row r="210" spans="3:44" ht="14.25" customHeight="1">
      <c r="C210" s="82" t="s">
        <v>14</v>
      </c>
      <c r="D210" s="82" t="s">
        <v>3185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7"/>
        <v>1</v>
      </c>
      <c r="M210" s="26">
        <f t="shared" si="8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67">
        <f>SUMIFS([1]Up!$J:$J,[1]Up!$D:$D,D210)</f>
        <v>0</v>
      </c>
      <c r="AH210" s="82"/>
      <c r="AI210" s="82" t="str">
        <f t="shared" si="9"/>
        <v>PL6</v>
      </c>
      <c r="AJ210" s="53" t="str">
        <f t="shared" si="10"/>
        <v/>
      </c>
      <c r="AK210" s="53" t="s">
        <v>50</v>
      </c>
      <c r="AL210" s="84" t="s">
        <v>2703</v>
      </c>
      <c r="AM210" s="53"/>
      <c r="AN210" s="53" t="s">
        <v>3029</v>
      </c>
      <c r="AO210" s="53">
        <v>1</v>
      </c>
      <c r="AP210" s="83">
        <v>46165</v>
      </c>
      <c r="AQ210" s="53"/>
      <c r="AR210" s="53"/>
    </row>
    <row r="211" spans="3:44" ht="14.25" customHeight="1">
      <c r="C211" s="82" t="s">
        <v>14</v>
      </c>
      <c r="D211" s="82" t="s">
        <v>3186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7"/>
        <v>9</v>
      </c>
      <c r="M211" s="26">
        <f t="shared" si="8"/>
        <v>0</v>
      </c>
      <c r="N211" s="26"/>
      <c r="O211" s="26"/>
      <c r="P211" s="26"/>
      <c r="Q211" s="26"/>
      <c r="R211" s="26"/>
      <c r="S211" s="26">
        <v>9</v>
      </c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67">
        <f>SUMIFS([1]Up!$J:$J,[1]Up!$D:$D,D211)</f>
        <v>0</v>
      </c>
      <c r="AH211" s="82"/>
      <c r="AI211" s="82" t="str">
        <f t="shared" si="9"/>
        <v>PL12</v>
      </c>
      <c r="AJ211" s="53" t="str">
        <f t="shared" si="10"/>
        <v/>
      </c>
      <c r="AK211" s="53" t="s">
        <v>50</v>
      </c>
      <c r="AL211" s="84" t="s">
        <v>3025</v>
      </c>
      <c r="AM211" s="53"/>
      <c r="AN211" s="53" t="s">
        <v>3026</v>
      </c>
      <c r="AO211" s="53">
        <v>9</v>
      </c>
      <c r="AP211" s="83">
        <v>46165</v>
      </c>
      <c r="AQ211" s="53"/>
      <c r="AR211" s="53"/>
    </row>
    <row r="212" spans="3:44" ht="14.25" customHeight="1">
      <c r="C212" s="82" t="s">
        <v>14</v>
      </c>
      <c r="D212" s="82" t="s">
        <v>3187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7"/>
        <v>9</v>
      </c>
      <c r="M212" s="26">
        <f t="shared" si="8"/>
        <v>0</v>
      </c>
      <c r="N212" s="26"/>
      <c r="O212" s="26"/>
      <c r="P212" s="26"/>
      <c r="Q212" s="26"/>
      <c r="R212" s="26"/>
      <c r="S212" s="26">
        <v>9</v>
      </c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67">
        <f>SUMIFS([1]Up!$J:$J,[1]Up!$D:$D,D212)</f>
        <v>0</v>
      </c>
      <c r="AH212" s="82"/>
      <c r="AI212" s="82" t="str">
        <f t="shared" si="9"/>
        <v>PL12</v>
      </c>
      <c r="AJ212" s="53" t="str">
        <f t="shared" si="10"/>
        <v/>
      </c>
      <c r="AK212" s="53" t="s">
        <v>50</v>
      </c>
      <c r="AL212" s="84" t="s">
        <v>3025</v>
      </c>
      <c r="AM212" s="53"/>
      <c r="AN212" s="53" t="s">
        <v>3026</v>
      </c>
      <c r="AO212" s="53">
        <v>9</v>
      </c>
      <c r="AP212" s="83">
        <v>46165</v>
      </c>
      <c r="AQ212" s="53"/>
      <c r="AR212" s="53"/>
    </row>
    <row r="213" spans="3:44" ht="14.25" customHeight="1">
      <c r="C213" s="82" t="s">
        <v>14</v>
      </c>
      <c r="D213" s="82" t="s">
        <v>3188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7"/>
        <v>9</v>
      </c>
      <c r="M213" s="26">
        <f t="shared" si="8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>
        <v>9</v>
      </c>
      <c r="X213" s="26"/>
      <c r="Y213" s="26"/>
      <c r="Z213" s="26"/>
      <c r="AA213" s="26"/>
      <c r="AB213" s="26"/>
      <c r="AC213" s="26"/>
      <c r="AD213" s="26"/>
      <c r="AE213" s="26"/>
      <c r="AF213" s="26"/>
      <c r="AG213" s="67">
        <f>SUMIFS([1]Up!$J:$J,[1]Up!$D:$D,D213)</f>
        <v>0</v>
      </c>
      <c r="AH213" s="82"/>
      <c r="AI213" s="82" t="str">
        <f t="shared" si="9"/>
        <v>PL12</v>
      </c>
      <c r="AJ213" s="53" t="str">
        <f t="shared" si="10"/>
        <v/>
      </c>
      <c r="AK213" s="53" t="s">
        <v>50</v>
      </c>
      <c r="AL213" s="84" t="s">
        <v>3045</v>
      </c>
      <c r="AM213" s="53"/>
      <c r="AN213" s="53" t="s">
        <v>3046</v>
      </c>
      <c r="AO213" s="53">
        <v>9</v>
      </c>
      <c r="AP213" s="83">
        <v>46165</v>
      </c>
      <c r="AQ213" s="53"/>
      <c r="AR213" s="53"/>
    </row>
    <row r="214" spans="3:44" ht="14.25" customHeight="1">
      <c r="C214" s="82" t="s">
        <v>14</v>
      </c>
      <c r="D214" s="82" t="s">
        <v>3189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7"/>
        <v>1</v>
      </c>
      <c r="M214" s="26">
        <f t="shared" si="8"/>
        <v>0</v>
      </c>
      <c r="N214" s="26"/>
      <c r="O214" s="26">
        <v>2</v>
      </c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67">
        <f>SUMIFS([1]Up!$J:$J,[1]Up!$D:$D,D214)</f>
        <v>0</v>
      </c>
      <c r="AH214" s="82" t="s">
        <v>82</v>
      </c>
      <c r="AI214" s="82" t="str">
        <f t="shared" si="9"/>
        <v>PL6</v>
      </c>
      <c r="AJ214" s="53" t="str">
        <f t="shared" si="10"/>
        <v>Thừa 1</v>
      </c>
      <c r="AK214" s="53" t="s">
        <v>61</v>
      </c>
      <c r="AL214" s="84"/>
      <c r="AM214" s="53"/>
      <c r="AN214" s="53" t="s">
        <v>1681</v>
      </c>
      <c r="AO214" s="53">
        <v>1</v>
      </c>
      <c r="AP214" s="83"/>
      <c r="AQ214" s="53"/>
      <c r="AR214" s="53"/>
    </row>
    <row r="215" spans="3:44" ht="14.25" customHeight="1">
      <c r="C215" s="82" t="s">
        <v>14</v>
      </c>
      <c r="D215" s="82" t="s">
        <v>3190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7"/>
        <v>2</v>
      </c>
      <c r="M215" s="26">
        <f t="shared" si="8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2</v>
      </c>
      <c r="AE215" s="26"/>
      <c r="AF215" s="26"/>
      <c r="AG215" s="67">
        <f>SUMIFS([1]Up!$J:$J,[1]Up!$D:$D,D215)</f>
        <v>0</v>
      </c>
      <c r="AH215" s="82"/>
      <c r="AI215" s="82" t="str">
        <f t="shared" si="9"/>
        <v>PL3</v>
      </c>
      <c r="AJ215" s="53" t="str">
        <f t="shared" si="10"/>
        <v/>
      </c>
      <c r="AK215" s="53" t="s">
        <v>61</v>
      </c>
      <c r="AL215" s="84" t="s">
        <v>3015</v>
      </c>
      <c r="AM215" s="53"/>
      <c r="AN215" s="53" t="s">
        <v>3049</v>
      </c>
      <c r="AO215" s="53">
        <v>2</v>
      </c>
      <c r="AP215" s="83">
        <v>46165</v>
      </c>
      <c r="AQ215" s="53"/>
      <c r="AR215" s="53"/>
    </row>
    <row r="216" spans="3:44" ht="14.25" customHeight="1">
      <c r="C216" s="82" t="s">
        <v>14</v>
      </c>
      <c r="D216" s="82" t="s">
        <v>3191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7"/>
        <v>2</v>
      </c>
      <c r="M216" s="26">
        <f t="shared" si="8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67">
        <f>SUMIFS([1]Up!$J:$J,[1]Up!$D:$D,D216)</f>
        <v>0</v>
      </c>
      <c r="AH216" s="82"/>
      <c r="AI216" s="82" t="str">
        <f t="shared" si="9"/>
        <v>PL6</v>
      </c>
      <c r="AJ216" s="53" t="str">
        <f t="shared" si="10"/>
        <v/>
      </c>
      <c r="AK216" s="53" t="s">
        <v>61</v>
      </c>
      <c r="AL216" s="84" t="s">
        <v>2703</v>
      </c>
      <c r="AM216" s="53"/>
      <c r="AN216" s="53" t="s">
        <v>3029</v>
      </c>
      <c r="AO216" s="53">
        <v>2</v>
      </c>
      <c r="AP216" s="83">
        <v>46165</v>
      </c>
      <c r="AQ216" s="53"/>
      <c r="AR216" s="53"/>
    </row>
    <row r="217" spans="3:44" ht="14.25" customHeight="1">
      <c r="C217" s="82" t="s">
        <v>12</v>
      </c>
      <c r="D217" s="82" t="s">
        <v>3192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7"/>
        <v>4</v>
      </c>
      <c r="M217" s="26">
        <f t="shared" si="8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67">
        <f>SUMIFS([1]Up!$J:$J,[1]Up!$D:$D,D217)</f>
        <v>0</v>
      </c>
      <c r="AH217" s="82"/>
      <c r="AI217" s="82" t="str">
        <f t="shared" si="9"/>
        <v/>
      </c>
      <c r="AJ217" s="53" t="str">
        <f t="shared" si="10"/>
        <v/>
      </c>
      <c r="AK217" s="53" t="s">
        <v>50</v>
      </c>
      <c r="AL217" s="84" t="s">
        <v>2981</v>
      </c>
      <c r="AM217" s="53"/>
      <c r="AN217" s="53" t="s">
        <v>2982</v>
      </c>
      <c r="AO217" s="53">
        <v>4</v>
      </c>
      <c r="AP217" s="83">
        <v>46151</v>
      </c>
      <c r="AQ217" s="53"/>
      <c r="AR217" s="53"/>
    </row>
    <row r="218" spans="3:44" ht="14.25" customHeight="1">
      <c r="C218" s="82" t="s">
        <v>12</v>
      </c>
      <c r="D218" s="82" t="s">
        <v>3193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7"/>
        <v>4</v>
      </c>
      <c r="M218" s="26">
        <f t="shared" si="8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67">
        <f>SUMIFS([1]Up!$J:$J,[1]Up!$D:$D,D218)</f>
        <v>0</v>
      </c>
      <c r="AH218" s="82"/>
      <c r="AI218" s="82" t="str">
        <f t="shared" si="9"/>
        <v/>
      </c>
      <c r="AJ218" s="53" t="str">
        <f t="shared" si="10"/>
        <v/>
      </c>
      <c r="AK218" s="53" t="s">
        <v>50</v>
      </c>
      <c r="AL218" s="84" t="s">
        <v>2981</v>
      </c>
      <c r="AM218" s="53"/>
      <c r="AN218" s="53" t="s">
        <v>2982</v>
      </c>
      <c r="AO218" s="53">
        <v>4</v>
      </c>
      <c r="AP218" s="83">
        <v>46151</v>
      </c>
      <c r="AQ218" s="53"/>
      <c r="AR218" s="53"/>
    </row>
    <row r="219" spans="3:44" ht="14.25" customHeight="1">
      <c r="C219" s="82" t="s">
        <v>12</v>
      </c>
      <c r="D219" s="82" t="s">
        <v>3194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7"/>
        <v>1</v>
      </c>
      <c r="M219" s="26">
        <f t="shared" si="8"/>
        <v>0</v>
      </c>
      <c r="N219" s="26"/>
      <c r="O219" s="26"/>
      <c r="P219" s="26">
        <v>1</v>
      </c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67">
        <f>SUMIFS([1]Up!$J:$J,[1]Up!$D:$D,D219)</f>
        <v>0</v>
      </c>
      <c r="AH219" s="82"/>
      <c r="AI219" s="82" t="str">
        <f t="shared" si="9"/>
        <v/>
      </c>
      <c r="AJ219" s="53" t="str">
        <f t="shared" si="10"/>
        <v/>
      </c>
      <c r="AK219" s="53" t="s">
        <v>50</v>
      </c>
      <c r="AL219" s="84" t="s">
        <v>2985</v>
      </c>
      <c r="AM219" s="53"/>
      <c r="AN219" s="53" t="s">
        <v>2986</v>
      </c>
      <c r="AO219" s="53">
        <v>1</v>
      </c>
      <c r="AP219" s="83">
        <v>46151</v>
      </c>
      <c r="AQ219" s="53"/>
      <c r="AR219" s="53"/>
    </row>
    <row r="220" spans="3:44" ht="14.25" customHeight="1">
      <c r="C220" s="82" t="s">
        <v>15</v>
      </c>
      <c r="D220" s="82" t="s">
        <v>3195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7"/>
        <v>2</v>
      </c>
      <c r="M220" s="26">
        <f t="shared" si="8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>
        <v>2</v>
      </c>
      <c r="AF220" s="26"/>
      <c r="AG220" s="67">
        <f>SUMIFS([1]Up!$J:$J,[1]Up!$D:$D,D220)</f>
        <v>0</v>
      </c>
      <c r="AH220" s="82"/>
      <c r="AI220" s="82" t="str">
        <f t="shared" si="9"/>
        <v/>
      </c>
      <c r="AJ220" s="53" t="str">
        <f t="shared" si="10"/>
        <v/>
      </c>
      <c r="AK220" s="53" t="s">
        <v>50</v>
      </c>
      <c r="AL220" s="84"/>
      <c r="AM220" s="53"/>
      <c r="AN220" s="53"/>
      <c r="AO220" s="53"/>
      <c r="AP220" s="83"/>
      <c r="AQ220" s="53"/>
      <c r="AR220" s="53"/>
    </row>
    <row r="221" spans="3:44" ht="14.25" customHeight="1">
      <c r="C221" s="82" t="s">
        <v>14</v>
      </c>
      <c r="D221" s="82" t="s">
        <v>3196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7"/>
        <v>9</v>
      </c>
      <c r="M221" s="26">
        <f t="shared" si="8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67">
        <f>SUMIFS([1]Up!$J:$J,[1]Up!$D:$D,D221)</f>
        <v>0</v>
      </c>
      <c r="AH221" s="82"/>
      <c r="AI221" s="82" t="str">
        <f t="shared" si="9"/>
        <v>PL12</v>
      </c>
      <c r="AJ221" s="53" t="str">
        <f t="shared" si="10"/>
        <v/>
      </c>
      <c r="AK221" s="53" t="s">
        <v>50</v>
      </c>
      <c r="AL221" s="84" t="s">
        <v>3197</v>
      </c>
      <c r="AM221" s="53"/>
      <c r="AN221" s="53" t="s">
        <v>3198</v>
      </c>
      <c r="AO221" s="53">
        <v>9</v>
      </c>
      <c r="AP221" s="83">
        <v>46151</v>
      </c>
      <c r="AQ221" s="53"/>
      <c r="AR221" s="53"/>
    </row>
    <row r="222" spans="3:44" ht="14.25" customHeight="1">
      <c r="C222" s="82" t="s">
        <v>14</v>
      </c>
      <c r="D222" s="82" t="s">
        <v>3199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7"/>
        <v>36</v>
      </c>
      <c r="M222" s="26">
        <f t="shared" si="8"/>
        <v>0</v>
      </c>
      <c r="N222" s="26"/>
      <c r="O222" s="26"/>
      <c r="P222" s="26"/>
      <c r="Q222" s="26"/>
      <c r="R222" s="26"/>
      <c r="S222" s="26"/>
      <c r="T222" s="26"/>
      <c r="U222" s="26">
        <v>36</v>
      </c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67">
        <f>SUMIFS([1]Up!$J:$J,[1]Up!$D:$D,D222)</f>
        <v>0</v>
      </c>
      <c r="AH222" s="82"/>
      <c r="AI222" s="82" t="str">
        <f t="shared" si="9"/>
        <v>PL6</v>
      </c>
      <c r="AJ222" s="53" t="str">
        <f t="shared" si="10"/>
        <v/>
      </c>
      <c r="AK222" s="53" t="s">
        <v>50</v>
      </c>
      <c r="AL222" s="84" t="s">
        <v>2993</v>
      </c>
      <c r="AM222" s="53"/>
      <c r="AN222" s="53" t="s">
        <v>2994</v>
      </c>
      <c r="AO222" s="53">
        <v>36</v>
      </c>
      <c r="AP222" s="83">
        <v>46151</v>
      </c>
      <c r="AQ222" s="53"/>
      <c r="AR222" s="53"/>
    </row>
    <row r="223" spans="3:44" ht="14.25" customHeight="1">
      <c r="C223" s="82" t="s">
        <v>14</v>
      </c>
      <c r="D223" s="82" t="s">
        <v>3200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7"/>
        <v>9</v>
      </c>
      <c r="M223" s="26">
        <f t="shared" si="8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67">
        <f>SUMIFS([1]Up!$J:$J,[1]Up!$D:$D,D223)</f>
        <v>0</v>
      </c>
      <c r="AH223" s="82"/>
      <c r="AI223" s="82" t="str">
        <f t="shared" si="9"/>
        <v>PL12</v>
      </c>
      <c r="AJ223" s="53" t="str">
        <f t="shared" si="10"/>
        <v/>
      </c>
      <c r="AK223" s="53" t="s">
        <v>50</v>
      </c>
      <c r="AL223" s="84" t="s">
        <v>3197</v>
      </c>
      <c r="AM223" s="53"/>
      <c r="AN223" s="53" t="s">
        <v>3198</v>
      </c>
      <c r="AO223" s="53">
        <v>9</v>
      </c>
      <c r="AP223" s="83">
        <v>46151</v>
      </c>
      <c r="AQ223" s="53"/>
      <c r="AR223" s="53"/>
    </row>
    <row r="224" spans="3:44" ht="14.25" customHeight="1">
      <c r="C224" s="82" t="s">
        <v>14</v>
      </c>
      <c r="D224" s="82" t="s">
        <v>3201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7"/>
        <v>1</v>
      </c>
      <c r="M224" s="26">
        <f t="shared" si="8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>
        <v>2</v>
      </c>
      <c r="AE224" s="26"/>
      <c r="AF224" s="26"/>
      <c r="AG224" s="67">
        <f>SUMIFS([1]Up!$J:$J,[1]Up!$D:$D,D224)</f>
        <v>0</v>
      </c>
      <c r="AH224" s="82" t="s">
        <v>82</v>
      </c>
      <c r="AI224" s="82" t="str">
        <f t="shared" si="9"/>
        <v>PL3</v>
      </c>
      <c r="AJ224" s="53" t="str">
        <f t="shared" si="10"/>
        <v>Thừa 1</v>
      </c>
      <c r="AK224" s="53" t="s">
        <v>61</v>
      </c>
      <c r="AL224" s="84"/>
      <c r="AM224" s="53"/>
      <c r="AN224" s="53" t="s">
        <v>1681</v>
      </c>
      <c r="AO224" s="53">
        <v>1</v>
      </c>
      <c r="AP224" s="83"/>
      <c r="AQ224" s="53"/>
      <c r="AR224" s="53"/>
    </row>
    <row r="225" spans="3:44" ht="14.25" customHeight="1">
      <c r="C225" s="82" t="s">
        <v>14</v>
      </c>
      <c r="D225" s="82" t="s">
        <v>3202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7"/>
        <v>1</v>
      </c>
      <c r="M225" s="26">
        <f t="shared" si="8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>
        <v>2</v>
      </c>
      <c r="AE225" s="26"/>
      <c r="AF225" s="26"/>
      <c r="AG225" s="67">
        <f>SUMIFS([1]Up!$J:$J,[1]Up!$D:$D,D225)</f>
        <v>0</v>
      </c>
      <c r="AH225" s="82" t="s">
        <v>82</v>
      </c>
      <c r="AI225" s="82" t="str">
        <f t="shared" si="9"/>
        <v>PL3</v>
      </c>
      <c r="AJ225" s="53" t="str">
        <f t="shared" si="10"/>
        <v>Thừa 1</v>
      </c>
      <c r="AK225" s="53" t="s">
        <v>61</v>
      </c>
      <c r="AL225" s="84"/>
      <c r="AM225" s="53"/>
      <c r="AN225" s="53" t="s">
        <v>1681</v>
      </c>
      <c r="AO225" s="53">
        <v>1</v>
      </c>
      <c r="AP225" s="83"/>
      <c r="AQ225" s="53"/>
      <c r="AR225" s="53"/>
    </row>
    <row r="226" spans="3:44" ht="14.25" customHeight="1">
      <c r="C226" s="82" t="s">
        <v>14</v>
      </c>
      <c r="D226" s="82" t="s">
        <v>3203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7"/>
        <v>1</v>
      </c>
      <c r="M226" s="26">
        <f t="shared" si="8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>
        <v>2</v>
      </c>
      <c r="AE226" s="26"/>
      <c r="AF226" s="26"/>
      <c r="AG226" s="67">
        <f>SUMIFS([1]Up!$J:$J,[1]Up!$D:$D,D226)</f>
        <v>0</v>
      </c>
      <c r="AH226" s="82" t="s">
        <v>82</v>
      </c>
      <c r="AI226" s="82" t="str">
        <f t="shared" si="9"/>
        <v>PL3</v>
      </c>
      <c r="AJ226" s="53" t="str">
        <f t="shared" si="10"/>
        <v>Thừa 1</v>
      </c>
      <c r="AK226" s="53" t="s">
        <v>61</v>
      </c>
      <c r="AL226" s="84"/>
      <c r="AM226" s="53"/>
      <c r="AN226" s="53" t="s">
        <v>1681</v>
      </c>
      <c r="AO226" s="53">
        <v>1</v>
      </c>
      <c r="AP226" s="83"/>
      <c r="AQ226" s="53"/>
      <c r="AR226" s="53"/>
    </row>
    <row r="227" spans="3:44" ht="14.25" customHeight="1">
      <c r="C227" s="82" t="s">
        <v>14</v>
      </c>
      <c r="D227" s="82" t="s">
        <v>3204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7"/>
        <v>4</v>
      </c>
      <c r="M227" s="26">
        <f t="shared" si="8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67">
        <f>SUMIFS([1]Up!$J:$J,[1]Up!$D:$D,D227)</f>
        <v>0</v>
      </c>
      <c r="AH227" s="82"/>
      <c r="AI227" s="82" t="str">
        <f t="shared" si="9"/>
        <v>PL6</v>
      </c>
      <c r="AJ227" s="53" t="str">
        <f t="shared" si="10"/>
        <v/>
      </c>
      <c r="AK227" s="53" t="s">
        <v>61</v>
      </c>
      <c r="AL227" s="84" t="s">
        <v>2993</v>
      </c>
      <c r="AM227" s="53"/>
      <c r="AN227" s="53" t="s">
        <v>2994</v>
      </c>
      <c r="AO227" s="53">
        <v>4</v>
      </c>
      <c r="AP227" s="83">
        <v>46151</v>
      </c>
      <c r="AQ227" s="53"/>
      <c r="AR227" s="53"/>
    </row>
    <row r="228" spans="3:44" ht="14.25" customHeight="1">
      <c r="C228" s="82" t="s">
        <v>14</v>
      </c>
      <c r="D228" s="82" t="s">
        <v>3205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7"/>
        <v>2</v>
      </c>
      <c r="M228" s="26">
        <f t="shared" si="8"/>
        <v>0</v>
      </c>
      <c r="N228" s="26"/>
      <c r="O228" s="26"/>
      <c r="P228" s="26"/>
      <c r="Q228" s="26"/>
      <c r="R228" s="26"/>
      <c r="S228" s="26"/>
      <c r="T228" s="26">
        <v>2</v>
      </c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67">
        <f>SUMIFS([1]Up!$J:$J,[1]Up!$D:$D,D228)</f>
        <v>0</v>
      </c>
      <c r="AH228" s="82"/>
      <c r="AI228" s="82" t="str">
        <f t="shared" si="9"/>
        <v>PL25</v>
      </c>
      <c r="AJ228" s="53" t="str">
        <f t="shared" si="10"/>
        <v/>
      </c>
      <c r="AK228" s="53" t="s">
        <v>61</v>
      </c>
      <c r="AL228" s="84" t="s">
        <v>3000</v>
      </c>
      <c r="AM228" s="53"/>
      <c r="AN228" s="53" t="s">
        <v>3001</v>
      </c>
      <c r="AO228" s="53">
        <v>2</v>
      </c>
      <c r="AP228" s="83">
        <v>46151</v>
      </c>
      <c r="AQ228" s="53"/>
      <c r="AR228" s="53"/>
    </row>
    <row r="229" spans="3:44" ht="14.25" customHeight="1">
      <c r="C229" s="82" t="s">
        <v>15</v>
      </c>
      <c r="D229" s="82" t="s">
        <v>3206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7"/>
        <v>18</v>
      </c>
      <c r="M229" s="26">
        <f t="shared" si="8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>
        <v>18</v>
      </c>
      <c r="AG229" s="67">
        <f>SUMIFS([1]Up!$J:$J,[1]Up!$D:$D,D229)</f>
        <v>0</v>
      </c>
      <c r="AH229" s="82"/>
      <c r="AI229" s="82" t="str">
        <f t="shared" si="9"/>
        <v/>
      </c>
      <c r="AJ229" s="53" t="str">
        <f t="shared" si="10"/>
        <v/>
      </c>
      <c r="AK229" s="53" t="s">
        <v>75</v>
      </c>
      <c r="AL229" s="84"/>
      <c r="AM229" s="53"/>
      <c r="AN229" s="53"/>
      <c r="AO229" s="53"/>
      <c r="AP229" s="83"/>
      <c r="AQ229" s="53"/>
      <c r="AR229" s="53"/>
    </row>
    <row r="230" spans="3:44" ht="14.25" customHeight="1">
      <c r="C230" s="82" t="s">
        <v>15</v>
      </c>
      <c r="D230" s="82" t="s">
        <v>3207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7"/>
        <v>30</v>
      </c>
      <c r="M230" s="26">
        <f t="shared" si="8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>
        <v>30</v>
      </c>
      <c r="AD230" s="26"/>
      <c r="AE230" s="26"/>
      <c r="AF230" s="26"/>
      <c r="AG230" s="67">
        <f>SUMIFS([1]Up!$J:$J,[1]Up!$D:$D,D230)</f>
        <v>0</v>
      </c>
      <c r="AH230" s="82"/>
      <c r="AI230" s="82" t="str">
        <f t="shared" si="9"/>
        <v/>
      </c>
      <c r="AJ230" s="53" t="str">
        <f t="shared" si="10"/>
        <v/>
      </c>
      <c r="AK230" s="53" t="s">
        <v>75</v>
      </c>
      <c r="AL230" s="84"/>
      <c r="AM230" s="53"/>
      <c r="AN230" s="53"/>
      <c r="AO230" s="53"/>
      <c r="AP230" s="83"/>
      <c r="AQ230" s="53"/>
      <c r="AR230" s="53"/>
    </row>
    <row r="231" spans="3:44" ht="14.25" customHeight="1">
      <c r="C231" s="82" t="s">
        <v>15</v>
      </c>
      <c r="D231" s="82" t="s">
        <v>3208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7"/>
        <v>150</v>
      </c>
      <c r="M231" s="26">
        <f t="shared" si="8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>
        <v>150</v>
      </c>
      <c r="AC231" s="26"/>
      <c r="AD231" s="26"/>
      <c r="AE231" s="26"/>
      <c r="AF231" s="26"/>
      <c r="AG231" s="67">
        <f>SUMIFS([1]Up!$J:$J,[1]Up!$D:$D,D231)</f>
        <v>0</v>
      </c>
      <c r="AH231" s="82"/>
      <c r="AI231" s="82" t="str">
        <f t="shared" si="9"/>
        <v/>
      </c>
      <c r="AJ231" s="53" t="str">
        <f t="shared" si="10"/>
        <v/>
      </c>
      <c r="AK231" s="53" t="s">
        <v>75</v>
      </c>
      <c r="AL231" s="84"/>
      <c r="AM231" s="53"/>
      <c r="AN231" s="53"/>
      <c r="AO231" s="53"/>
      <c r="AP231" s="83"/>
      <c r="AQ231" s="53"/>
      <c r="AR231" s="53"/>
    </row>
    <row r="232" spans="3:44" ht="14.25" customHeight="1">
      <c r="C232" s="82" t="s">
        <v>15</v>
      </c>
      <c r="D232" s="82" t="s">
        <v>3209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7"/>
        <v>360</v>
      </c>
      <c r="M232" s="26">
        <f t="shared" si="8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>
        <v>360</v>
      </c>
      <c r="AG232" s="67">
        <f>SUMIFS([1]Up!$J:$J,[1]Up!$D:$D,D232)</f>
        <v>0</v>
      </c>
      <c r="AH232" s="82"/>
      <c r="AI232" s="82" t="str">
        <f t="shared" si="9"/>
        <v/>
      </c>
      <c r="AJ232" s="53" t="str">
        <f t="shared" si="10"/>
        <v/>
      </c>
      <c r="AK232" s="53" t="s">
        <v>75</v>
      </c>
      <c r="AL232" s="84"/>
      <c r="AM232" s="53"/>
      <c r="AN232" s="53"/>
      <c r="AO232" s="53"/>
      <c r="AP232" s="83"/>
      <c r="AQ232" s="53"/>
      <c r="AR232" s="53"/>
    </row>
    <row r="233" spans="3:44" ht="14.25" customHeight="1">
      <c r="C233" s="82" t="s">
        <v>14</v>
      </c>
      <c r="D233" s="82" t="s">
        <v>3210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7"/>
        <v>9</v>
      </c>
      <c r="M233" s="26">
        <f t="shared" si="8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67">
        <f>SUMIFS([1]Up!$J:$J,[1]Up!$D:$D,D233)</f>
        <v>0</v>
      </c>
      <c r="AH233" s="82"/>
      <c r="AI233" s="82" t="str">
        <f t="shared" si="9"/>
        <v>PL12</v>
      </c>
      <c r="AJ233" s="53" t="str">
        <f t="shared" si="10"/>
        <v/>
      </c>
      <c r="AK233" s="53" t="s">
        <v>50</v>
      </c>
      <c r="AL233" s="84" t="s">
        <v>3197</v>
      </c>
      <c r="AM233" s="53"/>
      <c r="AN233" s="53" t="s">
        <v>3198</v>
      </c>
      <c r="AO233" s="53">
        <v>9</v>
      </c>
      <c r="AP233" s="83">
        <v>46151</v>
      </c>
      <c r="AQ233" s="53"/>
      <c r="AR233" s="53"/>
    </row>
    <row r="234" spans="3:44" ht="14.25" customHeight="1">
      <c r="C234" s="82" t="s">
        <v>14</v>
      </c>
      <c r="D234" s="82" t="s">
        <v>3211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7"/>
        <v>9</v>
      </c>
      <c r="M234" s="26">
        <f t="shared" si="8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67">
        <f>SUMIFS([1]Up!$J:$J,[1]Up!$D:$D,D234)</f>
        <v>0</v>
      </c>
      <c r="AH234" s="82"/>
      <c r="AI234" s="82" t="str">
        <f t="shared" si="9"/>
        <v>PL12</v>
      </c>
      <c r="AJ234" s="53" t="str">
        <f t="shared" si="10"/>
        <v/>
      </c>
      <c r="AK234" s="53" t="s">
        <v>50</v>
      </c>
      <c r="AL234" s="84" t="s">
        <v>3197</v>
      </c>
      <c r="AM234" s="53"/>
      <c r="AN234" s="53" t="s">
        <v>3198</v>
      </c>
      <c r="AO234" s="53">
        <v>9</v>
      </c>
      <c r="AP234" s="83">
        <v>46151</v>
      </c>
      <c r="AQ234" s="53"/>
      <c r="AR234" s="53"/>
    </row>
    <row r="235" spans="3:44" ht="14.25" customHeight="1">
      <c r="C235" s="82" t="s">
        <v>14</v>
      </c>
      <c r="D235" s="82" t="s">
        <v>3212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7"/>
        <v>1</v>
      </c>
      <c r="M235" s="26">
        <f t="shared" si="8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67">
        <f>SUMIFS([1]Up!$J:$J,[1]Up!$D:$D,D235)</f>
        <v>0</v>
      </c>
      <c r="AH235" s="82"/>
      <c r="AI235" s="82" t="str">
        <f t="shared" si="9"/>
        <v>PL6</v>
      </c>
      <c r="AJ235" s="53" t="str">
        <f t="shared" si="10"/>
        <v/>
      </c>
      <c r="AK235" s="53" t="s">
        <v>50</v>
      </c>
      <c r="AL235" s="84" t="s">
        <v>2993</v>
      </c>
      <c r="AM235" s="53"/>
      <c r="AN235" s="53" t="s">
        <v>2994</v>
      </c>
      <c r="AO235" s="53">
        <v>1</v>
      </c>
      <c r="AP235" s="83">
        <v>46151</v>
      </c>
      <c r="AQ235" s="53"/>
      <c r="AR235" s="53"/>
    </row>
    <row r="236" spans="3:44" ht="14.25" customHeight="1">
      <c r="C236" s="82" t="s">
        <v>14</v>
      </c>
      <c r="D236" s="82" t="s">
        <v>3213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7"/>
        <v>9</v>
      </c>
      <c r="M236" s="26">
        <f t="shared" si="8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67">
        <f>SUMIFS([1]Up!$J:$J,[1]Up!$D:$D,D236)</f>
        <v>0</v>
      </c>
      <c r="AH236" s="82"/>
      <c r="AI236" s="82" t="str">
        <f t="shared" si="9"/>
        <v>PL12</v>
      </c>
      <c r="AJ236" s="53" t="str">
        <f t="shared" si="10"/>
        <v/>
      </c>
      <c r="AK236" s="53" t="s">
        <v>50</v>
      </c>
      <c r="AL236" s="84" t="s">
        <v>3010</v>
      </c>
      <c r="AM236" s="53"/>
      <c r="AN236" s="53" t="s">
        <v>3011</v>
      </c>
      <c r="AO236" s="53">
        <v>9</v>
      </c>
      <c r="AP236" s="83">
        <v>46151</v>
      </c>
      <c r="AQ236" s="53"/>
      <c r="AR236" s="53"/>
    </row>
    <row r="237" spans="3:44" ht="14.25" customHeight="1">
      <c r="C237" s="82" t="s">
        <v>14</v>
      </c>
      <c r="D237" s="82" t="s">
        <v>3214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7"/>
        <v>2</v>
      </c>
      <c r="M237" s="26">
        <f t="shared" si="8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>
        <v>2</v>
      </c>
      <c r="AE237" s="26"/>
      <c r="AF237" s="26"/>
      <c r="AG237" s="67">
        <f>SUMIFS([1]Up!$J:$J,[1]Up!$D:$D,D237)</f>
        <v>0</v>
      </c>
      <c r="AH237" s="82"/>
      <c r="AI237" s="82" t="str">
        <f t="shared" si="9"/>
        <v>PL3</v>
      </c>
      <c r="AJ237" s="53" t="str">
        <f t="shared" si="10"/>
        <v/>
      </c>
      <c r="AK237" s="53" t="s">
        <v>61</v>
      </c>
      <c r="AL237" s="84" t="s">
        <v>3215</v>
      </c>
      <c r="AM237" s="53"/>
      <c r="AN237" s="53" t="s">
        <v>3216</v>
      </c>
      <c r="AO237" s="53">
        <v>2</v>
      </c>
      <c r="AP237" s="83">
        <v>46151</v>
      </c>
      <c r="AQ237" s="53"/>
      <c r="AR237" s="53"/>
    </row>
    <row r="238" spans="3:44" ht="14.25" customHeight="1">
      <c r="C238" s="82" t="s">
        <v>14</v>
      </c>
      <c r="D238" s="82" t="s">
        <v>3217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7"/>
        <v>2</v>
      </c>
      <c r="M238" s="26">
        <f t="shared" si="8"/>
        <v>0</v>
      </c>
      <c r="N238" s="26"/>
      <c r="O238" s="26"/>
      <c r="P238" s="26"/>
      <c r="Q238" s="26"/>
      <c r="R238" s="26"/>
      <c r="S238" s="26"/>
      <c r="T238" s="26"/>
      <c r="U238" s="26"/>
      <c r="V238" s="26">
        <v>2</v>
      </c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67">
        <f>SUMIFS([1]Up!$J:$J,[1]Up!$D:$D,D238)</f>
        <v>0</v>
      </c>
      <c r="AH238" s="82"/>
      <c r="AI238" s="82" t="str">
        <f t="shared" si="9"/>
        <v>PL6</v>
      </c>
      <c r="AJ238" s="53" t="str">
        <f t="shared" si="10"/>
        <v/>
      </c>
      <c r="AK238" s="53" t="s">
        <v>61</v>
      </c>
      <c r="AL238" s="84" t="s">
        <v>2993</v>
      </c>
      <c r="AM238" s="53"/>
      <c r="AN238" s="53" t="s">
        <v>2994</v>
      </c>
      <c r="AO238" s="53">
        <v>2</v>
      </c>
      <c r="AP238" s="83">
        <v>46151</v>
      </c>
      <c r="AQ238" s="53"/>
      <c r="AR238" s="53"/>
    </row>
    <row r="239" spans="3:44" ht="14.25" customHeight="1">
      <c r="C239" s="82" t="s">
        <v>14</v>
      </c>
      <c r="D239" s="82" t="s">
        <v>3218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7"/>
        <v>1</v>
      </c>
      <c r="M239" s="26">
        <f t="shared" si="8"/>
        <v>0</v>
      </c>
      <c r="N239" s="26"/>
      <c r="O239" s="26"/>
      <c r="P239" s="26"/>
      <c r="Q239" s="26"/>
      <c r="R239" s="26"/>
      <c r="S239" s="26"/>
      <c r="T239" s="26"/>
      <c r="U239" s="26"/>
      <c r="V239" s="26">
        <v>2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67">
        <f>SUMIFS([1]Up!$J:$J,[1]Up!$D:$D,D239)</f>
        <v>0</v>
      </c>
      <c r="AH239" s="82" t="s">
        <v>82</v>
      </c>
      <c r="AI239" s="82" t="str">
        <f t="shared" si="9"/>
        <v>PL6</v>
      </c>
      <c r="AJ239" s="53" t="str">
        <f t="shared" si="10"/>
        <v>Thừa 1</v>
      </c>
      <c r="AK239" s="53" t="s">
        <v>61</v>
      </c>
      <c r="AL239" s="84"/>
      <c r="AM239" s="53"/>
      <c r="AN239" s="53" t="s">
        <v>1681</v>
      </c>
      <c r="AO239" s="53">
        <v>1</v>
      </c>
      <c r="AP239" s="83"/>
      <c r="AQ239" s="53"/>
      <c r="AR239" s="53"/>
    </row>
    <row r="240" spans="3:44" ht="14.25" customHeight="1">
      <c r="C240" s="82" t="s">
        <v>12</v>
      </c>
      <c r="D240" s="82" t="s">
        <v>3219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7"/>
        <v>4</v>
      </c>
      <c r="M240" s="26">
        <f t="shared" si="8"/>
        <v>0</v>
      </c>
      <c r="N240" s="26"/>
      <c r="O240" s="26"/>
      <c r="P240" s="26"/>
      <c r="Q240" s="26">
        <v>4</v>
      </c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67">
        <f>SUMIFS([1]Up!$J:$J,[1]Up!$D:$D,D240)</f>
        <v>0</v>
      </c>
      <c r="AH240" s="82"/>
      <c r="AI240" s="82" t="str">
        <f t="shared" si="9"/>
        <v/>
      </c>
      <c r="AJ240" s="53" t="str">
        <f t="shared" si="10"/>
        <v/>
      </c>
      <c r="AK240" s="53" t="s">
        <v>50</v>
      </c>
      <c r="AL240" s="84" t="s">
        <v>3018</v>
      </c>
      <c r="AM240" s="53"/>
      <c r="AN240" s="53" t="s">
        <v>3019</v>
      </c>
      <c r="AO240" s="53">
        <v>4</v>
      </c>
      <c r="AP240" s="83">
        <v>46165</v>
      </c>
      <c r="AQ240" s="53"/>
      <c r="AR240" s="53"/>
    </row>
    <row r="241" spans="3:44" ht="14.25" customHeight="1">
      <c r="C241" s="82" t="s">
        <v>12</v>
      </c>
      <c r="D241" s="82" t="s">
        <v>3220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7"/>
        <v>4</v>
      </c>
      <c r="M241" s="26">
        <f t="shared" si="8"/>
        <v>0</v>
      </c>
      <c r="N241" s="26"/>
      <c r="O241" s="26"/>
      <c r="P241" s="26">
        <v>2</v>
      </c>
      <c r="Q241" s="26">
        <v>2</v>
      </c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67">
        <f>SUMIFS([1]Up!$J:$J,[1]Up!$D:$D,D241)</f>
        <v>0</v>
      </c>
      <c r="AH241" s="82"/>
      <c r="AI241" s="82" t="str">
        <f t="shared" si="9"/>
        <v/>
      </c>
      <c r="AJ241" s="53" t="str">
        <f t="shared" si="10"/>
        <v/>
      </c>
      <c r="AK241" s="53" t="s">
        <v>50</v>
      </c>
      <c r="AL241" s="84" t="s">
        <v>3018</v>
      </c>
      <c r="AM241" s="53"/>
      <c r="AN241" s="53" t="s">
        <v>3019</v>
      </c>
      <c r="AO241" s="53">
        <v>4</v>
      </c>
      <c r="AP241" s="83">
        <v>46165</v>
      </c>
      <c r="AQ241" s="53"/>
      <c r="AR241" s="53"/>
    </row>
    <row r="242" spans="3:44" ht="14.25" customHeight="1">
      <c r="C242" s="82" t="s">
        <v>12</v>
      </c>
      <c r="D242" s="82" t="s">
        <v>3221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7"/>
        <v>1</v>
      </c>
      <c r="M242" s="26">
        <f t="shared" si="8"/>
        <v>0</v>
      </c>
      <c r="N242" s="26"/>
      <c r="O242" s="26"/>
      <c r="P242" s="26"/>
      <c r="Q242" s="26">
        <v>1</v>
      </c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67">
        <f>SUMIFS([1]Up!$J:$J,[1]Up!$D:$D,D242)</f>
        <v>0</v>
      </c>
      <c r="AH242" s="82"/>
      <c r="AI242" s="82" t="str">
        <f t="shared" si="9"/>
        <v/>
      </c>
      <c r="AJ242" s="53" t="str">
        <f t="shared" si="10"/>
        <v/>
      </c>
      <c r="AK242" s="53" t="s">
        <v>50</v>
      </c>
      <c r="AL242" s="84" t="s">
        <v>2639</v>
      </c>
      <c r="AM242" s="53"/>
      <c r="AN242" s="53" t="s">
        <v>3022</v>
      </c>
      <c r="AO242" s="53">
        <v>1</v>
      </c>
      <c r="AP242" s="83">
        <v>46165</v>
      </c>
      <c r="AQ242" s="53"/>
      <c r="AR242" s="53"/>
    </row>
    <row r="243" spans="3:44" ht="14.25" customHeight="1">
      <c r="C243" s="82" t="s">
        <v>15</v>
      </c>
      <c r="D243" s="82" t="s">
        <v>3222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7"/>
        <v>2</v>
      </c>
      <c r="M243" s="26">
        <f t="shared" si="8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2</v>
      </c>
      <c r="AF243" s="26"/>
      <c r="AG243" s="67">
        <f>SUMIFS([1]Up!$J:$J,[1]Up!$D:$D,D243)</f>
        <v>0</v>
      </c>
      <c r="AH243" s="82"/>
      <c r="AI243" s="82" t="str">
        <f t="shared" si="9"/>
        <v/>
      </c>
      <c r="AJ243" s="53" t="str">
        <f t="shared" si="10"/>
        <v/>
      </c>
      <c r="AK243" s="53" t="s">
        <v>50</v>
      </c>
      <c r="AL243" s="84"/>
      <c r="AM243" s="53"/>
      <c r="AN243" s="53"/>
      <c r="AO243" s="53"/>
      <c r="AP243" s="83"/>
      <c r="AQ243" s="53"/>
      <c r="AR243" s="53"/>
    </row>
    <row r="244" spans="3:44" ht="14.25" customHeight="1">
      <c r="C244" s="82" t="s">
        <v>14</v>
      </c>
      <c r="D244" s="82" t="s">
        <v>3223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7"/>
        <v>9</v>
      </c>
      <c r="M244" s="26">
        <f t="shared" si="8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67">
        <f>SUMIFS([1]Up!$J:$J,[1]Up!$D:$D,D244)</f>
        <v>0</v>
      </c>
      <c r="AH244" s="82"/>
      <c r="AI244" s="82" t="str">
        <f t="shared" si="9"/>
        <v>PL12</v>
      </c>
      <c r="AJ244" s="53" t="str">
        <f t="shared" si="10"/>
        <v/>
      </c>
      <c r="AK244" s="53" t="s">
        <v>50</v>
      </c>
      <c r="AL244" s="84" t="s">
        <v>3224</v>
      </c>
      <c r="AM244" s="53"/>
      <c r="AN244" s="53" t="s">
        <v>3225</v>
      </c>
      <c r="AO244" s="53">
        <v>9</v>
      </c>
      <c r="AP244" s="83">
        <v>46165</v>
      </c>
      <c r="AQ244" s="53"/>
      <c r="AR244" s="53"/>
    </row>
    <row r="245" spans="3:44" ht="14.25" customHeight="1">
      <c r="C245" s="82" t="s">
        <v>14</v>
      </c>
      <c r="D245" s="82" t="s">
        <v>3226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7"/>
        <v>36</v>
      </c>
      <c r="M245" s="26">
        <f t="shared" si="8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67">
        <f>SUMIFS([1]Up!$J:$J,[1]Up!$D:$D,D245)</f>
        <v>0</v>
      </c>
      <c r="AH245" s="82"/>
      <c r="AI245" s="82" t="str">
        <f t="shared" si="9"/>
        <v>PL6</v>
      </c>
      <c r="AJ245" s="53" t="str">
        <f t="shared" si="10"/>
        <v/>
      </c>
      <c r="AK245" s="53" t="s">
        <v>50</v>
      </c>
      <c r="AL245" s="84" t="s">
        <v>2703</v>
      </c>
      <c r="AM245" s="53"/>
      <c r="AN245" s="53" t="s">
        <v>3029</v>
      </c>
      <c r="AO245" s="53">
        <v>36</v>
      </c>
      <c r="AP245" s="83">
        <v>46165</v>
      </c>
      <c r="AQ245" s="53"/>
      <c r="AR245" s="53"/>
    </row>
    <row r="246" spans="3:44" ht="14.25" customHeight="1">
      <c r="C246" s="82" t="s">
        <v>14</v>
      </c>
      <c r="D246" s="82" t="s">
        <v>3227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7"/>
        <v>9</v>
      </c>
      <c r="M246" s="26">
        <f t="shared" si="8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67">
        <f>SUMIFS([1]Up!$J:$J,[1]Up!$D:$D,D246)</f>
        <v>0</v>
      </c>
      <c r="AH246" s="82"/>
      <c r="AI246" s="82" t="str">
        <f t="shared" si="9"/>
        <v>PL12</v>
      </c>
      <c r="AJ246" s="53" t="str">
        <f t="shared" si="10"/>
        <v/>
      </c>
      <c r="AK246" s="53" t="s">
        <v>50</v>
      </c>
      <c r="AL246" s="84" t="s">
        <v>3224</v>
      </c>
      <c r="AM246" s="53"/>
      <c r="AN246" s="53" t="s">
        <v>3225</v>
      </c>
      <c r="AO246" s="53">
        <v>9</v>
      </c>
      <c r="AP246" s="83">
        <v>46165</v>
      </c>
      <c r="AQ246" s="53"/>
      <c r="AR246" s="53"/>
    </row>
    <row r="247" spans="3:44" ht="14.25" customHeight="1">
      <c r="C247" s="82" t="s">
        <v>14</v>
      </c>
      <c r="D247" s="82" t="s">
        <v>3228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7"/>
        <v>1</v>
      </c>
      <c r="M247" s="26">
        <f t="shared" si="8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>
        <v>2</v>
      </c>
      <c r="AE247" s="26"/>
      <c r="AF247" s="26"/>
      <c r="AG247" s="67">
        <f>SUMIFS([1]Up!$J:$J,[1]Up!$D:$D,D247)</f>
        <v>0</v>
      </c>
      <c r="AH247" s="82" t="s">
        <v>82</v>
      </c>
      <c r="AI247" s="82" t="str">
        <f t="shared" si="9"/>
        <v>PL3</v>
      </c>
      <c r="AJ247" s="53" t="str">
        <f t="shared" si="10"/>
        <v>Thừa 1</v>
      </c>
      <c r="AK247" s="53" t="s">
        <v>61</v>
      </c>
      <c r="AL247" s="84"/>
      <c r="AM247" s="53"/>
      <c r="AN247" s="53" t="s">
        <v>1681</v>
      </c>
      <c r="AO247" s="53">
        <v>1</v>
      </c>
      <c r="AP247" s="83"/>
      <c r="AQ247" s="53"/>
      <c r="AR247" s="53"/>
    </row>
    <row r="248" spans="3:44" ht="14.25" customHeight="1">
      <c r="C248" s="82" t="s">
        <v>14</v>
      </c>
      <c r="D248" s="82" t="s">
        <v>3229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7"/>
        <v>1</v>
      </c>
      <c r="M248" s="26">
        <f t="shared" si="8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>
        <v>2</v>
      </c>
      <c r="AE248" s="26"/>
      <c r="AF248" s="26"/>
      <c r="AG248" s="67">
        <f>SUMIFS([1]Up!$J:$J,[1]Up!$D:$D,D248)</f>
        <v>0</v>
      </c>
      <c r="AH248" s="82" t="s">
        <v>82</v>
      </c>
      <c r="AI248" s="82" t="str">
        <f t="shared" si="9"/>
        <v>PL3</v>
      </c>
      <c r="AJ248" s="53" t="str">
        <f t="shared" si="10"/>
        <v>Thừa 1</v>
      </c>
      <c r="AK248" s="53" t="s">
        <v>61</v>
      </c>
      <c r="AL248" s="84"/>
      <c r="AM248" s="53"/>
      <c r="AN248" s="53" t="s">
        <v>1681</v>
      </c>
      <c r="AO248" s="53">
        <v>1</v>
      </c>
      <c r="AP248" s="83"/>
      <c r="AQ248" s="53"/>
      <c r="AR248" s="53"/>
    </row>
    <row r="249" spans="3:44" ht="14.25" customHeight="1">
      <c r="C249" s="82" t="s">
        <v>14</v>
      </c>
      <c r="D249" s="82" t="s">
        <v>3230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7"/>
        <v>1</v>
      </c>
      <c r="M249" s="26">
        <f t="shared" si="8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>
        <v>2</v>
      </c>
      <c r="AE249" s="26"/>
      <c r="AF249" s="26"/>
      <c r="AG249" s="67">
        <f>SUMIFS([1]Up!$J:$J,[1]Up!$D:$D,D249)</f>
        <v>0</v>
      </c>
      <c r="AH249" s="82" t="s">
        <v>82</v>
      </c>
      <c r="AI249" s="82" t="str">
        <f t="shared" si="9"/>
        <v>PL3</v>
      </c>
      <c r="AJ249" s="53" t="str">
        <f t="shared" si="10"/>
        <v>Thừa 1</v>
      </c>
      <c r="AK249" s="53" t="s">
        <v>61</v>
      </c>
      <c r="AL249" s="84"/>
      <c r="AM249" s="53"/>
      <c r="AN249" s="53" t="s">
        <v>1681</v>
      </c>
      <c r="AO249" s="53">
        <v>1</v>
      </c>
      <c r="AP249" s="83"/>
      <c r="AQ249" s="53"/>
      <c r="AR249" s="53"/>
    </row>
    <row r="250" spans="3:44" ht="14.25" customHeight="1">
      <c r="C250" s="82" t="s">
        <v>14</v>
      </c>
      <c r="D250" s="82" t="s">
        <v>3231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7"/>
        <v>4</v>
      </c>
      <c r="M250" s="26">
        <f t="shared" si="8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67">
        <f>SUMIFS([1]Up!$J:$J,[1]Up!$D:$D,D250)</f>
        <v>0</v>
      </c>
      <c r="AH250" s="82"/>
      <c r="AI250" s="82" t="str">
        <f t="shared" si="9"/>
        <v>PL6</v>
      </c>
      <c r="AJ250" s="53" t="str">
        <f t="shared" si="10"/>
        <v/>
      </c>
      <c r="AK250" s="53" t="s">
        <v>61</v>
      </c>
      <c r="AL250" s="84" t="s">
        <v>2703</v>
      </c>
      <c r="AM250" s="53"/>
      <c r="AN250" s="53" t="s">
        <v>3029</v>
      </c>
      <c r="AO250" s="53">
        <v>4</v>
      </c>
      <c r="AP250" s="83">
        <v>46165</v>
      </c>
      <c r="AQ250" s="53"/>
      <c r="AR250" s="53"/>
    </row>
    <row r="251" spans="3:44" ht="14.25" customHeight="1">
      <c r="C251" s="82" t="s">
        <v>14</v>
      </c>
      <c r="D251" s="82" t="s">
        <v>3232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7"/>
        <v>2</v>
      </c>
      <c r="M251" s="26">
        <f t="shared" si="8"/>
        <v>0</v>
      </c>
      <c r="N251" s="26"/>
      <c r="O251" s="26"/>
      <c r="P251" s="26"/>
      <c r="Q251" s="26"/>
      <c r="R251" s="26"/>
      <c r="S251" s="26"/>
      <c r="T251" s="26"/>
      <c r="U251" s="26"/>
      <c r="V251" s="26">
        <v>2</v>
      </c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67">
        <f>SUMIFS([1]Up!$J:$J,[1]Up!$D:$D,D251)</f>
        <v>0</v>
      </c>
      <c r="AH251" s="82"/>
      <c r="AI251" s="82" t="str">
        <f t="shared" si="9"/>
        <v>PL19</v>
      </c>
      <c r="AJ251" s="53" t="str">
        <f t="shared" si="10"/>
        <v/>
      </c>
      <c r="AK251" s="53" t="s">
        <v>61</v>
      </c>
      <c r="AL251" s="84" t="s">
        <v>3035</v>
      </c>
      <c r="AM251" s="53"/>
      <c r="AN251" s="53" t="s">
        <v>3036</v>
      </c>
      <c r="AO251" s="53">
        <v>2</v>
      </c>
      <c r="AP251" s="83">
        <v>46165</v>
      </c>
      <c r="AQ251" s="53"/>
      <c r="AR251" s="53"/>
    </row>
    <row r="252" spans="3:44" ht="14.25" customHeight="1">
      <c r="C252" s="82" t="s">
        <v>15</v>
      </c>
      <c r="D252" s="82" t="s">
        <v>3233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7"/>
        <v>18</v>
      </c>
      <c r="M252" s="26">
        <f t="shared" si="8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>
        <v>18</v>
      </c>
      <c r="AG252" s="67">
        <f>SUMIFS([1]Up!$J:$J,[1]Up!$D:$D,D252)</f>
        <v>0</v>
      </c>
      <c r="AH252" s="82"/>
      <c r="AI252" s="82" t="str">
        <f t="shared" si="9"/>
        <v/>
      </c>
      <c r="AJ252" s="53" t="str">
        <f t="shared" si="10"/>
        <v/>
      </c>
      <c r="AK252" s="53" t="s">
        <v>75</v>
      </c>
      <c r="AL252" s="84"/>
      <c r="AM252" s="53"/>
      <c r="AN252" s="53"/>
      <c r="AO252" s="53"/>
      <c r="AP252" s="83"/>
      <c r="AQ252" s="53"/>
      <c r="AR252" s="53"/>
    </row>
    <row r="253" spans="3:44" ht="14.25" customHeight="1">
      <c r="C253" s="82" t="s">
        <v>15</v>
      </c>
      <c r="D253" s="82" t="s">
        <v>3234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7"/>
        <v>60</v>
      </c>
      <c r="M253" s="26">
        <f t="shared" si="8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>
        <v>60</v>
      </c>
      <c r="AD253" s="26"/>
      <c r="AE253" s="26"/>
      <c r="AF253" s="26"/>
      <c r="AG253" s="67">
        <f>SUMIFS([1]Up!$J:$J,[1]Up!$D:$D,D253)</f>
        <v>0</v>
      </c>
      <c r="AH253" s="82"/>
      <c r="AI253" s="82" t="str">
        <f t="shared" si="9"/>
        <v/>
      </c>
      <c r="AJ253" s="53" t="str">
        <f t="shared" si="10"/>
        <v/>
      </c>
      <c r="AK253" s="53" t="s">
        <v>75</v>
      </c>
      <c r="AL253" s="84"/>
      <c r="AM253" s="53"/>
      <c r="AN253" s="53"/>
      <c r="AO253" s="53"/>
      <c r="AP253" s="83"/>
      <c r="AQ253" s="53"/>
      <c r="AR253" s="53"/>
    </row>
    <row r="254" spans="3:44" ht="14.25" customHeight="1">
      <c r="C254" s="82" t="s">
        <v>15</v>
      </c>
      <c r="D254" s="82" t="s">
        <v>3235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7"/>
        <v>120</v>
      </c>
      <c r="M254" s="26">
        <f t="shared" si="8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>
        <v>120</v>
      </c>
      <c r="AC254" s="26"/>
      <c r="AD254" s="26"/>
      <c r="AE254" s="26"/>
      <c r="AF254" s="26"/>
      <c r="AG254" s="67">
        <f>SUMIFS([1]Up!$J:$J,[1]Up!$D:$D,D254)</f>
        <v>0</v>
      </c>
      <c r="AH254" s="82"/>
      <c r="AI254" s="82" t="str">
        <f t="shared" si="9"/>
        <v/>
      </c>
      <c r="AJ254" s="53" t="str">
        <f t="shared" si="10"/>
        <v/>
      </c>
      <c r="AK254" s="53" t="s">
        <v>75</v>
      </c>
      <c r="AL254" s="84"/>
      <c r="AM254" s="53"/>
      <c r="AN254" s="53"/>
      <c r="AO254" s="53"/>
      <c r="AP254" s="83"/>
      <c r="AQ254" s="53"/>
      <c r="AR254" s="53"/>
    </row>
    <row r="255" spans="3:44" ht="14.25" customHeight="1">
      <c r="C255" s="82" t="s">
        <v>15</v>
      </c>
      <c r="D255" s="82" t="s">
        <v>3236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7"/>
        <v>360</v>
      </c>
      <c r="M255" s="26">
        <f t="shared" si="8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360</v>
      </c>
      <c r="AG255" s="67">
        <f>SUMIFS([1]Up!$J:$J,[1]Up!$D:$D,D255)</f>
        <v>0</v>
      </c>
      <c r="AH255" s="82"/>
      <c r="AI255" s="82" t="str">
        <f t="shared" si="9"/>
        <v/>
      </c>
      <c r="AJ255" s="53" t="str">
        <f t="shared" si="10"/>
        <v/>
      </c>
      <c r="AK255" s="53" t="s">
        <v>75</v>
      </c>
      <c r="AL255" s="84"/>
      <c r="AM255" s="53"/>
      <c r="AN255" s="53"/>
      <c r="AO255" s="53"/>
      <c r="AP255" s="83"/>
      <c r="AQ255" s="53"/>
      <c r="AR255" s="53"/>
    </row>
    <row r="256" spans="3:44" ht="14.25" customHeight="1">
      <c r="C256" s="82" t="s">
        <v>14</v>
      </c>
      <c r="D256" s="82" t="s">
        <v>3237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7"/>
        <v>1</v>
      </c>
      <c r="M256" s="26">
        <f t="shared" si="8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67">
        <f>SUMIFS([1]Up!$J:$J,[1]Up!$D:$D,D256)</f>
        <v>0</v>
      </c>
      <c r="AH256" s="82"/>
      <c r="AI256" s="82" t="str">
        <f t="shared" si="9"/>
        <v>PL6</v>
      </c>
      <c r="AJ256" s="53" t="str">
        <f t="shared" si="10"/>
        <v/>
      </c>
      <c r="AK256" s="53" t="s">
        <v>50</v>
      </c>
      <c r="AL256" s="84" t="s">
        <v>2703</v>
      </c>
      <c r="AM256" s="53"/>
      <c r="AN256" s="53" t="s">
        <v>3029</v>
      </c>
      <c r="AO256" s="53">
        <v>1</v>
      </c>
      <c r="AP256" s="83">
        <v>46165</v>
      </c>
      <c r="AQ256" s="53"/>
      <c r="AR256" s="53"/>
    </row>
    <row r="257" spans="3:44" ht="14.25" customHeight="1">
      <c r="C257" s="82" t="s">
        <v>14</v>
      </c>
      <c r="D257" s="82" t="s">
        <v>3238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7"/>
        <v>9</v>
      </c>
      <c r="M257" s="26">
        <f t="shared" si="8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67">
        <f>SUMIFS([1]Up!$J:$J,[1]Up!$D:$D,D257)</f>
        <v>0</v>
      </c>
      <c r="AH257" s="82"/>
      <c r="AI257" s="82" t="str">
        <f t="shared" si="9"/>
        <v>PL12</v>
      </c>
      <c r="AJ257" s="53" t="str">
        <f t="shared" si="10"/>
        <v/>
      </c>
      <c r="AK257" s="53" t="s">
        <v>50</v>
      </c>
      <c r="AL257" s="84" t="s">
        <v>3224</v>
      </c>
      <c r="AM257" s="53"/>
      <c r="AN257" s="53" t="s">
        <v>3225</v>
      </c>
      <c r="AO257" s="53">
        <v>9</v>
      </c>
      <c r="AP257" s="83">
        <v>46165</v>
      </c>
      <c r="AQ257" s="53"/>
      <c r="AR257" s="53"/>
    </row>
    <row r="258" spans="3:44" ht="14.25" customHeight="1">
      <c r="C258" s="82" t="s">
        <v>14</v>
      </c>
      <c r="D258" s="82" t="s">
        <v>3239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7"/>
        <v>9</v>
      </c>
      <c r="M258" s="26">
        <f t="shared" si="8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67">
        <f>SUMIFS([1]Up!$J:$J,[1]Up!$D:$D,D258)</f>
        <v>0</v>
      </c>
      <c r="AH258" s="82"/>
      <c r="AI258" s="82" t="str">
        <f t="shared" si="9"/>
        <v>PL12</v>
      </c>
      <c r="AJ258" s="53" t="str">
        <f t="shared" si="10"/>
        <v/>
      </c>
      <c r="AK258" s="53" t="s">
        <v>50</v>
      </c>
      <c r="AL258" s="84" t="s">
        <v>3224</v>
      </c>
      <c r="AM258" s="53"/>
      <c r="AN258" s="53" t="s">
        <v>3225</v>
      </c>
      <c r="AO258" s="53">
        <v>9</v>
      </c>
      <c r="AP258" s="83">
        <v>46165</v>
      </c>
      <c r="AQ258" s="53"/>
      <c r="AR258" s="53"/>
    </row>
    <row r="259" spans="3:44" ht="14.25" customHeight="1">
      <c r="C259" s="82" t="s">
        <v>14</v>
      </c>
      <c r="D259" s="82" t="s">
        <v>3240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7"/>
        <v>9</v>
      </c>
      <c r="M259" s="26">
        <f t="shared" si="8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>
        <v>9</v>
      </c>
      <c r="X259" s="26"/>
      <c r="Y259" s="26"/>
      <c r="Z259" s="26"/>
      <c r="AA259" s="26"/>
      <c r="AB259" s="26"/>
      <c r="AC259" s="26"/>
      <c r="AD259" s="26"/>
      <c r="AE259" s="26"/>
      <c r="AF259" s="26"/>
      <c r="AG259" s="67">
        <f>SUMIFS([1]Up!$J:$J,[1]Up!$D:$D,D259)</f>
        <v>0</v>
      </c>
      <c r="AH259" s="82"/>
      <c r="AI259" s="82" t="str">
        <f t="shared" si="9"/>
        <v>PL12</v>
      </c>
      <c r="AJ259" s="53" t="str">
        <f t="shared" si="10"/>
        <v/>
      </c>
      <c r="AK259" s="53" t="s">
        <v>50</v>
      </c>
      <c r="AL259" s="84" t="s">
        <v>3045</v>
      </c>
      <c r="AM259" s="53"/>
      <c r="AN259" s="53" t="s">
        <v>3046</v>
      </c>
      <c r="AO259" s="53">
        <v>9</v>
      </c>
      <c r="AP259" s="83">
        <v>46165</v>
      </c>
      <c r="AQ259" s="53"/>
      <c r="AR259" s="53"/>
    </row>
    <row r="260" spans="3:44" ht="14.25" customHeight="1">
      <c r="C260" s="82" t="s">
        <v>14</v>
      </c>
      <c r="D260" s="82" t="s">
        <v>3241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7"/>
        <v>2</v>
      </c>
      <c r="M260" s="26">
        <f t="shared" si="8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67">
        <f>SUMIFS([1]Up!$J:$J,[1]Up!$D:$D,D260)</f>
        <v>0</v>
      </c>
      <c r="AH260" s="82"/>
      <c r="AI260" s="82" t="str">
        <f t="shared" si="9"/>
        <v>PL6</v>
      </c>
      <c r="AJ260" s="53" t="str">
        <f t="shared" si="10"/>
        <v/>
      </c>
      <c r="AK260" s="53" t="s">
        <v>61</v>
      </c>
      <c r="AL260" s="84" t="s">
        <v>2703</v>
      </c>
      <c r="AM260" s="53"/>
      <c r="AN260" s="53" t="s">
        <v>3029</v>
      </c>
      <c r="AO260" s="53">
        <v>2</v>
      </c>
      <c r="AP260" s="83">
        <v>46165</v>
      </c>
      <c r="AQ260" s="53"/>
      <c r="AR260" s="53"/>
    </row>
    <row r="261" spans="3:44" ht="14.25" customHeight="1">
      <c r="C261" s="82" t="s">
        <v>14</v>
      </c>
      <c r="D261" s="82" t="s">
        <v>3242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7"/>
        <v>1</v>
      </c>
      <c r="M261" s="26">
        <f t="shared" si="8"/>
        <v>0</v>
      </c>
      <c r="N261" s="26"/>
      <c r="O261" s="26">
        <v>2</v>
      </c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67">
        <f>SUMIFS([1]Up!$J:$J,[1]Up!$D:$D,D261)</f>
        <v>0</v>
      </c>
      <c r="AH261" s="82" t="s">
        <v>82</v>
      </c>
      <c r="AI261" s="82" t="str">
        <f t="shared" si="9"/>
        <v>PL6</v>
      </c>
      <c r="AJ261" s="53" t="str">
        <f t="shared" si="10"/>
        <v>Thừa 1</v>
      </c>
      <c r="AK261" s="53" t="s">
        <v>61</v>
      </c>
      <c r="AL261" s="84"/>
      <c r="AM261" s="53"/>
      <c r="AN261" s="53" t="s">
        <v>1681</v>
      </c>
      <c r="AO261" s="53">
        <v>1</v>
      </c>
      <c r="AP261" s="83"/>
      <c r="AQ261" s="53"/>
      <c r="AR261" s="53"/>
    </row>
    <row r="262" spans="3:44" ht="14.25" customHeight="1">
      <c r="C262" s="82" t="s">
        <v>14</v>
      </c>
      <c r="D262" s="82" t="s">
        <v>3243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7"/>
        <v>2</v>
      </c>
      <c r="M262" s="26">
        <f t="shared" si="8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>
        <v>2</v>
      </c>
      <c r="AE262" s="26"/>
      <c r="AF262" s="26"/>
      <c r="AG262" s="67">
        <f>SUMIFS([1]Up!$J:$J,[1]Up!$D:$D,D262)</f>
        <v>0</v>
      </c>
      <c r="AH262" s="82"/>
      <c r="AI262" s="82" t="str">
        <f t="shared" si="9"/>
        <v>PL3</v>
      </c>
      <c r="AJ262" s="53" t="str">
        <f t="shared" si="10"/>
        <v/>
      </c>
      <c r="AK262" s="53" t="s">
        <v>61</v>
      </c>
      <c r="AL262" s="84" t="s">
        <v>3215</v>
      </c>
      <c r="AM262" s="53"/>
      <c r="AN262" s="53" t="s">
        <v>3244</v>
      </c>
      <c r="AO262" s="53">
        <v>2</v>
      </c>
      <c r="AP262" s="83">
        <v>46165</v>
      </c>
      <c r="AQ262" s="53"/>
      <c r="AR262" s="53"/>
    </row>
    <row r="263" spans="3:44" ht="14.25" customHeight="1">
      <c r="C263" s="82" t="s">
        <v>12</v>
      </c>
      <c r="D263" s="82" t="s">
        <v>3245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7"/>
        <v>4</v>
      </c>
      <c r="M263" s="26">
        <f t="shared" si="8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67">
        <f>SUMIFS([1]Up!$J:$J,[1]Up!$D:$D,D263)</f>
        <v>0</v>
      </c>
      <c r="AH263" s="82"/>
      <c r="AI263" s="82" t="str">
        <f t="shared" si="9"/>
        <v/>
      </c>
      <c r="AJ263" s="53" t="str">
        <f t="shared" si="10"/>
        <v/>
      </c>
      <c r="AK263" s="53" t="s">
        <v>50</v>
      </c>
      <c r="AL263" s="84" t="s">
        <v>2981</v>
      </c>
      <c r="AM263" s="53"/>
      <c r="AN263" s="53" t="s">
        <v>2982</v>
      </c>
      <c r="AO263" s="53">
        <v>4</v>
      </c>
      <c r="AP263" s="83">
        <v>46151</v>
      </c>
      <c r="AQ263" s="53"/>
      <c r="AR263" s="53"/>
    </row>
    <row r="264" spans="3:44" ht="14.25" customHeight="1">
      <c r="C264" s="82" t="s">
        <v>12</v>
      </c>
      <c r="D264" s="82" t="s">
        <v>3246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7"/>
        <v>4</v>
      </c>
      <c r="M264" s="26">
        <f t="shared" si="8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67">
        <f>SUMIFS([1]Up!$J:$J,[1]Up!$D:$D,D264)</f>
        <v>0</v>
      </c>
      <c r="AH264" s="82"/>
      <c r="AI264" s="82" t="str">
        <f t="shared" si="9"/>
        <v/>
      </c>
      <c r="AJ264" s="53" t="str">
        <f t="shared" si="10"/>
        <v/>
      </c>
      <c r="AK264" s="53" t="s">
        <v>50</v>
      </c>
      <c r="AL264" s="84" t="s">
        <v>2981</v>
      </c>
      <c r="AM264" s="53"/>
      <c r="AN264" s="53" t="s">
        <v>2982</v>
      </c>
      <c r="AO264" s="53">
        <v>4</v>
      </c>
      <c r="AP264" s="83">
        <v>46151</v>
      </c>
      <c r="AQ264" s="53"/>
      <c r="AR264" s="53"/>
    </row>
    <row r="265" spans="3:44" ht="14.25" customHeight="1">
      <c r="C265" s="82" t="s">
        <v>12</v>
      </c>
      <c r="D265" s="82" t="s">
        <v>3247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7"/>
        <v>1</v>
      </c>
      <c r="M265" s="26">
        <f t="shared" si="8"/>
        <v>0</v>
      </c>
      <c r="N265" s="26"/>
      <c r="O265" s="26"/>
      <c r="P265" s="26">
        <v>1</v>
      </c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67">
        <f>SUMIFS([1]Up!$J:$J,[1]Up!$D:$D,D265)</f>
        <v>0</v>
      </c>
      <c r="AH265" s="82"/>
      <c r="AI265" s="82" t="str">
        <f t="shared" si="9"/>
        <v/>
      </c>
      <c r="AJ265" s="53" t="str">
        <f t="shared" si="10"/>
        <v/>
      </c>
      <c r="AK265" s="53" t="s">
        <v>50</v>
      </c>
      <c r="AL265" s="84" t="s">
        <v>2985</v>
      </c>
      <c r="AM265" s="53"/>
      <c r="AN265" s="53" t="s">
        <v>2986</v>
      </c>
      <c r="AO265" s="53">
        <v>1</v>
      </c>
      <c r="AP265" s="83">
        <v>46151</v>
      </c>
      <c r="AQ265" s="53"/>
      <c r="AR265" s="53"/>
    </row>
    <row r="266" spans="3:44" ht="14.25" customHeight="1">
      <c r="C266" s="82" t="s">
        <v>15</v>
      </c>
      <c r="D266" s="82" t="s">
        <v>3248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7"/>
        <v>2</v>
      </c>
      <c r="M266" s="26">
        <f t="shared" si="8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>
        <v>2</v>
      </c>
      <c r="AF266" s="26"/>
      <c r="AG266" s="67">
        <f>SUMIFS([1]Up!$J:$J,[1]Up!$D:$D,D266)</f>
        <v>0</v>
      </c>
      <c r="AH266" s="82"/>
      <c r="AI266" s="82" t="str">
        <f t="shared" si="9"/>
        <v/>
      </c>
      <c r="AJ266" s="53" t="str">
        <f t="shared" si="10"/>
        <v/>
      </c>
      <c r="AK266" s="53" t="s">
        <v>50</v>
      </c>
      <c r="AL266" s="84"/>
      <c r="AM266" s="53"/>
      <c r="AN266" s="53"/>
      <c r="AO266" s="53"/>
      <c r="AP266" s="83"/>
      <c r="AQ266" s="53"/>
      <c r="AR266" s="53"/>
    </row>
    <row r="267" spans="3:44" ht="14.25" customHeight="1">
      <c r="C267" s="82" t="s">
        <v>14</v>
      </c>
      <c r="D267" s="82" t="s">
        <v>3249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7"/>
        <v>9</v>
      </c>
      <c r="M267" s="26">
        <f t="shared" si="8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67">
        <f>SUMIFS([1]Up!$J:$J,[1]Up!$D:$D,D267)</f>
        <v>0</v>
      </c>
      <c r="AH267" s="82"/>
      <c r="AI267" s="82" t="str">
        <f t="shared" si="9"/>
        <v>PL12</v>
      </c>
      <c r="AJ267" s="53" t="str">
        <f t="shared" si="10"/>
        <v/>
      </c>
      <c r="AK267" s="53" t="s">
        <v>50</v>
      </c>
      <c r="AL267" s="84" t="s">
        <v>3010</v>
      </c>
      <c r="AM267" s="53"/>
      <c r="AN267" s="53" t="s">
        <v>3011</v>
      </c>
      <c r="AO267" s="53">
        <v>9</v>
      </c>
      <c r="AP267" s="83">
        <v>46151</v>
      </c>
      <c r="AQ267" s="53"/>
      <c r="AR267" s="53"/>
    </row>
    <row r="268" spans="3:44" ht="14.25" customHeight="1">
      <c r="C268" s="82" t="s">
        <v>14</v>
      </c>
      <c r="D268" s="82" t="s">
        <v>3250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7"/>
        <v>1</v>
      </c>
      <c r="M268" s="26">
        <f t="shared" si="8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>
        <v>1</v>
      </c>
      <c r="AA268" s="26"/>
      <c r="AB268" s="26"/>
      <c r="AC268" s="26"/>
      <c r="AD268" s="26"/>
      <c r="AE268" s="26"/>
      <c r="AF268" s="26"/>
      <c r="AG268" s="67">
        <f>SUMIFS([1]Up!$J:$J,[1]Up!$D:$D,D268)</f>
        <v>0</v>
      </c>
      <c r="AH268" s="82"/>
      <c r="AI268" s="82" t="str">
        <f t="shared" si="9"/>
        <v>PL3</v>
      </c>
      <c r="AJ268" s="53" t="str">
        <f t="shared" si="10"/>
        <v/>
      </c>
      <c r="AK268" s="53" t="s">
        <v>61</v>
      </c>
      <c r="AL268" s="84" t="s">
        <v>2943</v>
      </c>
      <c r="AM268" s="53"/>
      <c r="AN268" s="53" t="s">
        <v>3251</v>
      </c>
      <c r="AO268" s="53">
        <v>1</v>
      </c>
      <c r="AP268" s="83">
        <v>46151</v>
      </c>
      <c r="AQ268" s="53"/>
      <c r="AR268" s="53"/>
    </row>
    <row r="269" spans="3:44" ht="14.25" customHeight="1">
      <c r="C269" s="82" t="s">
        <v>14</v>
      </c>
      <c r="D269" s="82" t="s">
        <v>3252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7"/>
        <v>1</v>
      </c>
      <c r="M269" s="26">
        <f t="shared" si="8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>
        <v>1</v>
      </c>
      <c r="AA269" s="26"/>
      <c r="AB269" s="26"/>
      <c r="AC269" s="26"/>
      <c r="AD269" s="26"/>
      <c r="AE269" s="26"/>
      <c r="AF269" s="26"/>
      <c r="AG269" s="67">
        <f>SUMIFS([1]Up!$J:$J,[1]Up!$D:$D,D269)</f>
        <v>0</v>
      </c>
      <c r="AH269" s="82"/>
      <c r="AI269" s="82" t="str">
        <f t="shared" si="9"/>
        <v>PL3</v>
      </c>
      <c r="AJ269" s="53" t="str">
        <f t="shared" si="10"/>
        <v/>
      </c>
      <c r="AK269" s="53" t="s">
        <v>61</v>
      </c>
      <c r="AL269" s="84" t="s">
        <v>2943</v>
      </c>
      <c r="AM269" s="53"/>
      <c r="AN269" s="53" t="s">
        <v>3251</v>
      </c>
      <c r="AO269" s="53">
        <v>1</v>
      </c>
      <c r="AP269" s="83">
        <v>46151</v>
      </c>
      <c r="AQ269" s="53"/>
      <c r="AR269" s="53"/>
    </row>
    <row r="270" spans="3:44" ht="14.25" customHeight="1">
      <c r="C270" s="82" t="s">
        <v>14</v>
      </c>
      <c r="D270" s="82" t="s">
        <v>3253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7"/>
        <v>1</v>
      </c>
      <c r="M270" s="26">
        <f t="shared" si="8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>
        <v>1</v>
      </c>
      <c r="AA270" s="26"/>
      <c r="AB270" s="26"/>
      <c r="AC270" s="26"/>
      <c r="AD270" s="26"/>
      <c r="AE270" s="26"/>
      <c r="AF270" s="26"/>
      <c r="AG270" s="67">
        <f>SUMIFS([1]Up!$J:$J,[1]Up!$D:$D,D270)</f>
        <v>0</v>
      </c>
      <c r="AH270" s="82"/>
      <c r="AI270" s="82" t="str">
        <f t="shared" si="9"/>
        <v>PL3</v>
      </c>
      <c r="AJ270" s="53" t="str">
        <f t="shared" si="10"/>
        <v/>
      </c>
      <c r="AK270" s="53" t="s">
        <v>61</v>
      </c>
      <c r="AL270" s="84" t="s">
        <v>2943</v>
      </c>
      <c r="AM270" s="53"/>
      <c r="AN270" s="53" t="s">
        <v>3251</v>
      </c>
      <c r="AO270" s="53">
        <v>1</v>
      </c>
      <c r="AP270" s="83">
        <v>46151</v>
      </c>
      <c r="AQ270" s="53"/>
      <c r="AR270" s="53"/>
    </row>
    <row r="271" spans="3:44" ht="14.25" customHeight="1">
      <c r="C271" s="82" t="s">
        <v>14</v>
      </c>
      <c r="D271" s="82" t="s">
        <v>3254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7"/>
        <v>4</v>
      </c>
      <c r="M271" s="26">
        <f t="shared" si="8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67">
        <f>SUMIFS([1]Up!$J:$J,[1]Up!$D:$D,D271)</f>
        <v>0</v>
      </c>
      <c r="AH271" s="82"/>
      <c r="AI271" s="82" t="str">
        <f t="shared" si="9"/>
        <v>PL6</v>
      </c>
      <c r="AJ271" s="53" t="str">
        <f t="shared" si="10"/>
        <v/>
      </c>
      <c r="AK271" s="53" t="s">
        <v>61</v>
      </c>
      <c r="AL271" s="84" t="s">
        <v>2993</v>
      </c>
      <c r="AM271" s="53"/>
      <c r="AN271" s="53" t="s">
        <v>2994</v>
      </c>
      <c r="AO271" s="53">
        <v>4</v>
      </c>
      <c r="AP271" s="83">
        <v>46151</v>
      </c>
      <c r="AQ271" s="53"/>
      <c r="AR271" s="53"/>
    </row>
    <row r="272" spans="3:44" ht="14.25" customHeight="1">
      <c r="C272" s="82" t="s">
        <v>14</v>
      </c>
      <c r="D272" s="82" t="s">
        <v>3255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7"/>
        <v>2</v>
      </c>
      <c r="M272" s="26">
        <f t="shared" si="8"/>
        <v>0</v>
      </c>
      <c r="N272" s="26"/>
      <c r="O272" s="26"/>
      <c r="P272" s="26"/>
      <c r="Q272" s="26"/>
      <c r="R272" s="26"/>
      <c r="S272" s="26"/>
      <c r="T272" s="26">
        <v>2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67">
        <f>SUMIFS([1]Up!$J:$J,[1]Up!$D:$D,D272)</f>
        <v>0</v>
      </c>
      <c r="AH272" s="82"/>
      <c r="AI272" s="82" t="str">
        <f t="shared" si="9"/>
        <v>PL25</v>
      </c>
      <c r="AJ272" s="53" t="str">
        <f t="shared" si="10"/>
        <v/>
      </c>
      <c r="AK272" s="53" t="s">
        <v>61</v>
      </c>
      <c r="AL272" s="84" t="s">
        <v>3000</v>
      </c>
      <c r="AM272" s="53"/>
      <c r="AN272" s="53" t="s">
        <v>3001</v>
      </c>
      <c r="AO272" s="53">
        <v>2</v>
      </c>
      <c r="AP272" s="83">
        <v>46151</v>
      </c>
      <c r="AQ272" s="53"/>
      <c r="AR272" s="53"/>
    </row>
    <row r="273" spans="3:44" ht="14.25" customHeight="1">
      <c r="C273" s="82" t="s">
        <v>15</v>
      </c>
      <c r="D273" s="82" t="s">
        <v>3256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7"/>
        <v>60</v>
      </c>
      <c r="M273" s="26">
        <f t="shared" si="8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>
        <v>60</v>
      </c>
      <c r="AC273" s="26"/>
      <c r="AD273" s="26"/>
      <c r="AE273" s="26"/>
      <c r="AF273" s="26"/>
      <c r="AG273" s="67">
        <f>SUMIFS([1]Up!$J:$J,[1]Up!$D:$D,D273)</f>
        <v>0</v>
      </c>
      <c r="AH273" s="82"/>
      <c r="AI273" s="82" t="str">
        <f t="shared" si="9"/>
        <v/>
      </c>
      <c r="AJ273" s="53" t="str">
        <f t="shared" si="10"/>
        <v/>
      </c>
      <c r="AK273" s="53" t="s">
        <v>75</v>
      </c>
      <c r="AL273" s="84"/>
      <c r="AM273" s="53"/>
      <c r="AN273" s="53"/>
      <c r="AO273" s="53"/>
      <c r="AP273" s="83"/>
      <c r="AQ273" s="53"/>
      <c r="AR273" s="53"/>
    </row>
    <row r="274" spans="3:44" ht="14.25" customHeight="1">
      <c r="C274" s="82" t="s">
        <v>15</v>
      </c>
      <c r="D274" s="82" t="s">
        <v>3257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7"/>
        <v>120</v>
      </c>
      <c r="M274" s="26">
        <f t="shared" si="8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>
        <v>120</v>
      </c>
      <c r="AC274" s="26"/>
      <c r="AD274" s="26"/>
      <c r="AE274" s="26"/>
      <c r="AF274" s="26"/>
      <c r="AG274" s="67">
        <f>SUMIFS([1]Up!$J:$J,[1]Up!$D:$D,D274)</f>
        <v>0</v>
      </c>
      <c r="AH274" s="82"/>
      <c r="AI274" s="82" t="str">
        <f t="shared" si="9"/>
        <v/>
      </c>
      <c r="AJ274" s="53" t="str">
        <f t="shared" si="10"/>
        <v/>
      </c>
      <c r="AK274" s="53" t="s">
        <v>75</v>
      </c>
      <c r="AL274" s="84"/>
      <c r="AM274" s="53"/>
      <c r="AN274" s="53"/>
      <c r="AO274" s="53"/>
      <c r="AP274" s="83"/>
      <c r="AQ274" s="53"/>
      <c r="AR274" s="53"/>
    </row>
    <row r="275" spans="3:44" ht="14.25" customHeight="1">
      <c r="C275" s="82" t="s">
        <v>15</v>
      </c>
      <c r="D275" s="82" t="s">
        <v>3258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7"/>
        <v>360</v>
      </c>
      <c r="M275" s="26">
        <f t="shared" si="8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>
        <v>360</v>
      </c>
      <c r="AG275" s="67">
        <f>SUMIFS([1]Up!$J:$J,[1]Up!$D:$D,D275)</f>
        <v>0</v>
      </c>
      <c r="AH275" s="82"/>
      <c r="AI275" s="82" t="str">
        <f t="shared" si="9"/>
        <v/>
      </c>
      <c r="AJ275" s="53" t="str">
        <f t="shared" si="10"/>
        <v/>
      </c>
      <c r="AK275" s="53" t="s">
        <v>75</v>
      </c>
      <c r="AL275" s="84"/>
      <c r="AM275" s="53"/>
      <c r="AN275" s="53"/>
      <c r="AO275" s="53"/>
      <c r="AP275" s="83"/>
      <c r="AQ275" s="53"/>
      <c r="AR275" s="53"/>
    </row>
    <row r="276" spans="3:44" ht="14.25" customHeight="1">
      <c r="C276" s="82" t="s">
        <v>14</v>
      </c>
      <c r="D276" s="82" t="s">
        <v>3259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7"/>
        <v>9</v>
      </c>
      <c r="M276" s="26">
        <f t="shared" si="8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67">
        <f>SUMIFS([1]Up!$J:$J,[1]Up!$D:$D,D276)</f>
        <v>0</v>
      </c>
      <c r="AH276" s="82"/>
      <c r="AI276" s="82" t="str">
        <f t="shared" si="9"/>
        <v>PL12</v>
      </c>
      <c r="AJ276" s="53" t="str">
        <f t="shared" si="10"/>
        <v/>
      </c>
      <c r="AK276" s="53" t="s">
        <v>50</v>
      </c>
      <c r="AL276" s="84" t="s">
        <v>3010</v>
      </c>
      <c r="AM276" s="53"/>
      <c r="AN276" s="53" t="s">
        <v>3011</v>
      </c>
      <c r="AO276" s="53">
        <v>9</v>
      </c>
      <c r="AP276" s="83">
        <v>46151</v>
      </c>
      <c r="AQ276" s="53"/>
      <c r="AR276" s="53"/>
    </row>
    <row r="277" spans="3:44" ht="14.25" customHeight="1">
      <c r="C277" s="82" t="s">
        <v>14</v>
      </c>
      <c r="D277" s="82" t="s">
        <v>3260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7"/>
        <v>9</v>
      </c>
      <c r="M277" s="26">
        <f t="shared" si="8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67">
        <f>SUMIFS([1]Up!$J:$J,[1]Up!$D:$D,D277)</f>
        <v>0</v>
      </c>
      <c r="AH277" s="82"/>
      <c r="AI277" s="82" t="str">
        <f t="shared" si="9"/>
        <v>PL12</v>
      </c>
      <c r="AJ277" s="53" t="str">
        <f t="shared" si="10"/>
        <v/>
      </c>
      <c r="AK277" s="53" t="s">
        <v>50</v>
      </c>
      <c r="AL277" s="84" t="s">
        <v>3010</v>
      </c>
      <c r="AM277" s="53"/>
      <c r="AN277" s="53" t="s">
        <v>3011</v>
      </c>
      <c r="AO277" s="53">
        <v>9</v>
      </c>
      <c r="AP277" s="83">
        <v>46151</v>
      </c>
      <c r="AQ277" s="53"/>
      <c r="AR277" s="53"/>
    </row>
    <row r="278" spans="3:44" ht="14.25" customHeight="1">
      <c r="C278" s="82" t="s">
        <v>14</v>
      </c>
      <c r="D278" s="82" t="s">
        <v>3261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7"/>
        <v>9</v>
      </c>
      <c r="M278" s="26">
        <f t="shared" si="8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67">
        <f>SUMIFS([1]Up!$J:$J,[1]Up!$D:$D,D278)</f>
        <v>0</v>
      </c>
      <c r="AH278" s="82"/>
      <c r="AI278" s="82" t="str">
        <f t="shared" si="9"/>
        <v>PL12</v>
      </c>
      <c r="AJ278" s="53" t="str">
        <f t="shared" si="10"/>
        <v/>
      </c>
      <c r="AK278" s="53" t="s">
        <v>50</v>
      </c>
      <c r="AL278" s="84" t="s">
        <v>3010</v>
      </c>
      <c r="AM278" s="53"/>
      <c r="AN278" s="53" t="s">
        <v>3011</v>
      </c>
      <c r="AO278" s="53">
        <v>9</v>
      </c>
      <c r="AP278" s="83">
        <v>46151</v>
      </c>
      <c r="AQ278" s="53"/>
      <c r="AR278" s="53"/>
    </row>
    <row r="279" spans="3:44" ht="14.25" customHeight="1">
      <c r="C279" s="82" t="s">
        <v>14</v>
      </c>
      <c r="D279" s="82" t="s">
        <v>3262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7"/>
        <v>1</v>
      </c>
      <c r="M279" s="26">
        <f t="shared" si="8"/>
        <v>0</v>
      </c>
      <c r="N279" s="26"/>
      <c r="O279" s="26"/>
      <c r="P279" s="26"/>
      <c r="Q279" s="26"/>
      <c r="R279" s="26"/>
      <c r="S279" s="26"/>
      <c r="T279" s="26"/>
      <c r="U279" s="26"/>
      <c r="V279" s="26">
        <v>2</v>
      </c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67">
        <f>SUMIFS([1]Up!$J:$J,[1]Up!$D:$D,D279)</f>
        <v>0</v>
      </c>
      <c r="AH279" s="82" t="s">
        <v>82</v>
      </c>
      <c r="AI279" s="82" t="str">
        <f t="shared" si="9"/>
        <v>PL6</v>
      </c>
      <c r="AJ279" s="53" t="str">
        <f t="shared" si="10"/>
        <v>Thừa 1</v>
      </c>
      <c r="AK279" s="53" t="s">
        <v>61</v>
      </c>
      <c r="AL279" s="84"/>
      <c r="AM279" s="53"/>
      <c r="AN279" s="53" t="s">
        <v>1681</v>
      </c>
      <c r="AO279" s="53">
        <v>1</v>
      </c>
      <c r="AP279" s="83"/>
      <c r="AQ279" s="53"/>
      <c r="AR279" s="53"/>
    </row>
    <row r="280" spans="3:44" ht="14.25" customHeight="1">
      <c r="C280" s="82" t="s">
        <v>14</v>
      </c>
      <c r="D280" s="82" t="s">
        <v>3263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7"/>
        <v>2</v>
      </c>
      <c r="M280" s="26">
        <f t="shared" si="8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67">
        <f>SUMIFS([1]Up!$J:$J,[1]Up!$D:$D,D280)</f>
        <v>0</v>
      </c>
      <c r="AH280" s="82"/>
      <c r="AI280" s="82" t="str">
        <f t="shared" si="9"/>
        <v>PL6</v>
      </c>
      <c r="AJ280" s="53" t="str">
        <f t="shared" si="10"/>
        <v/>
      </c>
      <c r="AK280" s="53" t="s">
        <v>61</v>
      </c>
      <c r="AL280" s="84" t="s">
        <v>2993</v>
      </c>
      <c r="AM280" s="53"/>
      <c r="AN280" s="53" t="s">
        <v>2994</v>
      </c>
      <c r="AO280" s="53">
        <v>2</v>
      </c>
      <c r="AP280" s="83">
        <v>46151</v>
      </c>
      <c r="AQ280" s="53"/>
      <c r="AR280" s="53"/>
    </row>
    <row r="281" spans="3:44" ht="14.25" customHeight="1">
      <c r="C281" s="82" t="s">
        <v>12</v>
      </c>
      <c r="D281" s="82" t="s">
        <v>3264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7"/>
        <v>4</v>
      </c>
      <c r="M281" s="26">
        <f t="shared" si="8"/>
        <v>0</v>
      </c>
      <c r="N281" s="26"/>
      <c r="O281" s="26"/>
      <c r="P281" s="26"/>
      <c r="Q281" s="26">
        <v>4</v>
      </c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67">
        <f>SUMIFS([1]Up!$J:$J,[1]Up!$D:$D,D281)</f>
        <v>0</v>
      </c>
      <c r="AH281" s="82"/>
      <c r="AI281" s="82" t="str">
        <f t="shared" si="9"/>
        <v/>
      </c>
      <c r="AJ281" s="53" t="str">
        <f t="shared" si="10"/>
        <v/>
      </c>
      <c r="AK281" s="53" t="s">
        <v>50</v>
      </c>
      <c r="AL281" s="84" t="s">
        <v>3018</v>
      </c>
      <c r="AM281" s="53"/>
      <c r="AN281" s="53" t="s">
        <v>3019</v>
      </c>
      <c r="AO281" s="53">
        <v>4</v>
      </c>
      <c r="AP281" s="83">
        <v>46165</v>
      </c>
      <c r="AQ281" s="53"/>
      <c r="AR281" s="53"/>
    </row>
    <row r="282" spans="3:44" ht="14.25" customHeight="1">
      <c r="C282" s="82" t="s">
        <v>12</v>
      </c>
      <c r="D282" s="82" t="s">
        <v>3265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7"/>
        <v>4</v>
      </c>
      <c r="M282" s="26">
        <f t="shared" si="8"/>
        <v>0</v>
      </c>
      <c r="N282" s="26"/>
      <c r="O282" s="26"/>
      <c r="P282" s="26">
        <v>1</v>
      </c>
      <c r="Q282" s="26"/>
      <c r="R282" s="26">
        <v>3</v>
      </c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67">
        <f>SUMIFS([1]Up!$J:$J,[1]Up!$D:$D,D282)</f>
        <v>0</v>
      </c>
      <c r="AH282" s="82"/>
      <c r="AI282" s="82" t="str">
        <f t="shared" si="9"/>
        <v/>
      </c>
      <c r="AJ282" s="53" t="str">
        <f t="shared" si="10"/>
        <v/>
      </c>
      <c r="AK282" s="53" t="s">
        <v>50</v>
      </c>
      <c r="AL282" s="84" t="s">
        <v>3018</v>
      </c>
      <c r="AM282" s="53"/>
      <c r="AN282" s="53" t="s">
        <v>3019</v>
      </c>
      <c r="AO282" s="53">
        <v>4</v>
      </c>
      <c r="AP282" s="83">
        <v>46165</v>
      </c>
      <c r="AQ282" s="53"/>
      <c r="AR282" s="53"/>
    </row>
    <row r="283" spans="3:44" ht="14.25" customHeight="1">
      <c r="C283" s="82" t="s">
        <v>12</v>
      </c>
      <c r="D283" s="82" t="s">
        <v>3266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7"/>
        <v>1</v>
      </c>
      <c r="M283" s="26">
        <f t="shared" si="8"/>
        <v>0</v>
      </c>
      <c r="N283" s="26"/>
      <c r="O283" s="26"/>
      <c r="P283" s="26"/>
      <c r="Q283" s="26">
        <v>1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67">
        <f>SUMIFS([1]Up!$J:$J,[1]Up!$D:$D,D283)</f>
        <v>0</v>
      </c>
      <c r="AH283" s="82"/>
      <c r="AI283" s="82" t="str">
        <f t="shared" si="9"/>
        <v/>
      </c>
      <c r="AJ283" s="53" t="str">
        <f t="shared" si="10"/>
        <v/>
      </c>
      <c r="AK283" s="53" t="s">
        <v>50</v>
      </c>
      <c r="AL283" s="84" t="s">
        <v>2639</v>
      </c>
      <c r="AM283" s="53"/>
      <c r="AN283" s="53" t="s">
        <v>3022</v>
      </c>
      <c r="AO283" s="53">
        <v>1</v>
      </c>
      <c r="AP283" s="83">
        <v>46165</v>
      </c>
      <c r="AQ283" s="53"/>
      <c r="AR283" s="53"/>
    </row>
    <row r="284" spans="3:44" ht="14.25" customHeight="1">
      <c r="C284" s="82" t="s">
        <v>15</v>
      </c>
      <c r="D284" s="82" t="s">
        <v>3267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7"/>
        <v>2</v>
      </c>
      <c r="M284" s="26">
        <f t="shared" si="8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>
        <v>2</v>
      </c>
      <c r="AF284" s="26"/>
      <c r="AG284" s="67">
        <f>SUMIFS([1]Up!$J:$J,[1]Up!$D:$D,D284)</f>
        <v>0</v>
      </c>
      <c r="AH284" s="82"/>
      <c r="AI284" s="82" t="str">
        <f t="shared" si="9"/>
        <v/>
      </c>
      <c r="AJ284" s="53" t="str">
        <f t="shared" si="10"/>
        <v/>
      </c>
      <c r="AK284" s="53" t="s">
        <v>50</v>
      </c>
      <c r="AL284" s="84"/>
      <c r="AM284" s="53"/>
      <c r="AN284" s="53"/>
      <c r="AO284" s="53"/>
      <c r="AP284" s="83"/>
      <c r="AQ284" s="53"/>
      <c r="AR284" s="53"/>
    </row>
    <row r="285" spans="3:44" ht="14.25" customHeight="1">
      <c r="C285" s="82" t="s">
        <v>14</v>
      </c>
      <c r="D285" s="82" t="s">
        <v>3268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1">MIN(SUM(N285:AF285),I285)</f>
        <v>9</v>
      </c>
      <c r="M285" s="26">
        <f t="shared" ref="M285:M298" si="12">MAX(0,I285-L285)</f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>
        <v>9</v>
      </c>
      <c r="X285" s="26"/>
      <c r="Y285" s="26"/>
      <c r="Z285" s="26"/>
      <c r="AA285" s="26"/>
      <c r="AB285" s="26"/>
      <c r="AC285" s="26"/>
      <c r="AD285" s="26"/>
      <c r="AE285" s="26"/>
      <c r="AF285" s="26"/>
      <c r="AG285" s="67">
        <f>SUMIFS([1]Up!$J:$J,[1]Up!$D:$D,D285)</f>
        <v>0</v>
      </c>
      <c r="AH285" s="82"/>
      <c r="AI285" s="82" t="str">
        <f t="shared" ref="AI285:AI298" si="13">IFERROR(IF(C285="Plate",LEFT(E285,FIND("*",E285,1)-1),""),IF(C285="Plate",LEFT(E285,FIND("x",E285,1)-1),""))</f>
        <v>PL12</v>
      </c>
      <c r="AJ285" s="53" t="str">
        <f t="shared" ref="AJ285:AJ298" si="14">IF(ROUND(SUM(N285:AF285)-I285,0)&gt;0,"Thừa "&amp;SUM(N285:AF285)-I285,"")</f>
        <v/>
      </c>
      <c r="AK285" s="53" t="s">
        <v>50</v>
      </c>
      <c r="AL285" s="84" t="s">
        <v>3045</v>
      </c>
      <c r="AM285" s="53"/>
      <c r="AN285" s="53" t="s">
        <v>3046</v>
      </c>
      <c r="AO285" s="53">
        <v>9</v>
      </c>
      <c r="AP285" s="83">
        <v>46165</v>
      </c>
      <c r="AQ285" s="53"/>
      <c r="AR285" s="53"/>
    </row>
    <row r="286" spans="3:44" ht="14.25" customHeight="1">
      <c r="C286" s="82" t="s">
        <v>14</v>
      </c>
      <c r="D286" s="82" t="s">
        <v>3269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1"/>
        <v>1</v>
      </c>
      <c r="M286" s="26">
        <f t="shared" si="12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>
        <v>1</v>
      </c>
      <c r="AA286" s="26"/>
      <c r="AB286" s="26"/>
      <c r="AC286" s="26"/>
      <c r="AD286" s="26"/>
      <c r="AE286" s="26"/>
      <c r="AF286" s="26"/>
      <c r="AG286" s="67">
        <f>SUMIFS([1]Up!$J:$J,[1]Up!$D:$D,D286)</f>
        <v>0</v>
      </c>
      <c r="AH286" s="82"/>
      <c r="AI286" s="82" t="str">
        <f t="shared" si="13"/>
        <v>PL3</v>
      </c>
      <c r="AJ286" s="53" t="str">
        <f t="shared" si="14"/>
        <v/>
      </c>
      <c r="AK286" s="53" t="s">
        <v>61</v>
      </c>
      <c r="AL286" s="84" t="s">
        <v>2943</v>
      </c>
      <c r="AM286" s="53"/>
      <c r="AN286" s="53" t="s">
        <v>3270</v>
      </c>
      <c r="AO286" s="53">
        <v>1</v>
      </c>
      <c r="AP286" s="83">
        <v>46165</v>
      </c>
      <c r="AQ286" s="53"/>
      <c r="AR286" s="53"/>
    </row>
    <row r="287" spans="3:44" ht="14.25" customHeight="1">
      <c r="C287" s="82" t="s">
        <v>14</v>
      </c>
      <c r="D287" s="82" t="s">
        <v>3271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1"/>
        <v>1</v>
      </c>
      <c r="M287" s="26">
        <f t="shared" si="12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>
        <v>1</v>
      </c>
      <c r="AA287" s="26"/>
      <c r="AB287" s="26"/>
      <c r="AC287" s="26"/>
      <c r="AD287" s="26"/>
      <c r="AE287" s="26"/>
      <c r="AF287" s="26"/>
      <c r="AG287" s="67">
        <f>SUMIFS([1]Up!$J:$J,[1]Up!$D:$D,D287)</f>
        <v>0</v>
      </c>
      <c r="AH287" s="82"/>
      <c r="AI287" s="82" t="str">
        <f t="shared" si="13"/>
        <v>PL3</v>
      </c>
      <c r="AJ287" s="53" t="str">
        <f t="shared" si="14"/>
        <v/>
      </c>
      <c r="AK287" s="53" t="s">
        <v>61</v>
      </c>
      <c r="AL287" s="84" t="s">
        <v>2943</v>
      </c>
      <c r="AM287" s="53"/>
      <c r="AN287" s="53" t="s">
        <v>3270</v>
      </c>
      <c r="AO287" s="53">
        <v>1</v>
      </c>
      <c r="AP287" s="83">
        <v>46165</v>
      </c>
      <c r="AQ287" s="53"/>
      <c r="AR287" s="53"/>
    </row>
    <row r="288" spans="3:44" ht="14.25" customHeight="1">
      <c r="C288" s="82" t="s">
        <v>14</v>
      </c>
      <c r="D288" s="82" t="s">
        <v>3272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1"/>
        <v>1</v>
      </c>
      <c r="M288" s="26">
        <f t="shared" si="12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>
        <v>1</v>
      </c>
      <c r="AA288" s="26"/>
      <c r="AB288" s="26"/>
      <c r="AC288" s="26"/>
      <c r="AD288" s="26"/>
      <c r="AE288" s="26"/>
      <c r="AF288" s="26"/>
      <c r="AG288" s="67">
        <f>SUMIFS([1]Up!$J:$J,[1]Up!$D:$D,D288)</f>
        <v>0</v>
      </c>
      <c r="AH288" s="82"/>
      <c r="AI288" s="82" t="str">
        <f t="shared" si="13"/>
        <v>PL3</v>
      </c>
      <c r="AJ288" s="53" t="str">
        <f t="shared" si="14"/>
        <v/>
      </c>
      <c r="AK288" s="53" t="s">
        <v>61</v>
      </c>
      <c r="AL288" s="84" t="s">
        <v>2943</v>
      </c>
      <c r="AM288" s="53"/>
      <c r="AN288" s="53" t="s">
        <v>3270</v>
      </c>
      <c r="AO288" s="53">
        <v>1</v>
      </c>
      <c r="AP288" s="83">
        <v>46165</v>
      </c>
      <c r="AQ288" s="53"/>
      <c r="AR288" s="53"/>
    </row>
    <row r="289" spans="3:44" ht="14.25" customHeight="1">
      <c r="C289" s="82" t="s">
        <v>14</v>
      </c>
      <c r="D289" s="82" t="s">
        <v>3273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1"/>
        <v>4</v>
      </c>
      <c r="M289" s="26">
        <f t="shared" si="1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67">
        <f>SUMIFS([1]Up!$J:$J,[1]Up!$D:$D,D289)</f>
        <v>0</v>
      </c>
      <c r="AH289" s="82"/>
      <c r="AI289" s="82" t="str">
        <f t="shared" si="13"/>
        <v>PL6</v>
      </c>
      <c r="AJ289" s="53" t="str">
        <f t="shared" si="14"/>
        <v/>
      </c>
      <c r="AK289" s="53" t="s">
        <v>61</v>
      </c>
      <c r="AL289" s="84" t="s">
        <v>2703</v>
      </c>
      <c r="AM289" s="53"/>
      <c r="AN289" s="53" t="s">
        <v>3029</v>
      </c>
      <c r="AO289" s="53">
        <v>4</v>
      </c>
      <c r="AP289" s="83">
        <v>46165</v>
      </c>
      <c r="AQ289" s="53"/>
      <c r="AR289" s="53"/>
    </row>
    <row r="290" spans="3:44" ht="14.25" customHeight="1">
      <c r="C290" s="82" t="s">
        <v>14</v>
      </c>
      <c r="D290" s="82" t="s">
        <v>3274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1"/>
        <v>2</v>
      </c>
      <c r="M290" s="26">
        <f t="shared" si="12"/>
        <v>0</v>
      </c>
      <c r="N290" s="26"/>
      <c r="O290" s="26"/>
      <c r="P290" s="26"/>
      <c r="Q290" s="26"/>
      <c r="R290" s="26"/>
      <c r="S290" s="26"/>
      <c r="T290" s="26"/>
      <c r="U290" s="26"/>
      <c r="V290" s="26">
        <v>2</v>
      </c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67">
        <f>SUMIFS([1]Up!$J:$J,[1]Up!$D:$D,D290)</f>
        <v>0</v>
      </c>
      <c r="AH290" s="82"/>
      <c r="AI290" s="82" t="str">
        <f t="shared" si="13"/>
        <v>PL19</v>
      </c>
      <c r="AJ290" s="53" t="str">
        <f t="shared" si="14"/>
        <v/>
      </c>
      <c r="AK290" s="53" t="s">
        <v>61</v>
      </c>
      <c r="AL290" s="84" t="s">
        <v>3035</v>
      </c>
      <c r="AM290" s="53"/>
      <c r="AN290" s="53" t="s">
        <v>3036</v>
      </c>
      <c r="AO290" s="53">
        <v>2</v>
      </c>
      <c r="AP290" s="83">
        <v>46165</v>
      </c>
      <c r="AQ290" s="53"/>
      <c r="AR290" s="53"/>
    </row>
    <row r="291" spans="3:44" ht="14.25" customHeight="1">
      <c r="C291" s="82" t="s">
        <v>15</v>
      </c>
      <c r="D291" s="82" t="s">
        <v>3275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1"/>
        <v>60</v>
      </c>
      <c r="M291" s="26">
        <f t="shared" si="12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>
        <v>60</v>
      </c>
      <c r="AC291" s="26"/>
      <c r="AD291" s="26"/>
      <c r="AE291" s="26"/>
      <c r="AF291" s="26"/>
      <c r="AG291" s="67">
        <f>SUMIFS([1]Up!$J:$J,[1]Up!$D:$D,D291)</f>
        <v>0</v>
      </c>
      <c r="AH291" s="82"/>
      <c r="AI291" s="82" t="str">
        <f t="shared" si="13"/>
        <v/>
      </c>
      <c r="AJ291" s="53" t="str">
        <f t="shared" si="14"/>
        <v/>
      </c>
      <c r="AK291" s="53" t="s">
        <v>75</v>
      </c>
      <c r="AL291" s="84"/>
      <c r="AM291" s="53"/>
      <c r="AN291" s="53"/>
      <c r="AO291" s="53"/>
      <c r="AP291" s="83"/>
      <c r="AQ291" s="53"/>
      <c r="AR291" s="53"/>
    </row>
    <row r="292" spans="3:44" ht="14.25" customHeight="1">
      <c r="C292" s="82" t="s">
        <v>15</v>
      </c>
      <c r="D292" s="82" t="s">
        <v>3276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1"/>
        <v>120</v>
      </c>
      <c r="M292" s="26">
        <f t="shared" si="12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>
        <v>120</v>
      </c>
      <c r="AC292" s="26"/>
      <c r="AD292" s="26"/>
      <c r="AE292" s="26"/>
      <c r="AF292" s="26"/>
      <c r="AG292" s="67">
        <f>SUMIFS([1]Up!$J:$J,[1]Up!$D:$D,D292)</f>
        <v>0</v>
      </c>
      <c r="AH292" s="82"/>
      <c r="AI292" s="82" t="str">
        <f t="shared" si="13"/>
        <v/>
      </c>
      <c r="AJ292" s="53" t="str">
        <f t="shared" si="14"/>
        <v/>
      </c>
      <c r="AK292" s="53" t="s">
        <v>75</v>
      </c>
      <c r="AL292" s="84"/>
      <c r="AM292" s="53"/>
      <c r="AN292" s="53"/>
      <c r="AO292" s="53"/>
      <c r="AP292" s="83"/>
      <c r="AQ292" s="53"/>
      <c r="AR292" s="53"/>
    </row>
    <row r="293" spans="3:44" ht="14.25" customHeight="1">
      <c r="C293" s="82" t="s">
        <v>15</v>
      </c>
      <c r="D293" s="82" t="s">
        <v>3277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1"/>
        <v>360</v>
      </c>
      <c r="M293" s="26">
        <f t="shared" si="12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>
        <v>360</v>
      </c>
      <c r="AG293" s="67">
        <f>SUMIFS([1]Up!$J:$J,[1]Up!$D:$D,D293)</f>
        <v>0</v>
      </c>
      <c r="AH293" s="82"/>
      <c r="AI293" s="82" t="str">
        <f t="shared" si="13"/>
        <v/>
      </c>
      <c r="AJ293" s="53" t="str">
        <f t="shared" si="14"/>
        <v/>
      </c>
      <c r="AK293" s="53" t="s">
        <v>75</v>
      </c>
      <c r="AL293" s="84"/>
      <c r="AM293" s="53"/>
      <c r="AN293" s="53"/>
      <c r="AO293" s="53"/>
      <c r="AP293" s="83"/>
      <c r="AQ293" s="53"/>
      <c r="AR293" s="53"/>
    </row>
    <row r="294" spans="3:44" ht="14.25" customHeight="1">
      <c r="C294" s="82" t="s">
        <v>14</v>
      </c>
      <c r="D294" s="82" t="s">
        <v>3278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1"/>
        <v>9</v>
      </c>
      <c r="M294" s="26">
        <f t="shared" si="12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>
        <v>9</v>
      </c>
      <c r="X294" s="26"/>
      <c r="Y294" s="26"/>
      <c r="Z294" s="26"/>
      <c r="AA294" s="26"/>
      <c r="AB294" s="26"/>
      <c r="AC294" s="26"/>
      <c r="AD294" s="26"/>
      <c r="AE294" s="26"/>
      <c r="AF294" s="26"/>
      <c r="AG294" s="67">
        <f>SUMIFS([1]Up!$J:$J,[1]Up!$D:$D,D294)</f>
        <v>0</v>
      </c>
      <c r="AH294" s="82"/>
      <c r="AI294" s="82" t="str">
        <f t="shared" si="13"/>
        <v>PL12</v>
      </c>
      <c r="AJ294" s="53" t="str">
        <f t="shared" si="14"/>
        <v/>
      </c>
      <c r="AK294" s="53" t="s">
        <v>50</v>
      </c>
      <c r="AL294" s="84" t="s">
        <v>3045</v>
      </c>
      <c r="AM294" s="53"/>
      <c r="AN294" s="53" t="s">
        <v>3046</v>
      </c>
      <c r="AO294" s="53">
        <v>9</v>
      </c>
      <c r="AP294" s="83">
        <v>46165</v>
      </c>
      <c r="AQ294" s="53"/>
      <c r="AR294" s="53"/>
    </row>
    <row r="295" spans="3:44" ht="24" customHeight="1">
      <c r="C295" s="82" t="s">
        <v>14</v>
      </c>
      <c r="D295" s="82" t="s">
        <v>3279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1"/>
        <v>9</v>
      </c>
      <c r="M295" s="26">
        <f t="shared" si="12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>
        <v>9</v>
      </c>
      <c r="X295" s="26"/>
      <c r="Y295" s="26"/>
      <c r="Z295" s="26"/>
      <c r="AA295" s="26"/>
      <c r="AB295" s="26"/>
      <c r="AC295" s="26"/>
      <c r="AD295" s="26"/>
      <c r="AE295" s="26"/>
      <c r="AF295" s="26"/>
      <c r="AG295" s="67">
        <f>SUMIFS([1]Up!$J:$J,[1]Up!$D:$D,D295)</f>
        <v>0</v>
      </c>
      <c r="AH295" s="82"/>
      <c r="AI295" s="82" t="str">
        <f t="shared" si="13"/>
        <v>PL12</v>
      </c>
      <c r="AJ295" s="53" t="str">
        <f t="shared" si="14"/>
        <v/>
      </c>
      <c r="AK295" s="53" t="s">
        <v>50</v>
      </c>
      <c r="AL295" s="84" t="s">
        <v>3045</v>
      </c>
      <c r="AM295" s="53"/>
      <c r="AN295" s="53" t="s">
        <v>3046</v>
      </c>
      <c r="AO295" s="53">
        <v>9</v>
      </c>
      <c r="AP295" s="83">
        <v>46165</v>
      </c>
      <c r="AQ295" s="53"/>
      <c r="AR295" s="53"/>
    </row>
    <row r="296" spans="3:44" ht="24" customHeight="1">
      <c r="C296" s="82" t="s">
        <v>14</v>
      </c>
      <c r="D296" s="82" t="s">
        <v>3280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1"/>
        <v>9</v>
      </c>
      <c r="M296" s="26">
        <f t="shared" si="12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>
        <v>9</v>
      </c>
      <c r="X296" s="26"/>
      <c r="Y296" s="26"/>
      <c r="Z296" s="26"/>
      <c r="AA296" s="26"/>
      <c r="AB296" s="26"/>
      <c r="AC296" s="26"/>
      <c r="AD296" s="26"/>
      <c r="AE296" s="26"/>
      <c r="AF296" s="26"/>
      <c r="AG296" s="67">
        <f>SUMIFS([1]Up!$J:$J,[1]Up!$D:$D,D296)</f>
        <v>0</v>
      </c>
      <c r="AH296" s="82"/>
      <c r="AI296" s="82" t="str">
        <f t="shared" si="13"/>
        <v>PL12</v>
      </c>
      <c r="AJ296" s="53" t="str">
        <f t="shared" si="14"/>
        <v/>
      </c>
      <c r="AK296" s="53" t="s">
        <v>50</v>
      </c>
      <c r="AL296" s="84" t="s">
        <v>3045</v>
      </c>
      <c r="AM296" s="53"/>
      <c r="AN296" s="53" t="s">
        <v>3046</v>
      </c>
      <c r="AO296" s="170">
        <v>9</v>
      </c>
      <c r="AP296" s="83">
        <v>46165</v>
      </c>
      <c r="AQ296" s="53"/>
      <c r="AR296" s="53"/>
    </row>
    <row r="297" spans="3:44" ht="24" customHeight="1">
      <c r="C297" s="82" t="s">
        <v>14</v>
      </c>
      <c r="D297" s="82" t="s">
        <v>3281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1"/>
        <v>1</v>
      </c>
      <c r="M297" s="26">
        <f t="shared" si="12"/>
        <v>0</v>
      </c>
      <c r="N297" s="26"/>
      <c r="O297" s="26">
        <v>2</v>
      </c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67">
        <f>SUMIFS([1]Up!$J:$J,[1]Up!$D:$D,D297)</f>
        <v>0</v>
      </c>
      <c r="AH297" s="82" t="s">
        <v>82</v>
      </c>
      <c r="AI297" s="82" t="str">
        <f t="shared" si="13"/>
        <v>PL6</v>
      </c>
      <c r="AJ297" s="53" t="str">
        <f t="shared" si="14"/>
        <v>Thừa 1</v>
      </c>
      <c r="AK297" s="53" t="s">
        <v>61</v>
      </c>
      <c r="AL297" s="53"/>
      <c r="AM297" s="53"/>
      <c r="AN297" s="53" t="s">
        <v>1681</v>
      </c>
      <c r="AO297" s="170">
        <v>1</v>
      </c>
      <c r="AP297" s="83"/>
      <c r="AQ297" s="53"/>
      <c r="AR297" s="53"/>
    </row>
    <row r="298" spans="3:44" ht="24" customHeight="1">
      <c r="C298" s="82" t="s">
        <v>14</v>
      </c>
      <c r="D298" s="82" t="s">
        <v>3282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1"/>
        <v>2</v>
      </c>
      <c r="M298" s="26">
        <f t="shared" si="12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67">
        <f>SUMIFS([1]Up!$J:$J,[1]Up!$D:$D,D298)</f>
        <v>0</v>
      </c>
      <c r="AH298" s="82"/>
      <c r="AI298" s="82" t="str">
        <f t="shared" si="13"/>
        <v>PL6</v>
      </c>
      <c r="AJ298" s="53" t="str">
        <f t="shared" si="14"/>
        <v/>
      </c>
      <c r="AK298" s="53" t="s">
        <v>61</v>
      </c>
      <c r="AL298" s="84" t="s">
        <v>2703</v>
      </c>
      <c r="AM298" s="53"/>
      <c r="AN298" s="53" t="s">
        <v>3029</v>
      </c>
      <c r="AO298" s="170">
        <v>2</v>
      </c>
      <c r="AP298" s="83">
        <v>46165</v>
      </c>
      <c r="AQ298" s="53"/>
      <c r="AR298" s="53"/>
    </row>
    <row r="299" spans="3:44" ht="24" customHeight="1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67"/>
      <c r="AH299" s="82"/>
      <c r="AI299" s="82"/>
      <c r="AJ299" s="53"/>
      <c r="AK299" s="53"/>
      <c r="AL299" s="53"/>
      <c r="AM299" s="53"/>
      <c r="AN299" s="53"/>
      <c r="AO299" s="170"/>
      <c r="AP299" s="83"/>
      <c r="AQ299" s="53"/>
      <c r="AR299" s="53"/>
    </row>
    <row r="300" spans="3:44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67"/>
      <c r="AH300" s="82"/>
      <c r="AI300" s="82"/>
      <c r="AJ300" s="53"/>
      <c r="AK300" s="53"/>
      <c r="AL300" s="53"/>
      <c r="AM300" s="53"/>
      <c r="AN300" s="53"/>
      <c r="AO300" s="170"/>
      <c r="AP300" s="83"/>
      <c r="AQ300" s="53"/>
      <c r="AR300" s="53"/>
    </row>
    <row r="301" spans="3:44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67"/>
      <c r="AH301" s="82"/>
      <c r="AI301" s="82"/>
      <c r="AJ301" s="53"/>
      <c r="AK301" s="53"/>
      <c r="AL301" s="53"/>
      <c r="AM301" s="53"/>
      <c r="AN301" s="53"/>
      <c r="AO301" s="170"/>
      <c r="AP301" s="83"/>
      <c r="AQ301" s="53"/>
      <c r="AR301" s="53"/>
    </row>
  </sheetData>
  <autoFilter ref="C29:AR301" xr:uid="{B5DE6D30-F474-449D-82A7-1262A8A8C8BB}"/>
  <dataConsolidate/>
  <conditionalFormatting sqref="D30:D295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69C38-7D73-4DC0-A2F9-F8EC9ACB5226}">
  <sheetPr codeName="Sheet9"/>
  <dimension ref="A1:BC290"/>
  <sheetViews>
    <sheetView zoomScale="70" zoomScaleNormal="70" workbookViewId="0">
      <selection activeCell="T6" sqref="T6:X11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2631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0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0" t="s">
        <v>1687</v>
      </c>
      <c r="AI6" s="249"/>
      <c r="AJ6" s="250" t="s">
        <v>1688</v>
      </c>
      <c r="AK6" s="249"/>
      <c r="AL6" s="249"/>
      <c r="AM6" s="249"/>
      <c r="AN6" s="249"/>
      <c r="AO6" s="249"/>
      <c r="AP6" s="251"/>
      <c r="AQ6" s="108" t="s">
        <v>1689</v>
      </c>
      <c r="AR6" s="250" t="s">
        <v>1690</v>
      </c>
      <c r="AS6" s="249"/>
      <c r="AT6" s="249"/>
      <c r="AU6" s="249"/>
      <c r="AV6" s="249"/>
      <c r="AW6" s="251"/>
      <c r="AX6" s="250" t="s">
        <v>1690</v>
      </c>
      <c r="AY6" s="249"/>
      <c r="AZ6" s="249"/>
      <c r="BA6" s="249"/>
      <c r="BB6" s="249"/>
      <c r="BC6" s="251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6" t="s">
        <v>1691</v>
      </c>
      <c r="AS7" s="247"/>
      <c r="AT7" s="109" t="s">
        <v>1691</v>
      </c>
      <c r="AU7" s="109" t="s">
        <v>1691</v>
      </c>
      <c r="AV7" s="110" t="s">
        <v>1691</v>
      </c>
      <c r="AW7" s="109" t="s">
        <v>1691</v>
      </c>
      <c r="AX7" s="246" t="s">
        <v>1691</v>
      </c>
      <c r="AY7" s="247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6" t="s">
        <v>1702</v>
      </c>
      <c r="F8" s="248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0</v>
      </c>
      <c r="X10" s="176">
        <f ca="1">SUMIFS(T:T,C:C,C10,AE:AE,"")/SUMIFS(L:L,C:C,C10,AE:AE,"",AB:AB,"")</f>
        <v>0.42215988779803648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2632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2636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2637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2641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87">
        <f t="shared" ca="1" si="0"/>
        <v>2</v>
      </c>
      <c r="V14" s="187">
        <f t="shared" ca="1" si="1"/>
        <v>0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2645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2649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2650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2654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2656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2658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2659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2660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2664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87">
        <f t="shared" ca="1" si="0"/>
        <v>18</v>
      </c>
      <c r="V23" s="187">
        <f t="shared" ca="1" si="1"/>
        <v>0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2668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2671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87">
        <f t="shared" ca="1" si="0"/>
        <v>392</v>
      </c>
      <c r="V25" s="187">
        <f t="shared" ca="1" si="1"/>
        <v>0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2673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2674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2676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2677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2679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2682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2686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2684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0</v>
      </c>
      <c r="X34" s="176">
        <f ca="1">SUMIFS(T:T,C:C,C34,AE:AE,"")/SUMIFS(L:L,C:C,C34,AE:AE,"",AB:AB,"")</f>
        <v>0.42215988779803648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2729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2730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2731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2732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87">
        <f t="shared" ca="1" si="6"/>
        <v>2</v>
      </c>
      <c r="V38" s="187">
        <f t="shared" ca="1" si="7"/>
        <v>0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2733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2734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2735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2736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2737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2738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2739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2740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2741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87">
        <f t="shared" ca="1" si="6"/>
        <v>18</v>
      </c>
      <c r="V47" s="187">
        <f t="shared" ca="1" si="7"/>
        <v>0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2742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87">
        <f t="shared" ca="1" si="6"/>
        <v>392</v>
      </c>
      <c r="V48" s="187">
        <f t="shared" ca="1" si="7"/>
        <v>0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2743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2744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2745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2746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2747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2748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2749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2752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2753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2751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0</v>
      </c>
      <c r="X59" s="176">
        <f ca="1">SUMIFS(T:T,C:C,C59,AE:AE,"")/SUMIFS(L:L,C:C,C59,AE:AE,"",AB:AB,"")</f>
        <v>0.42215988779803648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2779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2780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2781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2782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87">
        <f t="shared" ca="1" si="12"/>
        <v>2</v>
      </c>
      <c r="V63" s="187">
        <f t="shared" ca="1" si="13"/>
        <v>0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2783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2784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2785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2786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2787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2788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2789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2790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2791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87">
        <f t="shared" ca="1" si="12"/>
        <v>18</v>
      </c>
      <c r="V72" s="187">
        <f t="shared" ca="1" si="13"/>
        <v>0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2793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87">
        <f t="shared" ca="1" si="12"/>
        <v>392</v>
      </c>
      <c r="V73" s="187">
        <f t="shared" ca="1" si="13"/>
        <v>0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2794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2792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2800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2795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2796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2798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2803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2805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2801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0</v>
      </c>
      <c r="X83" s="176">
        <f ca="1">SUMIFS(T:T,C:C,C83,AE:AE,"")/SUMIFS(L:L,C:C,C83,AE:AE,"",AB:AB,"")</f>
        <v>0.43402225755166934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2830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2831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2832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2833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87">
        <f t="shared" ca="1" si="18"/>
        <v>2</v>
      </c>
      <c r="V87" s="187">
        <f t="shared" ca="1" si="19"/>
        <v>0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2834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2835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2836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2837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2838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2839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2840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2841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2842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87">
        <f t="shared" ca="1" si="18"/>
        <v>18</v>
      </c>
      <c r="V96" s="187">
        <f t="shared" ca="1" si="19"/>
        <v>0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2845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87">
        <f t="shared" ca="1" si="18"/>
        <v>336</v>
      </c>
      <c r="V97" s="187">
        <f t="shared" ca="1" si="19"/>
        <v>0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2843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2844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2849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2846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2847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2848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2851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2852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2850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0</v>
      </c>
      <c r="X107" s="176">
        <f ca="1">SUMIFS(T:T,C:C,C107,AE:AE,"")/SUMIFS(L:L,C:C,C107,AE:AE,"",AB:AB,"")</f>
        <v>0.42857142857142855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2878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2879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2880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2881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87">
        <f t="shared" ca="1" si="24"/>
        <v>2</v>
      </c>
      <c r="V111" s="187">
        <f t="shared" ca="1" si="25"/>
        <v>0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2885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2886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2882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2887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87">
        <f t="shared" ca="1" si="24"/>
        <v>0</v>
      </c>
      <c r="V115" s="187">
        <f t="shared" ca="1" si="25"/>
        <v>1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2889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87">
        <f t="shared" ca="1" si="24"/>
        <v>0</v>
      </c>
      <c r="V116" s="187">
        <f t="shared" ca="1" si="25"/>
        <v>1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2890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87">
        <f t="shared" ca="1" si="24"/>
        <v>0</v>
      </c>
      <c r="V117" s="187">
        <f t="shared" ca="1" si="25"/>
        <v>1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2891</v>
      </c>
      <c r="G118" s="186" t="s">
        <v>804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2892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2893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87">
        <f t="shared" ca="1" si="24"/>
        <v>18</v>
      </c>
      <c r="V120" s="187">
        <f t="shared" ca="1" si="25"/>
        <v>0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2897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87">
        <f t="shared" ca="1" si="24"/>
        <v>360</v>
      </c>
      <c r="V121" s="187">
        <f t="shared" ca="1" si="25"/>
        <v>0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2894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2896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2901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2898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2899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2900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2906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2902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87">
        <f t="shared" ca="1" si="24"/>
        <v>0</v>
      </c>
      <c r="V129" s="187">
        <f t="shared" ca="1" si="25"/>
        <v>1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2905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0</v>
      </c>
      <c r="X131" s="176">
        <f ca="1">SUMIFS(T:T,C:C,C131,AE:AE,"")/SUMIFS(L:L,C:C,C131,AE:AE,"",AB:AB,"")</f>
        <v>0.39565943238731216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2936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2937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2938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2939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87">
        <f t="shared" ca="1" si="30"/>
        <v>2</v>
      </c>
      <c r="V135" s="187">
        <f t="shared" ca="1" si="31"/>
        <v>0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2940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2941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2945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2947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2948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2949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2950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2951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2952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87">
        <f t="shared" ca="1" si="30"/>
        <v>360</v>
      </c>
      <c r="V144" s="187">
        <f t="shared" ca="1" si="31"/>
        <v>0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2955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2953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2954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2956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2958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0</v>
      </c>
      <c r="X150" s="176">
        <f ca="1">SUMIFS(T:T,C:C,C150,AE:AE,"")/SUMIFS(L:L,C:C,C150,AE:AE,"",AB:AB,"")</f>
        <v>0.42215988779803648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2694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2690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2693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2696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187">
        <f t="shared" ca="1" si="34"/>
        <v>2</v>
      </c>
      <c r="V154" s="187">
        <f t="shared" ca="1" si="35"/>
        <v>0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2698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2701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2702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2705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2706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2707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2708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2709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2713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87">
        <f t="shared" ca="1" si="34"/>
        <v>18</v>
      </c>
      <c r="V163" s="187">
        <f t="shared" ca="1" si="35"/>
        <v>0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2714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2715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87">
        <f t="shared" ca="1" si="34"/>
        <v>392</v>
      </c>
      <c r="V165" s="187">
        <f t="shared" ca="1" si="35"/>
        <v>0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2716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2718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2721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2717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2719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2724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2725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2728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0</v>
      </c>
      <c r="X174" s="176">
        <f ca="1">SUMIFS(T:T,C:C,C174,AE:AE,"")/SUMIFS(L:L,C:C,C174,AE:AE,"",AB:AB,"")</f>
        <v>0.42215988779803648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2756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2754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2755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2757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87">
        <f t="shared" ca="1" si="40"/>
        <v>2</v>
      </c>
      <c r="V178" s="187">
        <f t="shared" ca="1" si="41"/>
        <v>0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2758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2759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2760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2761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2762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2763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2764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2765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2766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87">
        <f t="shared" ca="1" si="40"/>
        <v>18</v>
      </c>
      <c r="V187" s="187">
        <f t="shared" ca="1" si="41"/>
        <v>0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2767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87">
        <f t="shared" ca="1" si="40"/>
        <v>392</v>
      </c>
      <c r="V188" s="187">
        <f t="shared" ca="1" si="41"/>
        <v>0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2768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2769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2770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2774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2775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2771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2772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2776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2777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2778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0.42215988779803648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2808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2806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2807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2809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0</v>
      </c>
      <c r="U203" s="187">
        <f t="shared" ca="1" si="46"/>
        <v>2</v>
      </c>
      <c r="V203" s="187">
        <f t="shared" ca="1" si="47"/>
        <v>0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2810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2811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2812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2813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2814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2815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2816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2817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2818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187">
        <f t="shared" ca="1" si="46"/>
        <v>18</v>
      </c>
      <c r="V212" s="187">
        <f t="shared" ca="1" si="47"/>
        <v>0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2820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187">
        <f t="shared" ca="1" si="46"/>
        <v>392</v>
      </c>
      <c r="V213" s="187">
        <f t="shared" ca="1" si="47"/>
        <v>0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2821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140</v>
      </c>
      <c r="U214" s="187">
        <f t="shared" ca="1" si="46"/>
        <v>0</v>
      </c>
      <c r="V214" s="187">
        <f t="shared" ca="1" si="47"/>
        <v>1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2819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2825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2826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2822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2823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2827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2828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2829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0</v>
      </c>
      <c r="X223" s="176">
        <f ca="1">SUMIFS(T:T,C:C,C223,AE:AE,"")/SUMIFS(L:L,C:C,C223,AE:AE,"",AB:AB,"")</f>
        <v>0.43402225755166934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2855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2853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2854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2856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187">
        <f t="shared" ca="1" si="52"/>
        <v>2</v>
      </c>
      <c r="V227" s="187">
        <f t="shared" ca="1" si="53"/>
        <v>0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2857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2858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2859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2860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2861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2862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2863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2864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2865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87">
        <f t="shared" ca="1" si="52"/>
        <v>18</v>
      </c>
      <c r="V236" s="187">
        <f t="shared" ca="1" si="53"/>
        <v>0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2869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87">
        <f t="shared" ca="1" si="52"/>
        <v>336</v>
      </c>
      <c r="V237" s="187">
        <f t="shared" ca="1" si="53"/>
        <v>0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2866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2867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2868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2874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2870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2871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2872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2875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2876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2877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0</v>
      </c>
      <c r="X248" s="176">
        <f ca="1">SUMIFS(T:T,C:C,C248,AE:AE,"")/SUMIFS(L:L,C:C,C248,AE:AE,"",AB:AB,"")</f>
        <v>0.42857142857142855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2910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2908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2909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2911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87">
        <f t="shared" ca="1" si="58"/>
        <v>2</v>
      </c>
      <c r="V252" s="187">
        <f t="shared" ca="1" si="59"/>
        <v>0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2915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2916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2912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2917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2919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2920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2921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2922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2923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87">
        <f t="shared" ca="1" si="58"/>
        <v>18</v>
      </c>
      <c r="V261" s="187">
        <f t="shared" ca="1" si="59"/>
        <v>0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2926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87">
        <f t="shared" ca="1" si="58"/>
        <v>360</v>
      </c>
      <c r="V262" s="187">
        <f t="shared" ca="1" si="59"/>
        <v>0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2924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2925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2930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2927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2928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2929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2931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2932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2933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0</v>
      </c>
      <c r="X272" s="176">
        <f ca="1">SUMIFS(T:T,C:C,C272,AE:AE,"")/SUMIFS(L:L,C:C,C272,AE:AE,"",AB:AB,"")</f>
        <v>0.39565943238731216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2960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2961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2962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2963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87">
        <f t="shared" ca="1" si="64"/>
        <v>2</v>
      </c>
      <c r="V276" s="187">
        <f t="shared" ca="1" si="65"/>
        <v>0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2964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2965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2967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2968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2969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2970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2971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2972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2973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87">
        <f t="shared" ca="1" si="64"/>
        <v>360</v>
      </c>
      <c r="V285" s="187">
        <f t="shared" ca="1" si="65"/>
        <v>0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2976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2974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2975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2977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2978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B9014-8712-4A7C-972E-E95DE9D51221}">
  <sheetPr codeName="Sheet10"/>
  <dimension ref="A1:BC290"/>
  <sheetViews>
    <sheetView topLeftCell="A18" zoomScale="70" zoomScaleNormal="70" workbookViewId="0">
      <selection activeCell="H13" sqref="H13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2979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29951.9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0" t="s">
        <v>1687</v>
      </c>
      <c r="AI6" s="249"/>
      <c r="AJ6" s="250" t="s">
        <v>1688</v>
      </c>
      <c r="AK6" s="249"/>
      <c r="AL6" s="249"/>
      <c r="AM6" s="249"/>
      <c r="AN6" s="249"/>
      <c r="AO6" s="249"/>
      <c r="AP6" s="251"/>
      <c r="AQ6" s="108" t="s">
        <v>1689</v>
      </c>
      <c r="AR6" s="250" t="s">
        <v>1690</v>
      </c>
      <c r="AS6" s="249"/>
      <c r="AT6" s="249"/>
      <c r="AU6" s="249"/>
      <c r="AV6" s="249"/>
      <c r="AW6" s="251"/>
      <c r="AX6" s="250" t="s">
        <v>1690</v>
      </c>
      <c r="AY6" s="249"/>
      <c r="AZ6" s="249"/>
      <c r="BA6" s="249"/>
      <c r="BB6" s="249"/>
      <c r="BC6" s="251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6" t="s">
        <v>1691</v>
      </c>
      <c r="AS7" s="247"/>
      <c r="AT7" s="109" t="s">
        <v>1691</v>
      </c>
      <c r="AU7" s="109" t="s">
        <v>1691</v>
      </c>
      <c r="AV7" s="110" t="s">
        <v>1691</v>
      </c>
      <c r="AW7" s="109" t="s">
        <v>1691</v>
      </c>
      <c r="AX7" s="246" t="s">
        <v>1691</v>
      </c>
      <c r="AY7" s="247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6" t="s">
        <v>1702</v>
      </c>
      <c r="F8" s="248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1</v>
      </c>
      <c r="X10" s="176">
        <f ca="1">SUMIFS(T:T,C:C,C10,AE:AE,"")/SUMIFS(L:L,C:C,C10,AE:AE,"",AB:AB,"")</f>
        <v>1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2980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2983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2984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2987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2</v>
      </c>
      <c r="U14" s="187">
        <f t="shared" ca="1" si="0"/>
        <v>0</v>
      </c>
      <c r="V14" s="187">
        <f t="shared" ca="1" si="1"/>
        <v>1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2988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2991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2992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2995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2996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2997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2998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2999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3002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18</v>
      </c>
      <c r="U23" s="187">
        <f t="shared" ca="1" si="0"/>
        <v>0</v>
      </c>
      <c r="V23" s="187">
        <f t="shared" ca="1" si="1"/>
        <v>1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3003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3004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392</v>
      </c>
      <c r="U25" s="187">
        <f t="shared" ca="1" si="0"/>
        <v>0</v>
      </c>
      <c r="V25" s="187">
        <f t="shared" ca="1" si="1"/>
        <v>1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3005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3006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3007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3008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3009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3012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3014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3013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1</v>
      </c>
      <c r="X34" s="176">
        <f ca="1">SUMIFS(T:T,C:C,C34,AE:AE,"")/SUMIFS(L:L,C:C,C34,AE:AE,"",AB:AB,"")</f>
        <v>1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3051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3052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3053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3054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</v>
      </c>
      <c r="U38" s="187">
        <f t="shared" ca="1" si="6"/>
        <v>0</v>
      </c>
      <c r="V38" s="187">
        <f t="shared" ca="1" si="7"/>
        <v>1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3055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3056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3057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3058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3059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3060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3061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3062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3063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18</v>
      </c>
      <c r="U47" s="187">
        <f t="shared" ca="1" si="6"/>
        <v>0</v>
      </c>
      <c r="V47" s="187">
        <f t="shared" ca="1" si="7"/>
        <v>1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3064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392</v>
      </c>
      <c r="U48" s="187">
        <f t="shared" ca="1" si="6"/>
        <v>0</v>
      </c>
      <c r="V48" s="187">
        <f t="shared" ca="1" si="7"/>
        <v>1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3065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3066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3067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3068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3069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3070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3071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3073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3074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3072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1</v>
      </c>
      <c r="X59" s="176">
        <f ca="1">SUMIFS(T:T,C:C,C59,AE:AE,"")/SUMIFS(L:L,C:C,C59,AE:AE,"",AB:AB,"")</f>
        <v>1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3099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3100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3101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3102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87">
        <f t="shared" ca="1" si="12"/>
        <v>0</v>
      </c>
      <c r="V63" s="187">
        <f t="shared" ca="1" si="13"/>
        <v>1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3103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3104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3105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3106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3107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3108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3109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3110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3111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18</v>
      </c>
      <c r="U72" s="187">
        <f t="shared" ca="1" si="12"/>
        <v>0</v>
      </c>
      <c r="V72" s="187">
        <f t="shared" ca="1" si="13"/>
        <v>1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3113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392</v>
      </c>
      <c r="U73" s="187">
        <f t="shared" ca="1" si="12"/>
        <v>0</v>
      </c>
      <c r="V73" s="187">
        <f t="shared" ca="1" si="13"/>
        <v>1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3114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3112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3118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3115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3116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3117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3120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3121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3119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1</v>
      </c>
      <c r="X83" s="176">
        <f ca="1">SUMIFS(T:T,C:C,C83,AE:AE,"")/SUMIFS(L:L,C:C,C83,AE:AE,"",AB:AB,"")</f>
        <v>1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3145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3146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3147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3148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87">
        <f t="shared" ca="1" si="18"/>
        <v>0</v>
      </c>
      <c r="V87" s="187">
        <f t="shared" ca="1" si="19"/>
        <v>1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3149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3150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3151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3152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3153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3154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3155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3156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3157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18</v>
      </c>
      <c r="U96" s="187">
        <f t="shared" ca="1" si="18"/>
        <v>0</v>
      </c>
      <c r="V96" s="187">
        <f t="shared" ca="1" si="19"/>
        <v>1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3160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336</v>
      </c>
      <c r="U97" s="187">
        <f t="shared" ca="1" si="18"/>
        <v>0</v>
      </c>
      <c r="V97" s="187">
        <f t="shared" ca="1" si="19"/>
        <v>1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3158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3159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3164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3161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3162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3163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3166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3167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3165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1</v>
      </c>
      <c r="X107" s="176">
        <f ca="1">SUMIFS(T:T,C:C,C107,AE:AE,"")/SUMIFS(L:L,C:C,C107,AE:AE,"",AB:AB,"")</f>
        <v>1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3192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3193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3194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3195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2</v>
      </c>
      <c r="U111" s="187">
        <f t="shared" ca="1" si="24"/>
        <v>0</v>
      </c>
      <c r="V111" s="187">
        <f t="shared" ca="1" si="25"/>
        <v>1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3199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3200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3196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3201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87">
        <f t="shared" ca="1" si="24"/>
        <v>0</v>
      </c>
      <c r="V115" s="187">
        <f t="shared" ca="1" si="25"/>
        <v>1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3202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87">
        <f t="shared" ca="1" si="24"/>
        <v>0</v>
      </c>
      <c r="V116" s="187">
        <f t="shared" ca="1" si="25"/>
        <v>1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3203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87">
        <f t="shared" ca="1" si="24"/>
        <v>0</v>
      </c>
      <c r="V117" s="187">
        <f t="shared" ca="1" si="25"/>
        <v>1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3204</v>
      </c>
      <c r="G118" s="186" t="s">
        <v>3739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3205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3206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18</v>
      </c>
      <c r="U120" s="187">
        <f t="shared" ca="1" si="24"/>
        <v>0</v>
      </c>
      <c r="V120" s="187">
        <f t="shared" ca="1" si="25"/>
        <v>1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3209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360</v>
      </c>
      <c r="U121" s="187">
        <f t="shared" ca="1" si="24"/>
        <v>0</v>
      </c>
      <c r="V121" s="187">
        <f t="shared" ca="1" si="25"/>
        <v>1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3207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3208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3213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3210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3211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3212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3218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3214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87">
        <f t="shared" ca="1" si="24"/>
        <v>0</v>
      </c>
      <c r="V129" s="187">
        <f t="shared" ca="1" si="25"/>
        <v>1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3217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1</v>
      </c>
      <c r="X131" s="176">
        <f ca="1">SUMIFS(T:T,C:C,C131,AE:AE,"")/SUMIFS(L:L,C:C,C131,AE:AE,"",AB:AB,"")</f>
        <v>1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3245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3246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3247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3248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87">
        <f t="shared" ca="1" si="30"/>
        <v>0</v>
      </c>
      <c r="V135" s="187">
        <f t="shared" ca="1" si="31"/>
        <v>1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3249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3250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3252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3253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3254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3255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3256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3257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3258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360</v>
      </c>
      <c r="U144" s="187">
        <f t="shared" ca="1" si="30"/>
        <v>0</v>
      </c>
      <c r="V144" s="187">
        <f t="shared" ca="1" si="31"/>
        <v>1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3261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3259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3260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3262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3263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1</v>
      </c>
      <c r="X150" s="176">
        <f ca="1">SUMIFS(T:T,C:C,C150,AE:AE,"")/SUMIFS(L:L,C:C,C150,AE:AE,"",AB:AB,"")</f>
        <v>1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3021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3017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3020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3023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2</v>
      </c>
      <c r="U154" s="187">
        <f t="shared" ca="1" si="34"/>
        <v>0</v>
      </c>
      <c r="V154" s="187">
        <f t="shared" ca="1" si="35"/>
        <v>1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3024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3027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3028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3030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3031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3032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3033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3034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3037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18</v>
      </c>
      <c r="U163" s="187">
        <f t="shared" ca="1" si="34"/>
        <v>0</v>
      </c>
      <c r="V163" s="187">
        <f t="shared" ca="1" si="35"/>
        <v>1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3038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3039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392</v>
      </c>
      <c r="U165" s="187">
        <f t="shared" ca="1" si="34"/>
        <v>0</v>
      </c>
      <c r="V165" s="187">
        <f t="shared" ca="1" si="35"/>
        <v>1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3040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3042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3044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3041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3043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3047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3048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3050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1</v>
      </c>
      <c r="X174" s="176">
        <f ca="1">SUMIFS(T:T,C:C,C174,AE:AE,"")/SUMIFS(L:L,C:C,C174,AE:AE,"",AB:AB,"")</f>
        <v>1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3077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3075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3076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3078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87">
        <f t="shared" ca="1" si="40"/>
        <v>0</v>
      </c>
      <c r="V178" s="187">
        <f t="shared" ca="1" si="41"/>
        <v>1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3079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3080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3081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3082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3083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3084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3085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3086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3087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18</v>
      </c>
      <c r="U187" s="187">
        <f t="shared" ca="1" si="40"/>
        <v>0</v>
      </c>
      <c r="V187" s="187">
        <f t="shared" ca="1" si="41"/>
        <v>1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3088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392</v>
      </c>
      <c r="U188" s="187">
        <f t="shared" ca="1" si="40"/>
        <v>0</v>
      </c>
      <c r="V188" s="187">
        <f t="shared" ca="1" si="41"/>
        <v>1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3089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3090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3091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3094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3095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3092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3093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3096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3097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3098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0.85974754558204769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3124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3122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3123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3125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187">
        <f t="shared" ca="1" si="46"/>
        <v>0</v>
      </c>
      <c r="V203" s="187">
        <f t="shared" ca="1" si="47"/>
        <v>1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3126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3127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3128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3129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3130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3131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3132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3133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3134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18</v>
      </c>
      <c r="U212" s="187">
        <f t="shared" ca="1" si="46"/>
        <v>0</v>
      </c>
      <c r="V212" s="187">
        <f t="shared" ca="1" si="47"/>
        <v>1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3136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392</v>
      </c>
      <c r="U213" s="187">
        <f t="shared" ca="1" si="46"/>
        <v>0</v>
      </c>
      <c r="V213" s="187">
        <f t="shared" ca="1" si="47"/>
        <v>1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3137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40</v>
      </c>
      <c r="U214" s="187">
        <f t="shared" ca="1" si="46"/>
        <v>100</v>
      </c>
      <c r="V214" s="187">
        <f t="shared" ca="1" si="47"/>
        <v>0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3135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3140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3141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3138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3139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3142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3143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3144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1</v>
      </c>
      <c r="X223" s="176">
        <f ca="1">SUMIFS(T:T,C:C,C223,AE:AE,"")/SUMIFS(L:L,C:C,C223,AE:AE,"",AB:AB,"")</f>
        <v>1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3170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3168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3169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3171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187">
        <f t="shared" ca="1" si="52"/>
        <v>0</v>
      </c>
      <c r="V227" s="187">
        <f t="shared" ca="1" si="53"/>
        <v>1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3172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3173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3174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3175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3176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3177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3178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3179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3180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18</v>
      </c>
      <c r="U236" s="187">
        <f t="shared" ca="1" si="52"/>
        <v>0</v>
      </c>
      <c r="V236" s="187">
        <f t="shared" ca="1" si="53"/>
        <v>1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3184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336</v>
      </c>
      <c r="U237" s="187">
        <f t="shared" ca="1" si="52"/>
        <v>0</v>
      </c>
      <c r="V237" s="187">
        <f t="shared" ca="1" si="53"/>
        <v>1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3181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3182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3183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3188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3185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3186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3187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3189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3190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3191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1</v>
      </c>
      <c r="X248" s="176">
        <f ca="1">SUMIFS(T:T,C:C,C248,AE:AE,"")/SUMIFS(L:L,C:C,C248,AE:AE,"",AB:AB,"")</f>
        <v>1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3221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3219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3220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3222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87">
        <f t="shared" ca="1" si="58"/>
        <v>0</v>
      </c>
      <c r="V252" s="187">
        <f t="shared" ca="1" si="59"/>
        <v>1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3226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3227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3223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3228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3229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3230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3231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3232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3233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18</v>
      </c>
      <c r="U261" s="187">
        <f t="shared" ca="1" si="58"/>
        <v>0</v>
      </c>
      <c r="V261" s="187">
        <f t="shared" ca="1" si="59"/>
        <v>1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3236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360</v>
      </c>
      <c r="U262" s="187">
        <f t="shared" ca="1" si="58"/>
        <v>0</v>
      </c>
      <c r="V262" s="187">
        <f t="shared" ca="1" si="59"/>
        <v>1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3234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3235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3240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3237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3238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3239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3241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3242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3243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1</v>
      </c>
      <c r="X272" s="176">
        <f ca="1">SUMIFS(T:T,C:C,C272,AE:AE,"")/SUMIFS(L:L,C:C,C272,AE:AE,"",AB:AB,"")</f>
        <v>1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3264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3265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3266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3267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87">
        <f t="shared" ca="1" si="64"/>
        <v>0</v>
      </c>
      <c r="V276" s="187">
        <f t="shared" ca="1" si="65"/>
        <v>1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3268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3269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3271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3272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3273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3274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3275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3276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3277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360</v>
      </c>
      <c r="U285" s="187">
        <f t="shared" ca="1" si="64"/>
        <v>0</v>
      </c>
      <c r="V285" s="187">
        <f t="shared" ca="1" si="65"/>
        <v>1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3280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3278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3279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3281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3282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Cover</vt:lpstr>
      <vt:lpstr>BTP-U302SCR1</vt:lpstr>
      <vt:lpstr>U302SCR1</vt:lpstr>
      <vt:lpstr>BTP-U302SCR2</vt:lpstr>
      <vt:lpstr>U302SCR2</vt:lpstr>
      <vt:lpstr>BTP-U302AB2</vt:lpstr>
      <vt:lpstr>BTP-U302AB1</vt:lpstr>
      <vt:lpstr>U302AB2</vt:lpstr>
      <vt:lpstr>U302AB1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2026-06-19T03:02:26Z</dcterms:created>
  <dcterms:modified xsi:type="dcterms:W3CDTF">2026-10-01T01:11:16Z</dcterms:modified>
</cp:coreProperties>
</file>