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hidePivotFieldList="1" defaultThemeVersion="124226"/>
  <bookViews>
    <workbookView xWindow="-15" yWindow="-15" windowWidth="14520" windowHeight="12840" tabRatio="596"/>
  </bookViews>
  <sheets>
    <sheet name="Quỹ Từ 1.10.19" sheetId="7" r:id="rId1"/>
    <sheet name="BẢNG KÊ" sheetId="5" r:id="rId2"/>
    <sheet name="PVT CHI" sheetId="11" r:id="rId3"/>
    <sheet name="PVT THU" sheetId="15" r:id="rId4"/>
    <sheet name="Quy Định CP" sheetId="8" r:id="rId5"/>
    <sheet name="Quy Định Thu" sheetId="9" r:id="rId6"/>
  </sheets>
  <definedNames>
    <definedName name="_xlnm._FilterDatabase" localSheetId="0" hidden="1">'Quỹ Từ 1.10.19'!$A$1:$P$1127</definedName>
    <definedName name="_xlnm.Print_Area" localSheetId="0">'Quỹ Từ 1.10.19'!$A$1:$P$1428</definedName>
  </definedNames>
  <calcPr calcId="144525"/>
  <pivotCaches>
    <pivotCache cacheId="0" r:id="rId7"/>
  </pivotCaches>
</workbook>
</file>

<file path=xl/calcChain.xml><?xml version="1.0" encoding="utf-8"?>
<calcChain xmlns="http://schemas.openxmlformats.org/spreadsheetml/2006/main">
  <c r="K1169" i="7" l="1"/>
  <c r="M1169" i="7" s="1"/>
  <c r="H1169" i="7"/>
  <c r="F1162" i="7" l="1"/>
  <c r="F1163" i="7"/>
  <c r="F1164" i="7"/>
  <c r="F1165" i="7"/>
  <c r="F1166" i="7"/>
  <c r="F1167" i="7"/>
  <c r="A1155" i="7"/>
  <c r="A1156" i="7"/>
  <c r="A1157" i="7"/>
  <c r="A1158" i="7"/>
  <c r="A1159" i="7"/>
  <c r="A1160" i="7"/>
  <c r="A1161" i="7"/>
  <c r="A1162" i="7"/>
  <c r="A1163" i="7"/>
  <c r="A1164" i="7"/>
  <c r="A1165" i="7"/>
  <c r="A1166" i="7"/>
  <c r="M1165" i="7" l="1"/>
  <c r="K1165" i="7"/>
  <c r="H1165" i="7"/>
  <c r="F1160" i="7"/>
  <c r="F1161" i="7"/>
  <c r="F1159" i="7"/>
  <c r="F1158" i="7"/>
  <c r="F1157" i="7"/>
  <c r="F1146" i="7"/>
  <c r="F1147" i="7"/>
  <c r="F1148" i="7"/>
  <c r="F1149" i="7"/>
  <c r="F1150" i="7"/>
  <c r="F1151" i="7"/>
  <c r="F1152" i="7"/>
  <c r="F1153" i="7"/>
  <c r="F1154" i="7"/>
  <c r="F1155" i="7"/>
  <c r="F1156" i="7"/>
  <c r="A1146" i="7" l="1"/>
  <c r="A1147" i="7"/>
  <c r="A1148" i="7"/>
  <c r="A1149" i="7"/>
  <c r="A1150" i="7"/>
  <c r="A1151" i="7"/>
  <c r="A1152" i="7"/>
  <c r="A1153" i="7"/>
  <c r="A1154" i="7"/>
  <c r="K1155" i="7" l="1"/>
  <c r="K1127" i="7" l="1"/>
  <c r="K1144" i="7"/>
  <c r="K1151" i="7" l="1"/>
  <c r="H1151" i="7"/>
  <c r="A1144" i="7"/>
  <c r="A1145" i="7"/>
  <c r="F1144" i="7"/>
  <c r="F1145" i="7"/>
  <c r="F1134" i="7"/>
  <c r="F1135" i="7"/>
  <c r="F1136" i="7"/>
  <c r="F1137" i="7"/>
  <c r="F1138" i="7"/>
  <c r="F1139" i="7"/>
  <c r="F1140" i="7"/>
  <c r="F1141" i="7"/>
  <c r="F1142" i="7"/>
  <c r="F1143" i="7"/>
  <c r="A1133" i="7" l="1"/>
  <c r="F1131" i="7"/>
  <c r="F1132" i="7"/>
  <c r="F1133" i="7"/>
  <c r="A1131" i="7"/>
  <c r="A1132" i="7"/>
  <c r="A1129" i="7"/>
  <c r="A1130" i="7"/>
  <c r="A1134" i="7"/>
  <c r="A1135" i="7"/>
  <c r="A1136" i="7"/>
  <c r="A1137" i="7"/>
  <c r="A1138" i="7"/>
  <c r="A1139" i="7"/>
  <c r="A1140" i="7"/>
  <c r="A1141" i="7"/>
  <c r="A1142" i="7"/>
  <c r="A1143" i="7"/>
  <c r="H1144" i="7"/>
  <c r="F1130" i="7"/>
  <c r="F1129" i="7"/>
  <c r="F1122" i="7"/>
  <c r="F1123" i="7"/>
  <c r="F1124" i="7"/>
  <c r="F1125" i="7"/>
  <c r="F1126" i="7"/>
  <c r="F1127" i="7"/>
  <c r="F1128" i="7"/>
  <c r="A1127" i="7"/>
  <c r="A1128" i="7"/>
  <c r="K648" i="7" l="1"/>
  <c r="H1127" i="7"/>
  <c r="F667" i="7"/>
  <c r="A1110" i="7"/>
  <c r="A1111" i="7"/>
  <c r="A1112" i="7"/>
  <c r="A1113" i="7"/>
  <c r="A1114" i="7"/>
  <c r="A1115" i="7"/>
  <c r="A1116" i="7"/>
  <c r="A1117" i="7"/>
  <c r="A1118" i="7"/>
  <c r="A1119" i="7"/>
  <c r="A1120" i="7"/>
  <c r="A1121" i="7"/>
  <c r="A1122" i="7"/>
  <c r="A1123" i="7"/>
  <c r="A1124" i="7"/>
  <c r="A1125" i="7"/>
  <c r="A1126" i="7"/>
  <c r="F1121" i="7"/>
  <c r="F1120" i="7"/>
  <c r="F1119" i="7"/>
  <c r="F1117" i="7"/>
  <c r="F1118" i="7"/>
  <c r="F1115" i="7"/>
  <c r="F1116" i="7"/>
  <c r="F1108" i="7"/>
  <c r="F1109" i="7"/>
  <c r="F1110" i="7"/>
  <c r="F1111" i="7"/>
  <c r="F1112" i="7"/>
  <c r="F1113" i="7"/>
  <c r="F1114" i="7"/>
  <c r="A1108" i="7"/>
  <c r="A1109" i="7"/>
  <c r="K1110" i="7" l="1"/>
  <c r="H1110" i="7"/>
  <c r="F1103" i="7"/>
  <c r="F1104" i="7"/>
  <c r="F1105" i="7"/>
  <c r="F1106" i="7"/>
  <c r="F1107" i="7"/>
  <c r="A1101" i="7"/>
  <c r="A1102" i="7"/>
  <c r="A1103" i="7"/>
  <c r="A1104" i="7"/>
  <c r="A1105" i="7"/>
  <c r="A1106" i="7"/>
  <c r="A1107" i="7"/>
  <c r="K1105" i="7" l="1"/>
  <c r="K1106" i="7" s="1"/>
  <c r="F1101" i="7"/>
  <c r="F1102" i="7"/>
  <c r="F1097" i="7"/>
  <c r="F1098" i="7"/>
  <c r="F1099" i="7"/>
  <c r="F1100" i="7"/>
  <c r="F1077" i="7" l="1"/>
  <c r="F1078" i="7"/>
  <c r="F1079" i="7"/>
  <c r="F1080" i="7"/>
  <c r="F1081" i="7"/>
  <c r="F1082" i="7"/>
  <c r="F1083" i="7"/>
  <c r="F1084" i="7"/>
  <c r="F1085" i="7"/>
  <c r="F1086" i="7"/>
  <c r="F1087" i="7"/>
  <c r="F1088" i="7"/>
  <c r="F1089" i="7"/>
  <c r="F1090" i="7"/>
  <c r="F1091" i="7"/>
  <c r="F1092" i="7"/>
  <c r="F1093" i="7"/>
  <c r="F1094" i="7"/>
  <c r="F1095" i="7"/>
  <c r="F1096" i="7"/>
  <c r="F1065" i="7"/>
  <c r="F1066" i="7"/>
  <c r="F1067" i="7"/>
  <c r="F1068" i="7"/>
  <c r="F1069" i="7"/>
  <c r="F1070" i="7"/>
  <c r="F1071" i="7"/>
  <c r="F1072" i="7"/>
  <c r="F1073" i="7"/>
  <c r="F1074" i="7"/>
  <c r="F1075" i="7"/>
  <c r="F1076" i="7"/>
  <c r="A1095" i="7"/>
  <c r="A1096" i="7"/>
  <c r="A1097" i="7"/>
  <c r="A1098" i="7"/>
  <c r="A1099" i="7"/>
  <c r="A1100" i="7"/>
  <c r="K1101" i="7"/>
  <c r="H1101" i="7"/>
  <c r="K1095" i="7" l="1"/>
  <c r="A1094" i="7"/>
  <c r="A1092" i="7"/>
  <c r="A1093" i="7"/>
  <c r="A1086" i="7" l="1"/>
  <c r="A1087" i="7"/>
  <c r="A1088" i="7"/>
  <c r="A1089" i="7"/>
  <c r="A1090" i="7"/>
  <c r="A1091" i="7"/>
  <c r="K1092" i="7"/>
  <c r="A1081" i="7"/>
  <c r="A1082" i="7"/>
  <c r="A1083" i="7"/>
  <c r="A1084" i="7"/>
  <c r="A1085" i="7"/>
  <c r="K1084" i="7" l="1"/>
  <c r="A1080" i="7" l="1"/>
  <c r="A1079" i="7"/>
  <c r="K1063" i="7"/>
  <c r="H1063" i="7"/>
  <c r="K1081" i="7"/>
  <c r="A1078" i="7" l="1"/>
  <c r="A1077" i="7"/>
  <c r="F1047" i="7" l="1"/>
  <c r="F1048" i="7"/>
  <c r="F1049" i="7"/>
  <c r="F1050" i="7"/>
  <c r="F1051" i="7"/>
  <c r="F1052" i="7"/>
  <c r="F1053" i="7"/>
  <c r="F1054" i="7"/>
  <c r="F1055" i="7"/>
  <c r="F1056" i="7"/>
  <c r="F1057" i="7"/>
  <c r="F1058" i="7"/>
  <c r="F1059" i="7"/>
  <c r="F1060" i="7"/>
  <c r="F1061" i="7"/>
  <c r="F1062" i="7"/>
  <c r="F1063" i="7"/>
  <c r="F1064" i="7"/>
  <c r="K1077" i="7"/>
  <c r="H1077" i="7"/>
  <c r="A1065" i="7"/>
  <c r="A1066" i="7"/>
  <c r="A1067" i="7"/>
  <c r="A1068" i="7"/>
  <c r="A1069" i="7"/>
  <c r="A1070" i="7"/>
  <c r="A1071" i="7"/>
  <c r="A1072" i="7"/>
  <c r="A1073" i="7"/>
  <c r="A1074" i="7"/>
  <c r="A1075" i="7"/>
  <c r="A1076" i="7"/>
  <c r="A1064" i="7" l="1"/>
  <c r="A1063" i="7"/>
  <c r="R153" i="7" l="1"/>
  <c r="A1052" i="7" l="1"/>
  <c r="A1053" i="7"/>
  <c r="A1054" i="7"/>
  <c r="A1055" i="7"/>
  <c r="A1056" i="7"/>
  <c r="A1057" i="7"/>
  <c r="A1058" i="7"/>
  <c r="A1059" i="7"/>
  <c r="A1060" i="7"/>
  <c r="A1061" i="7"/>
  <c r="A1062" i="7"/>
  <c r="A1051" i="7"/>
  <c r="A1047" i="7"/>
  <c r="A1048" i="7"/>
  <c r="A1049" i="7"/>
  <c r="A1050" i="7"/>
  <c r="O1057" i="7" l="1"/>
  <c r="O1054" i="7"/>
  <c r="F1044" i="7"/>
  <c r="F1045" i="7"/>
  <c r="F1046" i="7"/>
  <c r="O1047" i="7"/>
  <c r="O1046" i="7"/>
  <c r="A1046" i="7"/>
  <c r="A1045" i="7"/>
  <c r="A1044" i="7"/>
  <c r="K1045" i="7" l="1"/>
  <c r="F1022" i="7"/>
  <c r="F1023" i="7"/>
  <c r="F1024" i="7"/>
  <c r="F1025" i="7"/>
  <c r="F1026" i="7"/>
  <c r="F1027" i="7"/>
  <c r="F1028" i="7"/>
  <c r="F1029" i="7"/>
  <c r="F1030" i="7"/>
  <c r="F1031" i="7"/>
  <c r="F1032" i="7"/>
  <c r="F1033" i="7"/>
  <c r="F1034" i="7"/>
  <c r="F1035" i="7"/>
  <c r="F1036" i="7"/>
  <c r="F1037" i="7"/>
  <c r="F1038" i="7"/>
  <c r="F1039" i="7"/>
  <c r="F1040" i="7"/>
  <c r="F1041" i="7"/>
  <c r="F1042" i="7"/>
  <c r="F1043" i="7"/>
  <c r="A1042" i="7"/>
  <c r="A1043" i="7"/>
  <c r="A936" i="7" l="1"/>
  <c r="A937" i="7"/>
  <c r="A938" i="7"/>
  <c r="A939" i="7"/>
  <c r="A940" i="7"/>
  <c r="A941" i="7"/>
  <c r="A942" i="7"/>
  <c r="A943" i="7"/>
  <c r="A944" i="7"/>
  <c r="A945" i="7"/>
  <c r="A946" i="7"/>
  <c r="A947" i="7"/>
  <c r="A948" i="7"/>
  <c r="A949" i="7"/>
  <c r="A950" i="7"/>
  <c r="A951" i="7"/>
  <c r="A952" i="7"/>
  <c r="A953" i="7"/>
  <c r="A954" i="7"/>
  <c r="A955" i="7"/>
  <c r="A956" i="7"/>
  <c r="A957" i="7"/>
  <c r="A958" i="7"/>
  <c r="A959" i="7"/>
  <c r="A960" i="7"/>
  <c r="A961" i="7"/>
  <c r="A962" i="7"/>
  <c r="A963" i="7"/>
  <c r="A964" i="7"/>
  <c r="A965" i="7"/>
  <c r="A966" i="7"/>
  <c r="A967" i="7"/>
  <c r="A968" i="7"/>
  <c r="A969" i="7"/>
  <c r="A970" i="7"/>
  <c r="A971" i="7"/>
  <c r="A972" i="7"/>
  <c r="A973" i="7"/>
  <c r="A974" i="7"/>
  <c r="A975" i="7"/>
  <c r="A976" i="7"/>
  <c r="A977" i="7"/>
  <c r="A978" i="7"/>
  <c r="A979" i="7"/>
  <c r="A980" i="7"/>
  <c r="A981" i="7"/>
  <c r="A982" i="7"/>
  <c r="A983" i="7"/>
  <c r="A984" i="7"/>
  <c r="A985" i="7"/>
  <c r="A986" i="7"/>
  <c r="A987" i="7"/>
  <c r="A988" i="7"/>
  <c r="A989" i="7"/>
  <c r="A990" i="7"/>
  <c r="A991" i="7"/>
  <c r="A992" i="7"/>
  <c r="A993" i="7"/>
  <c r="A994" i="7"/>
  <c r="A995" i="7"/>
  <c r="A996" i="7"/>
  <c r="A997" i="7"/>
  <c r="A998" i="7"/>
  <c r="A999" i="7"/>
  <c r="A1000" i="7"/>
  <c r="A1001" i="7"/>
  <c r="A1002" i="7"/>
  <c r="A1003" i="7"/>
  <c r="A1004" i="7"/>
  <c r="A1005" i="7"/>
  <c r="A1006" i="7"/>
  <c r="A1007" i="7"/>
  <c r="A1008" i="7"/>
  <c r="A1009" i="7"/>
  <c r="A1010" i="7"/>
  <c r="A1011" i="7"/>
  <c r="A1012" i="7"/>
  <c r="A1013" i="7"/>
  <c r="A1014" i="7"/>
  <c r="A1015" i="7"/>
  <c r="A1016" i="7"/>
  <c r="A1017" i="7"/>
  <c r="A1018" i="7"/>
  <c r="A1019" i="7"/>
  <c r="A1020" i="7"/>
  <c r="A1021" i="7"/>
  <c r="A1022" i="7"/>
  <c r="A1023" i="7"/>
  <c r="A1024" i="7"/>
  <c r="A1025" i="7"/>
  <c r="A1026" i="7"/>
  <c r="A1027" i="7"/>
  <c r="A1028" i="7"/>
  <c r="A1029" i="7"/>
  <c r="A1030" i="7"/>
  <c r="A1031" i="7"/>
  <c r="A1032" i="7"/>
  <c r="A1033" i="7"/>
  <c r="A1034" i="7"/>
  <c r="A1035" i="7"/>
  <c r="A1036" i="7"/>
  <c r="A1037" i="7"/>
  <c r="A1038" i="7"/>
  <c r="A1039" i="7"/>
  <c r="A1040" i="7"/>
  <c r="A1041" i="7"/>
  <c r="A935" i="7"/>
  <c r="A930" i="7"/>
  <c r="A931" i="7"/>
  <c r="A932" i="7"/>
  <c r="A933" i="7"/>
  <c r="A934" i="7"/>
  <c r="H1042" i="7"/>
  <c r="K1025" i="7"/>
  <c r="K1035" i="7"/>
  <c r="K1034" i="7"/>
  <c r="F1015" i="7"/>
  <c r="F1016" i="7"/>
  <c r="F1017" i="7"/>
  <c r="F1018" i="7"/>
  <c r="F1019" i="7"/>
  <c r="F1020" i="7"/>
  <c r="F1021" i="7"/>
  <c r="K1020" i="7"/>
  <c r="H1020" i="7"/>
  <c r="F1010" i="7"/>
  <c r="F1011" i="7"/>
  <c r="F1012" i="7"/>
  <c r="F1013" i="7"/>
  <c r="F1014" i="7"/>
  <c r="F1008" i="7"/>
  <c r="F1009" i="7"/>
  <c r="K1042" i="7" l="1"/>
  <c r="K990" i="7"/>
  <c r="K1012" i="7"/>
  <c r="H1012" i="7"/>
  <c r="F1007" i="7"/>
  <c r="F1001" i="7"/>
  <c r="F1002" i="7"/>
  <c r="F1003" i="7"/>
  <c r="F1004" i="7"/>
  <c r="F1005" i="7"/>
  <c r="F1006" i="7"/>
  <c r="K1006" i="7" l="1"/>
  <c r="K1003" i="7" l="1"/>
  <c r="H1003" i="7"/>
  <c r="J990" i="7" l="1"/>
  <c r="H990" i="7"/>
  <c r="K978" i="7" l="1"/>
  <c r="H978" i="7"/>
  <c r="O974" i="7"/>
  <c r="H972" i="7" l="1"/>
  <c r="K972" i="7" l="1"/>
  <c r="O965" i="7"/>
  <c r="O953" i="7"/>
  <c r="K947" i="7" l="1"/>
  <c r="H947" i="7"/>
  <c r="O941" i="7"/>
  <c r="K936" i="7" l="1"/>
  <c r="H936" i="7"/>
  <c r="K928" i="7" l="1"/>
  <c r="F915" i="7" l="1"/>
  <c r="F916" i="7"/>
  <c r="F917" i="7"/>
  <c r="F918" i="7"/>
  <c r="F919" i="7"/>
  <c r="F920" i="7"/>
  <c r="F921" i="7"/>
  <c r="F922" i="7"/>
  <c r="F923" i="7"/>
  <c r="F924" i="7"/>
  <c r="F925" i="7"/>
  <c r="F926" i="7"/>
  <c r="F927" i="7"/>
  <c r="F928" i="7"/>
  <c r="F929" i="7"/>
  <c r="F930" i="7"/>
  <c r="F931" i="7"/>
  <c r="F932" i="7"/>
  <c r="F933" i="7"/>
  <c r="F934" i="7"/>
  <c r="F936" i="7"/>
  <c r="F937" i="7"/>
  <c r="F938" i="7"/>
  <c r="F939" i="7"/>
  <c r="F940" i="7"/>
  <c r="F941" i="7"/>
  <c r="F942" i="7"/>
  <c r="F943" i="7"/>
  <c r="F944" i="7"/>
  <c r="F945" i="7"/>
  <c r="F946" i="7"/>
  <c r="F947" i="7"/>
  <c r="F948" i="7"/>
  <c r="F949" i="7"/>
  <c r="F950" i="7"/>
  <c r="F951" i="7"/>
  <c r="F952" i="7"/>
  <c r="F953" i="7"/>
  <c r="F954" i="7"/>
  <c r="F955" i="7"/>
  <c r="F956" i="7"/>
  <c r="F957" i="7"/>
  <c r="F958" i="7"/>
  <c r="F959" i="7"/>
  <c r="F960" i="7"/>
  <c r="F961" i="7"/>
  <c r="F962" i="7"/>
  <c r="F963" i="7"/>
  <c r="F964" i="7"/>
  <c r="F965" i="7"/>
  <c r="F966" i="7"/>
  <c r="F967" i="7"/>
  <c r="F968" i="7"/>
  <c r="F969" i="7"/>
  <c r="F970" i="7"/>
  <c r="F971" i="7"/>
  <c r="F972" i="7"/>
  <c r="F973" i="7"/>
  <c r="F974" i="7"/>
  <c r="F975" i="7"/>
  <c r="F976" i="7"/>
  <c r="F977" i="7"/>
  <c r="F978" i="7"/>
  <c r="F979" i="7"/>
  <c r="F980" i="7"/>
  <c r="F981" i="7"/>
  <c r="F982" i="7"/>
  <c r="F983" i="7"/>
  <c r="F984" i="7"/>
  <c r="F985" i="7"/>
  <c r="F986" i="7"/>
  <c r="F988" i="7"/>
  <c r="F989" i="7"/>
  <c r="F990" i="7"/>
  <c r="F991" i="7"/>
  <c r="F992" i="7"/>
  <c r="F993" i="7"/>
  <c r="F994" i="7"/>
  <c r="F995" i="7"/>
  <c r="F996" i="7"/>
  <c r="F997" i="7"/>
  <c r="F998" i="7"/>
  <c r="F999" i="7"/>
  <c r="F1000" i="7"/>
  <c r="K924" i="7"/>
  <c r="H924" i="7"/>
  <c r="A916" i="7"/>
  <c r="A917" i="7"/>
  <c r="A918" i="7"/>
  <c r="A919" i="7"/>
  <c r="A920" i="7"/>
  <c r="A921" i="7"/>
  <c r="A922" i="7"/>
  <c r="A923" i="7"/>
  <c r="A924" i="7"/>
  <c r="A925" i="7"/>
  <c r="A926" i="7"/>
  <c r="A927" i="7"/>
  <c r="A928" i="7"/>
  <c r="A929" i="7"/>
  <c r="F860" i="7"/>
  <c r="F861" i="7"/>
  <c r="F862" i="7"/>
  <c r="F863" i="7"/>
  <c r="F864" i="7"/>
  <c r="F865" i="7"/>
  <c r="F866" i="7"/>
  <c r="F867" i="7"/>
  <c r="F868" i="7"/>
  <c r="F869" i="7"/>
  <c r="F870" i="7"/>
  <c r="F871" i="7"/>
  <c r="F872" i="7"/>
  <c r="F873" i="7"/>
  <c r="F874" i="7"/>
  <c r="F875" i="7"/>
  <c r="F876" i="7"/>
  <c r="F877" i="7"/>
  <c r="F878" i="7"/>
  <c r="F879" i="7"/>
  <c r="F880" i="7"/>
  <c r="F881" i="7"/>
  <c r="F882" i="7"/>
  <c r="F883" i="7"/>
  <c r="F884" i="7"/>
  <c r="F885" i="7"/>
  <c r="F886" i="7"/>
  <c r="F887" i="7"/>
  <c r="F888" i="7"/>
  <c r="F889" i="7"/>
  <c r="F890" i="7"/>
  <c r="F891" i="7"/>
  <c r="F892" i="7"/>
  <c r="F893" i="7"/>
  <c r="F894" i="7"/>
  <c r="F895" i="7"/>
  <c r="F896" i="7"/>
  <c r="F897" i="7"/>
  <c r="F898" i="7"/>
  <c r="F899" i="7"/>
  <c r="F900" i="7"/>
  <c r="F901" i="7"/>
  <c r="F902" i="7"/>
  <c r="F903" i="7"/>
  <c r="F904" i="7"/>
  <c r="F905" i="7"/>
  <c r="F906" i="7"/>
  <c r="F907" i="7"/>
  <c r="F908" i="7"/>
  <c r="F909" i="7"/>
  <c r="F910" i="7"/>
  <c r="F911" i="7"/>
  <c r="F912" i="7"/>
  <c r="F913" i="7"/>
  <c r="F914" i="7"/>
  <c r="F859" i="7"/>
  <c r="F848" i="7"/>
  <c r="F849" i="7"/>
  <c r="F850" i="7"/>
  <c r="F851" i="7"/>
  <c r="F852" i="7"/>
  <c r="F853" i="7"/>
  <c r="F854" i="7"/>
  <c r="F855" i="7"/>
  <c r="F856" i="7"/>
  <c r="F857" i="7"/>
  <c r="F858" i="7"/>
  <c r="F847" i="7"/>
  <c r="F841" i="7"/>
  <c r="F842" i="7"/>
  <c r="F843" i="7"/>
  <c r="F844" i="7"/>
  <c r="F845" i="7"/>
  <c r="F846" i="7"/>
  <c r="F840" i="7"/>
  <c r="F805" i="7"/>
  <c r="F806" i="7"/>
  <c r="F807" i="7"/>
  <c r="F808" i="7"/>
  <c r="F809" i="7"/>
  <c r="F810" i="7"/>
  <c r="F811" i="7"/>
  <c r="F812" i="7"/>
  <c r="F813" i="7"/>
  <c r="F814" i="7"/>
  <c r="F815" i="7"/>
  <c r="F816" i="7"/>
  <c r="F817" i="7"/>
  <c r="F818" i="7"/>
  <c r="F819" i="7"/>
  <c r="F820" i="7"/>
  <c r="F821" i="7"/>
  <c r="F822" i="7"/>
  <c r="F823" i="7"/>
  <c r="F824" i="7"/>
  <c r="F825" i="7"/>
  <c r="F826" i="7"/>
  <c r="F827" i="7"/>
  <c r="F828" i="7"/>
  <c r="F829" i="7"/>
  <c r="F830" i="7"/>
  <c r="F831" i="7"/>
  <c r="F832" i="7"/>
  <c r="F833" i="7"/>
  <c r="F834" i="7"/>
  <c r="F835" i="7"/>
  <c r="F836" i="7"/>
  <c r="F837" i="7"/>
  <c r="F838" i="7"/>
  <c r="F839" i="7"/>
  <c r="F803" i="7"/>
  <c r="F804" i="7"/>
  <c r="F800" i="7"/>
  <c r="F801" i="7"/>
  <c r="F802" i="7"/>
  <c r="F790" i="7"/>
  <c r="F791" i="7"/>
  <c r="F792" i="7"/>
  <c r="F793" i="7"/>
  <c r="F794" i="7"/>
  <c r="F795" i="7"/>
  <c r="F796" i="7"/>
  <c r="F797" i="7"/>
  <c r="F798" i="7"/>
  <c r="F799" i="7"/>
  <c r="F789" i="7"/>
  <c r="F782" i="7"/>
  <c r="F783" i="7"/>
  <c r="F784" i="7"/>
  <c r="F785" i="7"/>
  <c r="F786" i="7"/>
  <c r="F787" i="7"/>
  <c r="F788" i="7"/>
  <c r="F781" i="7"/>
  <c r="F780" i="7"/>
  <c r="F779" i="7"/>
  <c r="F772" i="7"/>
  <c r="F773" i="7"/>
  <c r="F774" i="7"/>
  <c r="F775" i="7"/>
  <c r="F776" i="7"/>
  <c r="F777" i="7"/>
  <c r="F778" i="7"/>
  <c r="F771" i="7"/>
  <c r="F698" i="7"/>
  <c r="F699" i="7"/>
  <c r="F700" i="7"/>
  <c r="F701" i="7"/>
  <c r="F702" i="7"/>
  <c r="F703" i="7"/>
  <c r="F704" i="7"/>
  <c r="F705" i="7"/>
  <c r="F706" i="7"/>
  <c r="F707" i="7"/>
  <c r="F708" i="7"/>
  <c r="F709" i="7"/>
  <c r="F710" i="7"/>
  <c r="F711" i="7"/>
  <c r="F712" i="7"/>
  <c r="F713" i="7"/>
  <c r="F714" i="7"/>
  <c r="F715" i="7"/>
  <c r="F716" i="7"/>
  <c r="F717" i="7"/>
  <c r="F718" i="7"/>
  <c r="F719" i="7"/>
  <c r="F720" i="7"/>
  <c r="F721" i="7"/>
  <c r="F722" i="7"/>
  <c r="F723" i="7"/>
  <c r="F724" i="7"/>
  <c r="F725" i="7"/>
  <c r="F726" i="7"/>
  <c r="F727" i="7"/>
  <c r="F728" i="7"/>
  <c r="F729" i="7"/>
  <c r="F730" i="7"/>
  <c r="F731" i="7"/>
  <c r="F732" i="7"/>
  <c r="F733" i="7"/>
  <c r="F734" i="7"/>
  <c r="F735" i="7"/>
  <c r="F736" i="7"/>
  <c r="F737" i="7"/>
  <c r="F738" i="7"/>
  <c r="F739" i="7"/>
  <c r="F740" i="7"/>
  <c r="F741" i="7"/>
  <c r="F742" i="7"/>
  <c r="F743" i="7"/>
  <c r="F744" i="7"/>
  <c r="F745" i="7"/>
  <c r="F746" i="7"/>
  <c r="F747" i="7"/>
  <c r="F748" i="7"/>
  <c r="F749" i="7"/>
  <c r="F750" i="7"/>
  <c r="F751" i="7"/>
  <c r="F752" i="7"/>
  <c r="F753" i="7"/>
  <c r="F754" i="7"/>
  <c r="F755" i="7"/>
  <c r="F756" i="7"/>
  <c r="F757" i="7"/>
  <c r="F758" i="7"/>
  <c r="F759" i="7"/>
  <c r="F760" i="7"/>
  <c r="F761" i="7"/>
  <c r="F762" i="7"/>
  <c r="F763" i="7"/>
  <c r="F764" i="7"/>
  <c r="F765" i="7"/>
  <c r="F766" i="7"/>
  <c r="F767" i="7"/>
  <c r="F768" i="7"/>
  <c r="F769" i="7"/>
  <c r="F770" i="7"/>
  <c r="F697" i="7"/>
  <c r="F649" i="7"/>
  <c r="F650" i="7"/>
  <c r="F651" i="7"/>
  <c r="F652" i="7"/>
  <c r="F653" i="7"/>
  <c r="F654" i="7"/>
  <c r="F655" i="7"/>
  <c r="F656" i="7"/>
  <c r="F657" i="7"/>
  <c r="F658" i="7"/>
  <c r="F659" i="7"/>
  <c r="F660" i="7"/>
  <c r="F661" i="7"/>
  <c r="F662" i="7"/>
  <c r="F663" i="7"/>
  <c r="F664" i="7"/>
  <c r="F665" i="7"/>
  <c r="F666" i="7"/>
  <c r="F668" i="7"/>
  <c r="F669" i="7"/>
  <c r="F670" i="7"/>
  <c r="F671" i="7"/>
  <c r="F672" i="7"/>
  <c r="F673" i="7"/>
  <c r="F674" i="7"/>
  <c r="F675" i="7"/>
  <c r="F676" i="7"/>
  <c r="F677" i="7"/>
  <c r="F678" i="7"/>
  <c r="F679" i="7"/>
  <c r="F680" i="7"/>
  <c r="F681" i="7"/>
  <c r="F682" i="7"/>
  <c r="F683" i="7"/>
  <c r="F684" i="7"/>
  <c r="F685" i="7"/>
  <c r="F686" i="7"/>
  <c r="F687" i="7"/>
  <c r="F688" i="7"/>
  <c r="F689" i="7"/>
  <c r="F690" i="7"/>
  <c r="F691" i="7"/>
  <c r="F692" i="7"/>
  <c r="F693" i="7"/>
  <c r="F694" i="7"/>
  <c r="F695" i="7"/>
  <c r="F696" i="7"/>
  <c r="F648" i="7"/>
  <c r="F576" i="7"/>
  <c r="F577" i="7"/>
  <c r="F578" i="7"/>
  <c r="F579" i="7"/>
  <c r="F580" i="7"/>
  <c r="F581" i="7"/>
  <c r="F582" i="7"/>
  <c r="F583" i="7"/>
  <c r="F584" i="7"/>
  <c r="F585" i="7"/>
  <c r="F586" i="7"/>
  <c r="F587" i="7"/>
  <c r="F588" i="7"/>
  <c r="F589" i="7"/>
  <c r="F590" i="7"/>
  <c r="F591" i="7"/>
  <c r="F592" i="7"/>
  <c r="F593" i="7"/>
  <c r="F594" i="7"/>
  <c r="F595" i="7"/>
  <c r="F596" i="7"/>
  <c r="F597" i="7"/>
  <c r="F598" i="7"/>
  <c r="F599" i="7"/>
  <c r="F600" i="7"/>
  <c r="F601" i="7"/>
  <c r="F602" i="7"/>
  <c r="F603" i="7"/>
  <c r="F604" i="7"/>
  <c r="F605" i="7"/>
  <c r="F606" i="7"/>
  <c r="F607" i="7"/>
  <c r="F608" i="7"/>
  <c r="F609" i="7"/>
  <c r="F610" i="7"/>
  <c r="F611" i="7"/>
  <c r="F612" i="7"/>
  <c r="F613" i="7"/>
  <c r="F614" i="7"/>
  <c r="F615" i="7"/>
  <c r="F616" i="7"/>
  <c r="F617" i="7"/>
  <c r="F618" i="7"/>
  <c r="F619" i="7"/>
  <c r="F620" i="7"/>
  <c r="F621" i="7"/>
  <c r="F622" i="7"/>
  <c r="F623" i="7"/>
  <c r="F624" i="7"/>
  <c r="F625" i="7"/>
  <c r="F626" i="7"/>
  <c r="F627" i="7"/>
  <c r="F628" i="7"/>
  <c r="F629" i="7"/>
  <c r="F630" i="7"/>
  <c r="F631" i="7"/>
  <c r="F632" i="7"/>
  <c r="F633" i="7"/>
  <c r="F634" i="7"/>
  <c r="F635" i="7"/>
  <c r="F636" i="7"/>
  <c r="F637" i="7"/>
  <c r="F638" i="7"/>
  <c r="F639" i="7"/>
  <c r="F640" i="7"/>
  <c r="F641" i="7"/>
  <c r="F642" i="7"/>
  <c r="F643" i="7"/>
  <c r="F644" i="7"/>
  <c r="F645" i="7"/>
  <c r="F646" i="7"/>
  <c r="F647" i="7"/>
  <c r="F572" i="7"/>
  <c r="F573" i="7"/>
  <c r="F574" i="7"/>
  <c r="F575" i="7"/>
  <c r="F475" i="7"/>
  <c r="F476" i="7"/>
  <c r="F477" i="7"/>
  <c r="F478" i="7"/>
  <c r="F479" i="7"/>
  <c r="F480" i="7"/>
  <c r="F481" i="7"/>
  <c r="F482" i="7"/>
  <c r="F483" i="7"/>
  <c r="F484" i="7"/>
  <c r="F485" i="7"/>
  <c r="F486" i="7"/>
  <c r="F487" i="7"/>
  <c r="F488" i="7"/>
  <c r="F489" i="7"/>
  <c r="F490" i="7"/>
  <c r="F491" i="7"/>
  <c r="F492" i="7"/>
  <c r="F493" i="7"/>
  <c r="F494" i="7"/>
  <c r="F495" i="7"/>
  <c r="F496" i="7"/>
  <c r="F497" i="7"/>
  <c r="F498" i="7"/>
  <c r="F499" i="7"/>
  <c r="F500" i="7"/>
  <c r="F501" i="7"/>
  <c r="F502" i="7"/>
  <c r="F503" i="7"/>
  <c r="F504" i="7"/>
  <c r="F505" i="7"/>
  <c r="F506" i="7"/>
  <c r="F507" i="7"/>
  <c r="F508" i="7"/>
  <c r="F509" i="7"/>
  <c r="F510" i="7"/>
  <c r="F511" i="7"/>
  <c r="F512" i="7"/>
  <c r="F513" i="7"/>
  <c r="F514" i="7"/>
  <c r="F515" i="7"/>
  <c r="F516" i="7"/>
  <c r="F517" i="7"/>
  <c r="F518" i="7"/>
  <c r="F519" i="7"/>
  <c r="F520" i="7"/>
  <c r="F521" i="7"/>
  <c r="F522" i="7"/>
  <c r="F523" i="7"/>
  <c r="F524" i="7"/>
  <c r="F525" i="7"/>
  <c r="F526" i="7"/>
  <c r="F527" i="7"/>
  <c r="F528" i="7"/>
  <c r="F529" i="7"/>
  <c r="F530" i="7"/>
  <c r="F531" i="7"/>
  <c r="F532" i="7"/>
  <c r="F533" i="7"/>
  <c r="F534" i="7"/>
  <c r="F535" i="7"/>
  <c r="F536" i="7"/>
  <c r="F537" i="7"/>
  <c r="F538" i="7"/>
  <c r="F539" i="7"/>
  <c r="F540" i="7"/>
  <c r="F541" i="7"/>
  <c r="F542" i="7"/>
  <c r="F543" i="7"/>
  <c r="F544" i="7"/>
  <c r="F545" i="7"/>
  <c r="F546" i="7"/>
  <c r="F547" i="7"/>
  <c r="F548" i="7"/>
  <c r="F549" i="7"/>
  <c r="F550" i="7"/>
  <c r="F551" i="7"/>
  <c r="F552" i="7"/>
  <c r="F553" i="7"/>
  <c r="F554" i="7"/>
  <c r="F555" i="7"/>
  <c r="F556" i="7"/>
  <c r="F557" i="7"/>
  <c r="F558" i="7"/>
  <c r="F559" i="7"/>
  <c r="F560" i="7"/>
  <c r="F561" i="7"/>
  <c r="F562" i="7"/>
  <c r="F563" i="7"/>
  <c r="F564" i="7"/>
  <c r="F565" i="7"/>
  <c r="F566" i="7"/>
  <c r="F567" i="7"/>
  <c r="F568" i="7"/>
  <c r="F569" i="7"/>
  <c r="F570" i="7"/>
  <c r="F571" i="7"/>
  <c r="F473" i="7"/>
  <c r="F474" i="7"/>
  <c r="F467" i="7"/>
  <c r="F468" i="7"/>
  <c r="F469" i="7"/>
  <c r="F470" i="7"/>
  <c r="F471" i="7"/>
  <c r="F472" i="7"/>
  <c r="F466" i="7"/>
  <c r="F300" i="7"/>
  <c r="F301" i="7"/>
  <c r="F302" i="7"/>
  <c r="F303" i="7"/>
  <c r="F304" i="7"/>
  <c r="F305" i="7"/>
  <c r="F306" i="7"/>
  <c r="F307" i="7"/>
  <c r="F308" i="7"/>
  <c r="F309" i="7"/>
  <c r="F310" i="7"/>
  <c r="F311" i="7"/>
  <c r="F312" i="7"/>
  <c r="F313" i="7"/>
  <c r="F314" i="7"/>
  <c r="F315" i="7"/>
  <c r="F316" i="7"/>
  <c r="F317" i="7"/>
  <c r="F318" i="7"/>
  <c r="F319" i="7"/>
  <c r="F320" i="7"/>
  <c r="F321" i="7"/>
  <c r="F322" i="7"/>
  <c r="F323" i="7"/>
  <c r="F324" i="7"/>
  <c r="F325" i="7"/>
  <c r="F326" i="7"/>
  <c r="F327" i="7"/>
  <c r="F328" i="7"/>
  <c r="F329" i="7"/>
  <c r="F330" i="7"/>
  <c r="F331" i="7"/>
  <c r="F332" i="7"/>
  <c r="F333" i="7"/>
  <c r="F334" i="7"/>
  <c r="F335" i="7"/>
  <c r="F336" i="7"/>
  <c r="F337" i="7"/>
  <c r="F338" i="7"/>
  <c r="F339" i="7"/>
  <c r="F340" i="7"/>
  <c r="F341" i="7"/>
  <c r="F342" i="7"/>
  <c r="F343" i="7"/>
  <c r="F344" i="7"/>
  <c r="F345" i="7"/>
  <c r="F346" i="7"/>
  <c r="F347" i="7"/>
  <c r="F348" i="7"/>
  <c r="F349" i="7"/>
  <c r="F350" i="7"/>
  <c r="F351" i="7"/>
  <c r="F352" i="7"/>
  <c r="F353" i="7"/>
  <c r="F354" i="7"/>
  <c r="F355" i="7"/>
  <c r="F356" i="7"/>
  <c r="F357" i="7"/>
  <c r="F358" i="7"/>
  <c r="F359" i="7"/>
  <c r="F360" i="7"/>
  <c r="F361" i="7"/>
  <c r="F362" i="7"/>
  <c r="F363" i="7"/>
  <c r="F364" i="7"/>
  <c r="F365" i="7"/>
  <c r="F366" i="7"/>
  <c r="F367" i="7"/>
  <c r="F368" i="7"/>
  <c r="F369" i="7"/>
  <c r="F370" i="7"/>
  <c r="F371" i="7"/>
  <c r="F372" i="7"/>
  <c r="F373" i="7"/>
  <c r="F374" i="7"/>
  <c r="F375" i="7"/>
  <c r="F376" i="7"/>
  <c r="F377" i="7"/>
  <c r="F378" i="7"/>
  <c r="F379" i="7"/>
  <c r="F380" i="7"/>
  <c r="F381" i="7"/>
  <c r="F382" i="7"/>
  <c r="F383" i="7"/>
  <c r="F384" i="7"/>
  <c r="F385" i="7"/>
  <c r="F386" i="7"/>
  <c r="F387" i="7"/>
  <c r="F388" i="7"/>
  <c r="F389" i="7"/>
  <c r="F390" i="7"/>
  <c r="F391" i="7"/>
  <c r="F392" i="7"/>
  <c r="F393" i="7"/>
  <c r="F394" i="7"/>
  <c r="F395" i="7"/>
  <c r="F396" i="7"/>
  <c r="F397" i="7"/>
  <c r="F398" i="7"/>
  <c r="F399" i="7"/>
  <c r="F400" i="7"/>
  <c r="F401" i="7"/>
  <c r="F402" i="7"/>
  <c r="F403" i="7"/>
  <c r="F404" i="7"/>
  <c r="F405" i="7"/>
  <c r="F406" i="7"/>
  <c r="F407" i="7"/>
  <c r="F408" i="7"/>
  <c r="F409" i="7"/>
  <c r="F410" i="7"/>
  <c r="F411" i="7"/>
  <c r="F412" i="7"/>
  <c r="F413" i="7"/>
  <c r="F414" i="7"/>
  <c r="F415" i="7"/>
  <c r="F416" i="7"/>
  <c r="F417" i="7"/>
  <c r="F418" i="7"/>
  <c r="F419" i="7"/>
  <c r="F420" i="7"/>
  <c r="F421" i="7"/>
  <c r="F422" i="7"/>
  <c r="F423" i="7"/>
  <c r="F424" i="7"/>
  <c r="F425" i="7"/>
  <c r="F426" i="7"/>
  <c r="F427" i="7"/>
  <c r="F428" i="7"/>
  <c r="F429" i="7"/>
  <c r="F430" i="7"/>
  <c r="F431" i="7"/>
  <c r="F432" i="7"/>
  <c r="F433" i="7"/>
  <c r="F434" i="7"/>
  <c r="F435" i="7"/>
  <c r="F436" i="7"/>
  <c r="F437" i="7"/>
  <c r="F438" i="7"/>
  <c r="F439" i="7"/>
  <c r="F440" i="7"/>
  <c r="F441" i="7"/>
  <c r="F442" i="7"/>
  <c r="F443" i="7"/>
  <c r="F444" i="7"/>
  <c r="F445" i="7"/>
  <c r="F446" i="7"/>
  <c r="F447" i="7"/>
  <c r="F448" i="7"/>
  <c r="F449" i="7"/>
  <c r="F450" i="7"/>
  <c r="F451" i="7"/>
  <c r="F452" i="7"/>
  <c r="F453" i="7"/>
  <c r="F454" i="7"/>
  <c r="F455" i="7"/>
  <c r="F456" i="7"/>
  <c r="F457" i="7"/>
  <c r="F458" i="7"/>
  <c r="F459" i="7"/>
  <c r="F460" i="7"/>
  <c r="F461" i="7"/>
  <c r="F462" i="7"/>
  <c r="F463" i="7"/>
  <c r="F464" i="7"/>
  <c r="F465" i="7"/>
  <c r="F271" i="7"/>
  <c r="F272" i="7"/>
  <c r="F273" i="7"/>
  <c r="F274" i="7"/>
  <c r="F275" i="7"/>
  <c r="F276" i="7"/>
  <c r="F277" i="7"/>
  <c r="F278" i="7"/>
  <c r="F279" i="7"/>
  <c r="F280" i="7"/>
  <c r="F281" i="7"/>
  <c r="F282" i="7"/>
  <c r="F283" i="7"/>
  <c r="F284" i="7"/>
  <c r="F285" i="7"/>
  <c r="F286" i="7"/>
  <c r="F287" i="7"/>
  <c r="F288" i="7"/>
  <c r="F289" i="7"/>
  <c r="F290" i="7"/>
  <c r="F291" i="7"/>
  <c r="F292" i="7"/>
  <c r="F293" i="7"/>
  <c r="F294" i="7"/>
  <c r="F295" i="7"/>
  <c r="F296" i="7"/>
  <c r="F297" i="7"/>
  <c r="F298" i="7"/>
  <c r="F299" i="7"/>
  <c r="F253" i="7"/>
  <c r="F254" i="7"/>
  <c r="F255" i="7"/>
  <c r="F256" i="7"/>
  <c r="F257" i="7"/>
  <c r="F258" i="7"/>
  <c r="F259" i="7"/>
  <c r="F260" i="7"/>
  <c r="F261" i="7"/>
  <c r="F262" i="7"/>
  <c r="F263" i="7"/>
  <c r="F264" i="7"/>
  <c r="F265" i="7"/>
  <c r="F266" i="7"/>
  <c r="F267" i="7"/>
  <c r="F268" i="7"/>
  <c r="F269" i="7"/>
  <c r="F270" i="7"/>
  <c r="F252" i="7"/>
  <c r="F231" i="7"/>
  <c r="F232" i="7"/>
  <c r="F233" i="7"/>
  <c r="F234" i="7"/>
  <c r="F235" i="7"/>
  <c r="F236" i="7"/>
  <c r="F237" i="7"/>
  <c r="F238" i="7"/>
  <c r="F239" i="7"/>
  <c r="F240" i="7"/>
  <c r="F241" i="7"/>
  <c r="F242" i="7"/>
  <c r="F243" i="7"/>
  <c r="F244" i="7"/>
  <c r="F245" i="7"/>
  <c r="F246" i="7"/>
  <c r="F247" i="7"/>
  <c r="F248" i="7"/>
  <c r="F249" i="7"/>
  <c r="F250" i="7"/>
  <c r="F251" i="7"/>
  <c r="F221" i="7"/>
  <c r="F222" i="7"/>
  <c r="F223" i="7"/>
  <c r="F224" i="7"/>
  <c r="F225" i="7"/>
  <c r="F226" i="7"/>
  <c r="F227" i="7"/>
  <c r="F228" i="7"/>
  <c r="F229" i="7"/>
  <c r="F230" i="7"/>
  <c r="F217" i="7"/>
  <c r="F218" i="7"/>
  <c r="F219" i="7"/>
  <c r="F220" i="7"/>
  <c r="F178" i="7"/>
  <c r="F179" i="7"/>
  <c r="F180" i="7"/>
  <c r="F181" i="7"/>
  <c r="F182" i="7"/>
  <c r="F183" i="7"/>
  <c r="F184" i="7"/>
  <c r="F185" i="7"/>
  <c r="F186" i="7"/>
  <c r="F187" i="7"/>
  <c r="F188" i="7"/>
  <c r="F189" i="7"/>
  <c r="F190" i="7"/>
  <c r="F191" i="7"/>
  <c r="F192" i="7"/>
  <c r="F193" i="7"/>
  <c r="F194" i="7"/>
  <c r="F195" i="7"/>
  <c r="F196" i="7"/>
  <c r="F197" i="7"/>
  <c r="F198" i="7"/>
  <c r="F199" i="7"/>
  <c r="F200" i="7"/>
  <c r="F201" i="7"/>
  <c r="F202" i="7"/>
  <c r="F203" i="7"/>
  <c r="F204" i="7"/>
  <c r="F205" i="7"/>
  <c r="F206" i="7"/>
  <c r="F207" i="7"/>
  <c r="F208" i="7"/>
  <c r="F209" i="7"/>
  <c r="F210" i="7"/>
  <c r="F211" i="7"/>
  <c r="F212" i="7"/>
  <c r="F213" i="7"/>
  <c r="F214" i="7"/>
  <c r="F215" i="7"/>
  <c r="F216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66" i="7"/>
  <c r="F67" i="7"/>
  <c r="F68" i="7"/>
  <c r="F69" i="7"/>
  <c r="F70" i="7"/>
  <c r="F71" i="7"/>
  <c r="F72" i="7"/>
  <c r="F73" i="7"/>
  <c r="F65" i="7"/>
  <c r="F60" i="7"/>
  <c r="F61" i="7"/>
  <c r="F62" i="7"/>
  <c r="F63" i="7"/>
  <c r="F64" i="7"/>
  <c r="F51" i="7"/>
  <c r="F52" i="7"/>
  <c r="F53" i="7"/>
  <c r="F54" i="7"/>
  <c r="F55" i="7"/>
  <c r="F56" i="7"/>
  <c r="F57" i="7"/>
  <c r="F58" i="7"/>
  <c r="F59" i="7"/>
  <c r="F49" i="7"/>
  <c r="F50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6" i="7"/>
  <c r="F5" i="7"/>
  <c r="F4" i="7"/>
  <c r="F3" i="7"/>
  <c r="K914" i="7" l="1"/>
  <c r="H914" i="7"/>
  <c r="K905" i="7" l="1"/>
  <c r="H905" i="7"/>
  <c r="K894" i="7" l="1"/>
  <c r="H894" i="7"/>
  <c r="K880" i="7" l="1"/>
  <c r="H880" i="7"/>
  <c r="H871" i="7" l="1"/>
  <c r="K868" i="7" l="1"/>
  <c r="A865" i="7"/>
  <c r="A866" i="7"/>
  <c r="A867" i="7"/>
  <c r="A868" i="7"/>
  <c r="A869" i="7"/>
  <c r="A870" i="7"/>
  <c r="A871" i="7"/>
  <c r="A872" i="7"/>
  <c r="A873" i="7"/>
  <c r="A874" i="7"/>
  <c r="A875" i="7"/>
  <c r="A876" i="7"/>
  <c r="A877" i="7"/>
  <c r="A878" i="7"/>
  <c r="A879" i="7"/>
  <c r="A880" i="7"/>
  <c r="A881" i="7"/>
  <c r="A882" i="7"/>
  <c r="A883" i="7"/>
  <c r="A884" i="7"/>
  <c r="A885" i="7"/>
  <c r="A886" i="7"/>
  <c r="A887" i="7"/>
  <c r="A888" i="7"/>
  <c r="A889" i="7"/>
  <c r="A890" i="7"/>
  <c r="A891" i="7"/>
  <c r="A892" i="7"/>
  <c r="A893" i="7"/>
  <c r="A894" i="7"/>
  <c r="A895" i="7"/>
  <c r="A896" i="7"/>
  <c r="A897" i="7"/>
  <c r="A898" i="7"/>
  <c r="A899" i="7"/>
  <c r="A900" i="7"/>
  <c r="A901" i="7"/>
  <c r="A902" i="7"/>
  <c r="A903" i="7"/>
  <c r="A904" i="7"/>
  <c r="A905" i="7"/>
  <c r="A906" i="7"/>
  <c r="A907" i="7"/>
  <c r="A908" i="7"/>
  <c r="A909" i="7"/>
  <c r="A910" i="7"/>
  <c r="A911" i="7"/>
  <c r="A912" i="7"/>
  <c r="A913" i="7"/>
  <c r="A914" i="7"/>
  <c r="A915" i="7"/>
  <c r="A859" i="7" l="1"/>
  <c r="K863" i="7"/>
  <c r="H863" i="7"/>
  <c r="A848" i="7" l="1"/>
  <c r="A849" i="7"/>
  <c r="A850" i="7"/>
  <c r="A851" i="7"/>
  <c r="A852" i="7"/>
  <c r="A853" i="7"/>
  <c r="A854" i="7"/>
  <c r="A855" i="7"/>
  <c r="A856" i="7"/>
  <c r="A857" i="7"/>
  <c r="A858" i="7"/>
  <c r="A860" i="7"/>
  <c r="A861" i="7"/>
  <c r="A862" i="7"/>
  <c r="A863" i="7"/>
  <c r="A864" i="7"/>
  <c r="A847" i="7"/>
  <c r="A846" i="7"/>
  <c r="H852" i="7"/>
  <c r="K852" i="7"/>
  <c r="H846" i="7" l="1"/>
  <c r="A840" i="7" l="1"/>
  <c r="K842" i="7"/>
  <c r="H842" i="7"/>
  <c r="O835" i="7" l="1"/>
  <c r="H804" i="7" l="1"/>
  <c r="K804" i="7"/>
  <c r="K831" i="7"/>
  <c r="H831" i="7"/>
  <c r="A800" i="7" l="1"/>
  <c r="A801" i="7"/>
  <c r="A802" i="7"/>
  <c r="J804" i="7" l="1"/>
  <c r="K791" i="7" l="1"/>
  <c r="H791" i="7"/>
  <c r="A779" i="7"/>
  <c r="A780" i="7"/>
  <c r="A781" i="7"/>
  <c r="A782" i="7"/>
  <c r="A783" i="7"/>
  <c r="A784" i="7"/>
  <c r="A785" i="7"/>
  <c r="A786" i="7"/>
  <c r="A787" i="7"/>
  <c r="A788" i="7"/>
  <c r="A789" i="7"/>
  <c r="A790" i="7"/>
  <c r="A791" i="7"/>
  <c r="A792" i="7"/>
  <c r="A793" i="7"/>
  <c r="A794" i="7"/>
  <c r="A795" i="7"/>
  <c r="A796" i="7"/>
  <c r="A797" i="7"/>
  <c r="A798" i="7"/>
  <c r="A799" i="7"/>
  <c r="A803" i="7"/>
  <c r="A804" i="7"/>
  <c r="A805" i="7"/>
  <c r="A806" i="7"/>
  <c r="A807" i="7"/>
  <c r="A808" i="7"/>
  <c r="A809" i="7"/>
  <c r="A810" i="7"/>
  <c r="A811" i="7"/>
  <c r="A812" i="7"/>
  <c r="A813" i="7"/>
  <c r="A814" i="7"/>
  <c r="A815" i="7"/>
  <c r="A816" i="7"/>
  <c r="A817" i="7"/>
  <c r="A818" i="7"/>
  <c r="A819" i="7"/>
  <c r="A820" i="7"/>
  <c r="A821" i="7"/>
  <c r="A822" i="7"/>
  <c r="A823" i="7"/>
  <c r="A824" i="7"/>
  <c r="A825" i="7"/>
  <c r="A826" i="7"/>
  <c r="A827" i="7"/>
  <c r="A828" i="7"/>
  <c r="A829" i="7"/>
  <c r="A830" i="7"/>
  <c r="A831" i="7"/>
  <c r="A832" i="7"/>
  <c r="A833" i="7"/>
  <c r="A834" i="7"/>
  <c r="A835" i="7"/>
  <c r="A836" i="7"/>
  <c r="A837" i="7"/>
  <c r="A838" i="7"/>
  <c r="A839" i="7"/>
  <c r="A841" i="7"/>
  <c r="A842" i="7"/>
  <c r="A843" i="7"/>
  <c r="A844" i="7"/>
  <c r="A845" i="7"/>
  <c r="A752" i="7"/>
  <c r="A753" i="7"/>
  <c r="A754" i="7"/>
  <c r="A755" i="7"/>
  <c r="A756" i="7"/>
  <c r="A757" i="7"/>
  <c r="A758" i="7"/>
  <c r="A759" i="7"/>
  <c r="A760" i="7"/>
  <c r="A761" i="7"/>
  <c r="A762" i="7"/>
  <c r="A763" i="7"/>
  <c r="A764" i="7"/>
  <c r="A765" i="7"/>
  <c r="A766" i="7"/>
  <c r="A767" i="7"/>
  <c r="A768" i="7"/>
  <c r="A769" i="7"/>
  <c r="A770" i="7"/>
  <c r="A771" i="7"/>
  <c r="A772" i="7"/>
  <c r="A773" i="7"/>
  <c r="A774" i="7"/>
  <c r="A775" i="7"/>
  <c r="A776" i="7"/>
  <c r="A777" i="7"/>
  <c r="A778" i="7"/>
  <c r="A445" i="7"/>
  <c r="A446" i="7"/>
  <c r="A447" i="7"/>
  <c r="A448" i="7"/>
  <c r="A449" i="7"/>
  <c r="A450" i="7"/>
  <c r="A451" i="7"/>
  <c r="A452" i="7"/>
  <c r="A453" i="7"/>
  <c r="A454" i="7"/>
  <c r="A455" i="7"/>
  <c r="A456" i="7"/>
  <c r="A457" i="7"/>
  <c r="A458" i="7"/>
  <c r="A459" i="7"/>
  <c r="A460" i="7"/>
  <c r="A461" i="7"/>
  <c r="A462" i="7"/>
  <c r="A463" i="7"/>
  <c r="A464" i="7"/>
  <c r="A465" i="7"/>
  <c r="A466" i="7"/>
  <c r="A467" i="7"/>
  <c r="A468" i="7"/>
  <c r="A469" i="7"/>
  <c r="A470" i="7"/>
  <c r="A471" i="7"/>
  <c r="A472" i="7"/>
  <c r="A473" i="7"/>
  <c r="A474" i="7"/>
  <c r="A475" i="7"/>
  <c r="A476" i="7"/>
  <c r="A477" i="7"/>
  <c r="A478" i="7"/>
  <c r="A479" i="7"/>
  <c r="A480" i="7"/>
  <c r="A481" i="7"/>
  <c r="A482" i="7"/>
  <c r="A483" i="7"/>
  <c r="A484" i="7"/>
  <c r="A485" i="7"/>
  <c r="A486" i="7"/>
  <c r="A487" i="7"/>
  <c r="A488" i="7"/>
  <c r="A489" i="7"/>
  <c r="A490" i="7"/>
  <c r="A491" i="7"/>
  <c r="A492" i="7"/>
  <c r="A493" i="7"/>
  <c r="A494" i="7"/>
  <c r="A495" i="7"/>
  <c r="A496" i="7"/>
  <c r="A497" i="7"/>
  <c r="A498" i="7"/>
  <c r="A499" i="7"/>
  <c r="A500" i="7"/>
  <c r="A501" i="7"/>
  <c r="A502" i="7"/>
  <c r="A503" i="7"/>
  <c r="A504" i="7"/>
  <c r="A505" i="7"/>
  <c r="A506" i="7"/>
  <c r="A507" i="7"/>
  <c r="A508" i="7"/>
  <c r="A509" i="7"/>
  <c r="A510" i="7"/>
  <c r="A511" i="7"/>
  <c r="A512" i="7"/>
  <c r="A513" i="7"/>
  <c r="A514" i="7"/>
  <c r="A515" i="7"/>
  <c r="A516" i="7"/>
  <c r="A517" i="7"/>
  <c r="A518" i="7"/>
  <c r="A519" i="7"/>
  <c r="A520" i="7"/>
  <c r="A521" i="7"/>
  <c r="A522" i="7"/>
  <c r="A523" i="7"/>
  <c r="A524" i="7"/>
  <c r="A525" i="7"/>
  <c r="A526" i="7"/>
  <c r="A527" i="7"/>
  <c r="A528" i="7"/>
  <c r="A529" i="7"/>
  <c r="A530" i="7"/>
  <c r="A531" i="7"/>
  <c r="A532" i="7"/>
  <c r="A533" i="7"/>
  <c r="A534" i="7"/>
  <c r="A535" i="7"/>
  <c r="A536" i="7"/>
  <c r="A537" i="7"/>
  <c r="A538" i="7"/>
  <c r="A539" i="7"/>
  <c r="A540" i="7"/>
  <c r="A541" i="7"/>
  <c r="A542" i="7"/>
  <c r="A543" i="7"/>
  <c r="A544" i="7"/>
  <c r="A545" i="7"/>
  <c r="A546" i="7"/>
  <c r="A547" i="7"/>
  <c r="A548" i="7"/>
  <c r="A549" i="7"/>
  <c r="A550" i="7"/>
  <c r="A551" i="7"/>
  <c r="A552" i="7"/>
  <c r="A553" i="7"/>
  <c r="A554" i="7"/>
  <c r="A555" i="7"/>
  <c r="A556" i="7"/>
  <c r="A557" i="7"/>
  <c r="A558" i="7"/>
  <c r="A559" i="7"/>
  <c r="A560" i="7"/>
  <c r="A561" i="7"/>
  <c r="A562" i="7"/>
  <c r="A563" i="7"/>
  <c r="A564" i="7"/>
  <c r="A565" i="7"/>
  <c r="A566" i="7"/>
  <c r="A567" i="7"/>
  <c r="A568" i="7"/>
  <c r="A569" i="7"/>
  <c r="A570" i="7"/>
  <c r="A571" i="7"/>
  <c r="A572" i="7"/>
  <c r="A573" i="7"/>
  <c r="A574" i="7"/>
  <c r="A575" i="7"/>
  <c r="A576" i="7"/>
  <c r="A577" i="7"/>
  <c r="A578" i="7"/>
  <c r="A579" i="7"/>
  <c r="A580" i="7"/>
  <c r="A581" i="7"/>
  <c r="A582" i="7"/>
  <c r="A583" i="7"/>
  <c r="A584" i="7"/>
  <c r="A585" i="7"/>
  <c r="A586" i="7"/>
  <c r="A587" i="7"/>
  <c r="A588" i="7"/>
  <c r="A589" i="7"/>
  <c r="A590" i="7"/>
  <c r="A591" i="7"/>
  <c r="A592" i="7"/>
  <c r="A593" i="7"/>
  <c r="A594" i="7"/>
  <c r="A595" i="7"/>
  <c r="A596" i="7"/>
  <c r="A597" i="7"/>
  <c r="A598" i="7"/>
  <c r="A599" i="7"/>
  <c r="A600" i="7"/>
  <c r="A601" i="7"/>
  <c r="A602" i="7"/>
  <c r="A603" i="7"/>
  <c r="A604" i="7"/>
  <c r="A605" i="7"/>
  <c r="A606" i="7"/>
  <c r="A607" i="7"/>
  <c r="A608" i="7"/>
  <c r="A609" i="7"/>
  <c r="A610" i="7"/>
  <c r="A611" i="7"/>
  <c r="A612" i="7"/>
  <c r="A613" i="7"/>
  <c r="A614" i="7"/>
  <c r="A615" i="7"/>
  <c r="A616" i="7"/>
  <c r="A617" i="7"/>
  <c r="A618" i="7"/>
  <c r="A619" i="7"/>
  <c r="A620" i="7"/>
  <c r="A621" i="7"/>
  <c r="A622" i="7"/>
  <c r="A623" i="7"/>
  <c r="A624" i="7"/>
  <c r="A625" i="7"/>
  <c r="A626" i="7"/>
  <c r="A627" i="7"/>
  <c r="A628" i="7"/>
  <c r="A629" i="7"/>
  <c r="A630" i="7"/>
  <c r="A631" i="7"/>
  <c r="A632" i="7"/>
  <c r="A633" i="7"/>
  <c r="A634" i="7"/>
  <c r="A635" i="7"/>
  <c r="A636" i="7"/>
  <c r="A637" i="7"/>
  <c r="A638" i="7"/>
  <c r="A639" i="7"/>
  <c r="A640" i="7"/>
  <c r="A641" i="7"/>
  <c r="A642" i="7"/>
  <c r="A643" i="7"/>
  <c r="A644" i="7"/>
  <c r="A645" i="7"/>
  <c r="A646" i="7"/>
  <c r="A647" i="7"/>
  <c r="H780" i="7" l="1"/>
  <c r="K777" i="7"/>
  <c r="K780" i="7" s="1"/>
  <c r="K774" i="7" l="1"/>
  <c r="H769" i="7" l="1"/>
  <c r="K769" i="7"/>
  <c r="A751" i="7"/>
  <c r="A750" i="7"/>
  <c r="K750" i="7" l="1"/>
  <c r="Q184" i="7" l="1"/>
  <c r="Q125" i="7"/>
  <c r="K748" i="7" l="1"/>
  <c r="H748" i="7"/>
  <c r="O738" i="7" l="1"/>
  <c r="K743" i="7"/>
  <c r="A83" i="7" l="1"/>
  <c r="A80" i="7"/>
  <c r="A81" i="7"/>
  <c r="A82" i="7"/>
  <c r="K299" i="7"/>
  <c r="H299" i="7"/>
  <c r="A381" i="7"/>
  <c r="A411" i="7"/>
  <c r="A412" i="7"/>
  <c r="A413" i="7"/>
  <c r="A414" i="7"/>
  <c r="A410" i="7"/>
  <c r="M3" i="7"/>
  <c r="H5" i="7"/>
  <c r="H15" i="7"/>
  <c r="K15" i="7"/>
  <c r="K35" i="7"/>
  <c r="K50" i="7"/>
  <c r="H50" i="7"/>
  <c r="K62" i="7"/>
  <c r="H62" i="7"/>
  <c r="K64" i="7"/>
  <c r="K73" i="7"/>
  <c r="H73" i="7"/>
  <c r="K75" i="7"/>
  <c r="H78" i="7"/>
  <c r="K88" i="7"/>
  <c r="H88" i="7"/>
  <c r="K100" i="7"/>
  <c r="H102" i="7"/>
  <c r="K104" i="7"/>
  <c r="K109" i="7"/>
  <c r="K176" i="7"/>
  <c r="H176" i="7"/>
  <c r="K216" i="7"/>
  <c r="H216" i="7"/>
  <c r="K226" i="7"/>
  <c r="H226" i="7"/>
  <c r="K231" i="7"/>
  <c r="K270" i="7"/>
  <c r="K367" i="7"/>
  <c r="H367" i="7"/>
  <c r="A367" i="7"/>
  <c r="K405" i="7"/>
  <c r="H405" i="7"/>
  <c r="H410" i="7"/>
  <c r="K431" i="7"/>
  <c r="H431" i="7"/>
  <c r="K445" i="7"/>
  <c r="K458" i="7"/>
  <c r="K481" i="7"/>
  <c r="H481" i="7"/>
  <c r="K527" i="7"/>
  <c r="H527" i="7"/>
  <c r="K559" i="7"/>
  <c r="H559" i="7"/>
  <c r="K566" i="7"/>
  <c r="H566" i="7"/>
  <c r="K576" i="7"/>
  <c r="K582" i="7"/>
  <c r="K595" i="7"/>
  <c r="H595" i="7"/>
  <c r="K619" i="7"/>
  <c r="H619" i="7"/>
  <c r="K629" i="7"/>
  <c r="H629" i="7"/>
  <c r="A734" i="7"/>
  <c r="H737" i="7" l="1"/>
  <c r="K737" i="7"/>
  <c r="K640" i="7"/>
  <c r="H640" i="7"/>
  <c r="K653" i="7"/>
  <c r="H653" i="7"/>
  <c r="K662" i="7"/>
  <c r="K674" i="7"/>
  <c r="H674" i="7"/>
  <c r="K698" i="7"/>
  <c r="H698" i="7"/>
  <c r="K711" i="7"/>
  <c r="H711" i="7"/>
  <c r="K725" i="7"/>
  <c r="H725" i="7"/>
  <c r="K730" i="7"/>
  <c r="H730" i="7"/>
  <c r="A115" i="7" l="1"/>
  <c r="A116" i="7"/>
  <c r="A117" i="7"/>
  <c r="A118" i="7"/>
  <c r="A119" i="7"/>
  <c r="A120" i="7"/>
  <c r="A121" i="7"/>
  <c r="A122" i="7"/>
  <c r="A123" i="7"/>
  <c r="A124" i="7"/>
  <c r="A125" i="7"/>
  <c r="A126" i="7"/>
  <c r="A127" i="7"/>
  <c r="A128" i="7"/>
  <c r="A129" i="7"/>
  <c r="A130" i="7"/>
  <c r="A131" i="7"/>
  <c r="A132" i="7"/>
  <c r="A133" i="7"/>
  <c r="A134" i="7"/>
  <c r="A135" i="7"/>
  <c r="A136" i="7"/>
  <c r="A137" i="7"/>
  <c r="A138" i="7"/>
  <c r="A139" i="7"/>
  <c r="A140" i="7"/>
  <c r="A141" i="7"/>
  <c r="A142" i="7"/>
  <c r="A143" i="7"/>
  <c r="A144" i="7"/>
  <c r="A145" i="7"/>
  <c r="A146" i="7"/>
  <c r="A147" i="7"/>
  <c r="A148" i="7"/>
  <c r="A149" i="7"/>
  <c r="A150" i="7"/>
  <c r="A151" i="7"/>
  <c r="A152" i="7"/>
  <c r="A153" i="7"/>
  <c r="A154" i="7"/>
  <c r="A155" i="7"/>
  <c r="A156" i="7"/>
  <c r="A157" i="7"/>
  <c r="A158" i="7"/>
  <c r="A159" i="7"/>
  <c r="A160" i="7"/>
  <c r="A161" i="7"/>
  <c r="A162" i="7"/>
  <c r="A163" i="7"/>
  <c r="A164" i="7"/>
  <c r="A165" i="7"/>
  <c r="A166" i="7"/>
  <c r="A167" i="7"/>
  <c r="A168" i="7"/>
  <c r="A169" i="7"/>
  <c r="A170" i="7"/>
  <c r="A171" i="7"/>
  <c r="A172" i="7"/>
  <c r="A173" i="7"/>
  <c r="A174" i="7"/>
  <c r="A175" i="7"/>
  <c r="A176" i="7"/>
  <c r="A114" i="7"/>
  <c r="A209" i="7"/>
  <c r="A210" i="7"/>
  <c r="A211" i="7"/>
  <c r="A212" i="7"/>
  <c r="A213" i="7"/>
  <c r="A214" i="7"/>
  <c r="A215" i="7"/>
  <c r="A207" i="7"/>
  <c r="A208" i="7"/>
  <c r="A200" i="7"/>
  <c r="A201" i="7"/>
  <c r="A202" i="7"/>
  <c r="A203" i="7"/>
  <c r="A204" i="7"/>
  <c r="A205" i="7"/>
  <c r="A206" i="7"/>
  <c r="A198" i="7"/>
  <c r="A199" i="7"/>
  <c r="A197" i="7"/>
  <c r="A178" i="7"/>
  <c r="A179" i="7"/>
  <c r="A180" i="7"/>
  <c r="A181" i="7"/>
  <c r="A182" i="7"/>
  <c r="A183" i="7"/>
  <c r="A184" i="7"/>
  <c r="A185" i="7"/>
  <c r="A186" i="7"/>
  <c r="A187" i="7"/>
  <c r="A188" i="7"/>
  <c r="A189" i="7"/>
  <c r="A190" i="7"/>
  <c r="A191" i="7"/>
  <c r="A192" i="7"/>
  <c r="A193" i="7"/>
  <c r="A194" i="7"/>
  <c r="A195" i="7"/>
  <c r="A196" i="7"/>
  <c r="A177" i="7"/>
  <c r="A663" i="7"/>
  <c r="A664" i="7"/>
  <c r="A665" i="7"/>
  <c r="A666" i="7"/>
  <c r="A667" i="7"/>
  <c r="A668" i="7"/>
  <c r="A669" i="7"/>
  <c r="A670" i="7"/>
  <c r="A671" i="7"/>
  <c r="A672" i="7"/>
  <c r="A673" i="7"/>
  <c r="A674" i="7"/>
  <c r="A675" i="7"/>
  <c r="A676" i="7"/>
  <c r="A677" i="7"/>
  <c r="A678" i="7"/>
  <c r="A679" i="7"/>
  <c r="A680" i="7"/>
  <c r="A681" i="7"/>
  <c r="A682" i="7"/>
  <c r="A683" i="7"/>
  <c r="A684" i="7"/>
  <c r="A685" i="7"/>
  <c r="A686" i="7"/>
  <c r="A687" i="7"/>
  <c r="A688" i="7"/>
  <c r="A689" i="7"/>
  <c r="A690" i="7"/>
  <c r="A691" i="7"/>
  <c r="A692" i="7"/>
  <c r="A693" i="7"/>
  <c r="A694" i="7"/>
  <c r="A695" i="7"/>
  <c r="A696" i="7"/>
  <c r="A697" i="7"/>
  <c r="A698" i="7"/>
  <c r="A699" i="7"/>
  <c r="A700" i="7"/>
  <c r="A701" i="7"/>
  <c r="A702" i="7"/>
  <c r="A703" i="7"/>
  <c r="A704" i="7"/>
  <c r="A705" i="7"/>
  <c r="A706" i="7"/>
  <c r="A707" i="7"/>
  <c r="A708" i="7"/>
  <c r="A709" i="7"/>
  <c r="A710" i="7"/>
  <c r="A711" i="7"/>
  <c r="A712" i="7"/>
  <c r="A713" i="7"/>
  <c r="A714" i="7"/>
  <c r="A715" i="7"/>
  <c r="A716" i="7"/>
  <c r="A717" i="7"/>
  <c r="A718" i="7"/>
  <c r="A719" i="7"/>
  <c r="A720" i="7"/>
  <c r="A721" i="7"/>
  <c r="A722" i="7"/>
  <c r="A723" i="7"/>
  <c r="A724" i="7"/>
  <c r="A725" i="7"/>
  <c r="A727" i="7"/>
  <c r="A728" i="7"/>
  <c r="A729" i="7"/>
  <c r="A730" i="7"/>
  <c r="A731" i="7"/>
  <c r="A732" i="7"/>
  <c r="A733" i="7"/>
  <c r="A735" i="7"/>
  <c r="A736" i="7"/>
  <c r="A737" i="7"/>
  <c r="A738" i="7"/>
  <c r="A739" i="7"/>
  <c r="A740" i="7"/>
  <c r="A741" i="7"/>
  <c r="A742" i="7"/>
  <c r="A743" i="7"/>
  <c r="A744" i="7"/>
  <c r="A745" i="7"/>
  <c r="A746" i="7"/>
  <c r="A747" i="7"/>
  <c r="A748" i="7"/>
  <c r="A749" i="7"/>
  <c r="A726" i="7"/>
  <c r="A425" i="7"/>
  <c r="A426" i="7"/>
  <c r="A427" i="7"/>
  <c r="A428" i="7"/>
  <c r="A429" i="7"/>
  <c r="A430" i="7"/>
  <c r="H3" i="5"/>
  <c r="H4" i="5"/>
  <c r="H5" i="5"/>
  <c r="H6" i="5"/>
  <c r="H7" i="5"/>
  <c r="H8" i="5"/>
  <c r="H9" i="5"/>
  <c r="H10" i="5"/>
  <c r="H2" i="5"/>
  <c r="H11" i="5" l="1"/>
  <c r="O471" i="7"/>
  <c r="P85" i="7" l="1"/>
  <c r="A26" i="7" l="1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61" i="7"/>
  <c r="A62" i="7"/>
  <c r="A63" i="7"/>
  <c r="A64" i="7"/>
  <c r="A65" i="7"/>
  <c r="A66" i="7"/>
  <c r="A67" i="7"/>
  <c r="A68" i="7"/>
  <c r="A69" i="7"/>
  <c r="A70" i="7"/>
  <c r="A71" i="7"/>
  <c r="A72" i="7"/>
  <c r="A73" i="7"/>
  <c r="A74" i="7"/>
  <c r="A75" i="7"/>
  <c r="A76" i="7"/>
  <c r="A77" i="7"/>
  <c r="A78" i="7"/>
  <c r="A79" i="7"/>
  <c r="A84" i="7"/>
  <c r="A85" i="7"/>
  <c r="A86" i="7"/>
  <c r="A87" i="7"/>
  <c r="A88" i="7"/>
  <c r="A89" i="7"/>
  <c r="A90" i="7"/>
  <c r="A91" i="7"/>
  <c r="A92" i="7"/>
  <c r="A93" i="7"/>
  <c r="A94" i="7"/>
  <c r="A95" i="7"/>
  <c r="A96" i="7"/>
  <c r="A97" i="7"/>
  <c r="A98" i="7"/>
  <c r="A99" i="7"/>
  <c r="A100" i="7"/>
  <c r="A101" i="7"/>
  <c r="A102" i="7"/>
  <c r="A103" i="7"/>
  <c r="A104" i="7"/>
  <c r="A105" i="7"/>
  <c r="A106" i="7"/>
  <c r="A107" i="7"/>
  <c r="A108" i="7"/>
  <c r="A109" i="7"/>
  <c r="A110" i="7"/>
  <c r="A111" i="7"/>
  <c r="A112" i="7"/>
  <c r="A113" i="7"/>
  <c r="A25" i="7"/>
  <c r="A233" i="7" l="1"/>
  <c r="A234" i="7"/>
  <c r="A235" i="7"/>
  <c r="A236" i="7"/>
  <c r="A237" i="7"/>
  <c r="A238" i="7"/>
  <c r="A239" i="7"/>
  <c r="A240" i="7"/>
  <c r="A241" i="7"/>
  <c r="A242" i="7"/>
  <c r="A243" i="7"/>
  <c r="A244" i="7"/>
  <c r="A245" i="7"/>
  <c r="A246" i="7"/>
  <c r="A247" i="7"/>
  <c r="A248" i="7"/>
  <c r="A249" i="7"/>
  <c r="A250" i="7"/>
  <c r="A251" i="7"/>
  <c r="A252" i="7"/>
  <c r="A253" i="7"/>
  <c r="A254" i="7"/>
  <c r="A255" i="7"/>
  <c r="A256" i="7"/>
  <c r="A257" i="7"/>
  <c r="A258" i="7"/>
  <c r="A259" i="7"/>
  <c r="A260" i="7"/>
  <c r="A261" i="7"/>
  <c r="A262" i="7"/>
  <c r="A263" i="7"/>
  <c r="A264" i="7"/>
  <c r="A265" i="7"/>
  <c r="A266" i="7"/>
  <c r="A267" i="7"/>
  <c r="A268" i="7"/>
  <c r="A269" i="7"/>
  <c r="A270" i="7"/>
  <c r="A271" i="7"/>
  <c r="A272" i="7"/>
  <c r="A273" i="7"/>
  <c r="A274" i="7"/>
  <c r="A275" i="7"/>
  <c r="A276" i="7"/>
  <c r="A277" i="7"/>
  <c r="A278" i="7"/>
  <c r="A279" i="7"/>
  <c r="A280" i="7"/>
  <c r="A281" i="7"/>
  <c r="A282" i="7"/>
  <c r="A283" i="7"/>
  <c r="A284" i="7"/>
  <c r="A285" i="7"/>
  <c r="A286" i="7"/>
  <c r="A287" i="7"/>
  <c r="A288" i="7"/>
  <c r="A289" i="7"/>
  <c r="A290" i="7"/>
  <c r="A291" i="7"/>
  <c r="A292" i="7"/>
  <c r="A293" i="7"/>
  <c r="A294" i="7"/>
  <c r="A295" i="7"/>
  <c r="A296" i="7"/>
  <c r="A297" i="7"/>
  <c r="A298" i="7"/>
  <c r="A299" i="7"/>
  <c r="A300" i="7"/>
  <c r="A301" i="7"/>
  <c r="A302" i="7"/>
  <c r="A303" i="7"/>
  <c r="A304" i="7"/>
  <c r="A305" i="7"/>
  <c r="A306" i="7"/>
  <c r="A307" i="7"/>
  <c r="A308" i="7"/>
  <c r="A309" i="7"/>
  <c r="A310" i="7"/>
  <c r="A311" i="7"/>
  <c r="A312" i="7"/>
  <c r="A313" i="7"/>
  <c r="A314" i="7"/>
  <c r="A315" i="7"/>
  <c r="A316" i="7"/>
  <c r="A317" i="7"/>
  <c r="A318" i="7"/>
  <c r="A319" i="7"/>
  <c r="A320" i="7"/>
  <c r="A321" i="7"/>
  <c r="A322" i="7"/>
  <c r="A323" i="7"/>
  <c r="A324" i="7"/>
  <c r="A325" i="7"/>
  <c r="A326" i="7"/>
  <c r="A327" i="7"/>
  <c r="A328" i="7"/>
  <c r="A329" i="7"/>
  <c r="A330" i="7"/>
  <c r="A331" i="7"/>
  <c r="A332" i="7"/>
  <c r="A333" i="7"/>
  <c r="A334" i="7"/>
  <c r="A335" i="7"/>
  <c r="A336" i="7"/>
  <c r="A337" i="7"/>
  <c r="A338" i="7"/>
  <c r="A339" i="7"/>
  <c r="A340" i="7"/>
  <c r="A341" i="7"/>
  <c r="A342" i="7"/>
  <c r="A343" i="7"/>
  <c r="A344" i="7"/>
  <c r="A345" i="7"/>
  <c r="A232" i="7"/>
  <c r="A346" i="7" l="1"/>
  <c r="A347" i="7"/>
  <c r="A348" i="7"/>
  <c r="A349" i="7"/>
  <c r="A350" i="7"/>
  <c r="A351" i="7"/>
  <c r="A352" i="7"/>
  <c r="A353" i="7"/>
  <c r="A354" i="7"/>
  <c r="A355" i="7"/>
  <c r="A356" i="7"/>
  <c r="A357" i="7"/>
  <c r="A358" i="7"/>
  <c r="A359" i="7"/>
  <c r="A360" i="7"/>
  <c r="A361" i="7"/>
  <c r="A362" i="7"/>
  <c r="A363" i="7"/>
  <c r="A364" i="7"/>
  <c r="A365" i="7"/>
  <c r="A366" i="7"/>
  <c r="A368" i="7"/>
  <c r="A369" i="7"/>
  <c r="A370" i="7"/>
  <c r="A371" i="7"/>
  <c r="A372" i="7"/>
  <c r="A373" i="7"/>
  <c r="A374" i="7"/>
  <c r="A375" i="7"/>
  <c r="A376" i="7"/>
  <c r="A377" i="7"/>
  <c r="A378" i="7"/>
  <c r="A379" i="7"/>
  <c r="A380" i="7"/>
  <c r="A382" i="7"/>
  <c r="A383" i="7"/>
  <c r="A384" i="7"/>
  <c r="A385" i="7"/>
  <c r="A386" i="7"/>
  <c r="A387" i="7"/>
  <c r="A388" i="7"/>
  <c r="A389" i="7"/>
  <c r="A390" i="7"/>
  <c r="A391" i="7"/>
  <c r="A392" i="7"/>
  <c r="A393" i="7"/>
  <c r="A394" i="7"/>
  <c r="A395" i="7"/>
  <c r="A396" i="7"/>
  <c r="A397" i="7"/>
  <c r="A398" i="7"/>
  <c r="A399" i="7"/>
  <c r="A400" i="7"/>
  <c r="A401" i="7"/>
  <c r="A402" i="7"/>
  <c r="A403" i="7"/>
  <c r="A404" i="7"/>
  <c r="A405" i="7"/>
  <c r="A406" i="7"/>
  <c r="A407" i="7"/>
  <c r="A408" i="7"/>
  <c r="A409" i="7"/>
  <c r="A415" i="7"/>
  <c r="A416" i="7"/>
  <c r="A417" i="7"/>
  <c r="A418" i="7"/>
  <c r="A419" i="7"/>
  <c r="A420" i="7"/>
  <c r="A421" i="7"/>
  <c r="A422" i="7"/>
  <c r="A423" i="7"/>
  <c r="A424" i="7"/>
  <c r="A431" i="7"/>
  <c r="A432" i="7"/>
  <c r="A433" i="7"/>
  <c r="A434" i="7"/>
  <c r="A435" i="7"/>
  <c r="A436" i="7"/>
  <c r="A437" i="7"/>
  <c r="A438" i="7"/>
  <c r="A439" i="7"/>
  <c r="A440" i="7"/>
  <c r="A441" i="7"/>
  <c r="A442" i="7"/>
  <c r="A443" i="7"/>
  <c r="A444" i="7"/>
  <c r="E45" i="5" l="1"/>
  <c r="A2" i="7" l="1"/>
  <c r="E226" i="7"/>
  <c r="A3" i="7" l="1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M5" i="7" l="1"/>
  <c r="F2" i="7"/>
  <c r="M15" i="7" l="1"/>
  <c r="M35" i="7" l="1"/>
  <c r="M50" i="7" s="1"/>
  <c r="M62" i="7" s="1"/>
  <c r="M64" i="7" s="1"/>
  <c r="M73" i="7" s="1"/>
  <c r="M75" i="7" s="1"/>
  <c r="M78" i="7" s="1"/>
  <c r="M88" i="7" s="1"/>
  <c r="M100" i="7" s="1"/>
  <c r="A216" i="7"/>
  <c r="A217" i="7"/>
  <c r="A218" i="7"/>
  <c r="A219" i="7"/>
  <c r="A220" i="7"/>
  <c r="A221" i="7"/>
  <c r="A222" i="7"/>
  <c r="A223" i="7"/>
  <c r="A224" i="7"/>
  <c r="A225" i="7"/>
  <c r="A226" i="7"/>
  <c r="A227" i="7"/>
  <c r="A228" i="7"/>
  <c r="A229" i="7"/>
  <c r="A230" i="7"/>
  <c r="A231" i="7"/>
  <c r="M102" i="7" l="1"/>
  <c r="A662" i="7"/>
  <c r="A661" i="7"/>
  <c r="A660" i="7"/>
  <c r="A659" i="7"/>
  <c r="A658" i="7"/>
  <c r="A657" i="7"/>
  <c r="A656" i="7"/>
  <c r="A655" i="7"/>
  <c r="A654" i="7"/>
  <c r="A653" i="7"/>
  <c r="A652" i="7"/>
  <c r="A651" i="7"/>
  <c r="A650" i="7"/>
  <c r="A649" i="7"/>
  <c r="M104" i="7" l="1"/>
  <c r="M109" i="7" s="1"/>
  <c r="M114" i="7" s="1"/>
  <c r="M176" i="7" s="1"/>
  <c r="M216" i="7" s="1"/>
  <c r="M226" i="7" l="1"/>
  <c r="M231" i="7" s="1"/>
  <c r="M270" i="7" s="1"/>
  <c r="M299" i="7" l="1"/>
  <c r="M367" i="7" s="1"/>
  <c r="M405" i="7" s="1"/>
  <c r="M410" i="7" s="1"/>
  <c r="M431" i="7" s="1"/>
  <c r="M445" i="7" s="1"/>
  <c r="M458" i="7" s="1"/>
  <c r="M481" i="7" s="1"/>
  <c r="M527" i="7" s="1"/>
  <c r="M559" i="7" s="1"/>
  <c r="M566" i="7" s="1"/>
  <c r="M576" i="7" s="1"/>
  <c r="M582" i="7" s="1"/>
  <c r="M595" i="7" l="1"/>
  <c r="M619" i="7" s="1"/>
  <c r="M629" i="7" s="1"/>
  <c r="M640" i="7" s="1"/>
  <c r="M648" i="7" s="1"/>
  <c r="M653" i="7" s="1"/>
  <c r="M662" i="7" s="1"/>
  <c r="M674" i="7" s="1"/>
  <c r="M698" i="7" s="1"/>
  <c r="M711" i="7" s="1"/>
  <c r="M725" i="7" s="1"/>
  <c r="M730" i="7" s="1"/>
  <c r="M737" i="7" s="1"/>
  <c r="M743" i="7" s="1"/>
  <c r="M748" i="7" s="1"/>
  <c r="M750" i="7" s="1"/>
  <c r="M769" i="7" s="1"/>
  <c r="M774" i="7" s="1"/>
  <c r="M780" i="7" s="1"/>
  <c r="M791" i="7" s="1"/>
  <c r="M804" i="7" s="1"/>
  <c r="M831" i="7" s="1"/>
  <c r="M842" i="7" s="1"/>
  <c r="M846" i="7" s="1"/>
  <c r="M852" i="7" s="1"/>
  <c r="M863" i="7" s="1"/>
  <c r="M868" i="7" s="1"/>
  <c r="M871" i="7" s="1"/>
  <c r="M880" i="7" s="1"/>
  <c r="M894" i="7" s="1"/>
  <c r="M905" i="7" s="1"/>
  <c r="M914" i="7" s="1"/>
  <c r="M924" i="7" s="1"/>
  <c r="M928" i="7" s="1"/>
  <c r="M936" i="7" s="1"/>
  <c r="M947" i="7" s="1"/>
  <c r="M972" i="7" s="1"/>
  <c r="M978" i="7" s="1"/>
  <c r="M990" i="7" s="1"/>
  <c r="M1003" i="7" s="1"/>
  <c r="M1006" i="7" s="1"/>
  <c r="M1012" i="7" s="1"/>
  <c r="M1020" i="7" s="1"/>
  <c r="M1042" i="7" s="1"/>
  <c r="M1045" i="7" s="1"/>
  <c r="M1063" i="7" s="1"/>
  <c r="M1077" i="7" s="1"/>
  <c r="M1081" i="7" s="1"/>
  <c r="M1084" i="7" s="1"/>
  <c r="M1092" i="7" s="1"/>
  <c r="M1095" i="7" s="1"/>
  <c r="M1101" i="7" s="1"/>
  <c r="M1106" i="7" s="1"/>
  <c r="M1110" i="7" s="1"/>
  <c r="M1127" i="7" s="1"/>
  <c r="M1144" i="7" s="1"/>
  <c r="M1151" i="7" s="1"/>
  <c r="M1155" i="7" s="1"/>
</calcChain>
</file>

<file path=xl/sharedStrings.xml><?xml version="1.0" encoding="utf-8"?>
<sst xmlns="http://schemas.openxmlformats.org/spreadsheetml/2006/main" count="4452" uniqueCount="2182">
  <si>
    <t>Chi</t>
  </si>
  <si>
    <t>PA</t>
  </si>
  <si>
    <t>Đổ mực máy in</t>
  </si>
  <si>
    <t>10</t>
  </si>
  <si>
    <t>QT EXIM</t>
  </si>
  <si>
    <t>NỢ CÒN LẠI</t>
  </si>
  <si>
    <t>NOTE</t>
  </si>
  <si>
    <t>NỘI DUNG THU, CHI</t>
  </si>
  <si>
    <t>GÓI HỌC,
 ƯU ĐÃI, 
THỜI GIAN,
 CAM KẾT</t>
  </si>
  <si>
    <t>CÀ THẺ/ CHUYỂN KHOẢN</t>
  </si>
  <si>
    <t>Taxi thu phí</t>
  </si>
  <si>
    <t>26/09/2019</t>
  </si>
  <si>
    <t>01/10/2019</t>
  </si>
  <si>
    <t>Month</t>
  </si>
  <si>
    <t>ngày tháng</t>
  </si>
  <si>
    <t>số chứng từ</t>
  </si>
  <si>
    <t>Khoản mục Phí</t>
  </si>
  <si>
    <t>VNĐ thu</t>
  </si>
  <si>
    <t>NGOẠI 
TỆ thu</t>
  </si>
  <si>
    <t>VNĐ chi</t>
  </si>
  <si>
    <t>NGOẠI 
TỆ chi</t>
  </si>
  <si>
    <t>VNĐ tồn</t>
  </si>
  <si>
    <t>NGOẠI 
TỆ tồn</t>
  </si>
  <si>
    <t>SUKIEN</t>
  </si>
  <si>
    <t>HOANPHI</t>
  </si>
  <si>
    <t>NUOC</t>
  </si>
  <si>
    <t>K1 =&gt; K7</t>
  </si>
  <si>
    <t>VPP</t>
  </si>
  <si>
    <t>CTP</t>
  </si>
  <si>
    <t>THUONG</t>
  </si>
  <si>
    <t>SACH</t>
  </si>
  <si>
    <t>T1 =&gt; PA</t>
  </si>
  <si>
    <t>HẠNG MỤC CHI PHÍ</t>
  </si>
  <si>
    <t>Khoản mục phí</t>
  </si>
  <si>
    <t>Điện thoại</t>
  </si>
  <si>
    <t>ĐT</t>
  </si>
  <si>
    <t>Điện nước</t>
  </si>
  <si>
    <t>ĐN</t>
  </si>
  <si>
    <t>Văn phòng phẩm</t>
  </si>
  <si>
    <t>Nước uống</t>
  </si>
  <si>
    <t>Bánh kẹo</t>
  </si>
  <si>
    <t>BANH</t>
  </si>
  <si>
    <t>Sách</t>
  </si>
  <si>
    <t>Ngoại giao</t>
  </si>
  <si>
    <t>NG</t>
  </si>
  <si>
    <t>Thưởng</t>
  </si>
  <si>
    <t>Lương GV</t>
  </si>
  <si>
    <t>LGV</t>
  </si>
  <si>
    <t>Lương PT</t>
  </si>
  <si>
    <t>LPT</t>
  </si>
  <si>
    <t>Lương bảo vệ tạp vụ</t>
  </si>
  <si>
    <t>LBVTV</t>
  </si>
  <si>
    <t>Sự kiện gồm thuê MC MC, Loa, taxi đi sự kiện</t>
  </si>
  <si>
    <t>Công tác phí gồm tiền đi lại, khách sạn, tiền ctp</t>
  </si>
  <si>
    <t>TXTP</t>
  </si>
  <si>
    <t>Chuyển tiền chị Yến</t>
  </si>
  <si>
    <t>NH</t>
  </si>
  <si>
    <t>Sửa máy phô tô, máy vi</t>
  </si>
  <si>
    <t>PHOTO</t>
  </si>
  <si>
    <t>Quỹ CN</t>
  </si>
  <si>
    <t>QCN</t>
  </si>
  <si>
    <t>Hoàn phí</t>
  </si>
  <si>
    <t>Tiền thuê nhà</t>
  </si>
  <si>
    <t>NHA</t>
  </si>
  <si>
    <t>Máy móc thiết bị gồm MC, loa, đài</t>
  </si>
  <si>
    <t>MMTB</t>
  </si>
  <si>
    <t>Bàn ghế bảng</t>
  </si>
  <si>
    <t>BGB</t>
  </si>
  <si>
    <t>CPVP</t>
  </si>
  <si>
    <t>Chi phí khác</t>
  </si>
  <si>
    <t>KHAC</t>
  </si>
  <si>
    <t>Lộ trình</t>
  </si>
  <si>
    <t>Ví dụ</t>
  </si>
  <si>
    <t>Pre Kid</t>
  </si>
  <si>
    <t>P1</t>
  </si>
  <si>
    <t>P1 =&gt; K7</t>
  </si>
  <si>
    <t>Kid</t>
  </si>
  <si>
    <t>K1</t>
  </si>
  <si>
    <t>Teen</t>
  </si>
  <si>
    <t>T1</t>
  </si>
  <si>
    <t>Ielts Background</t>
  </si>
  <si>
    <t>IB</t>
  </si>
  <si>
    <t>IB =&gt; Ad</t>
  </si>
  <si>
    <t>Found</t>
  </si>
  <si>
    <t>Fo =&gt; SC</t>
  </si>
  <si>
    <t>R&amp;L for Pre</t>
  </si>
  <si>
    <t>RL</t>
  </si>
  <si>
    <t>Pre A</t>
  </si>
  <si>
    <t>Pre B</t>
  </si>
  <si>
    <t>PB</t>
  </si>
  <si>
    <t>Advanced</t>
  </si>
  <si>
    <t>Ad</t>
  </si>
  <si>
    <t>Pronunciation &amp; Speaking for IELTS</t>
  </si>
  <si>
    <t>PS</t>
  </si>
  <si>
    <t>Writing for IELTS</t>
  </si>
  <si>
    <t>Wr</t>
  </si>
  <si>
    <t>Special (only speaking and writing)</t>
  </si>
  <si>
    <t>SL</t>
  </si>
  <si>
    <t>Ielts Success (R+L for ADV)</t>
  </si>
  <si>
    <t>SC</t>
  </si>
  <si>
    <t>LỘ TRÌNH</t>
  </si>
  <si>
    <t>02/10/2019</t>
  </si>
  <si>
    <t>Grand Total</t>
  </si>
  <si>
    <t>Sum of VNĐ chi</t>
  </si>
  <si>
    <t>IB =&gt; SC</t>
  </si>
  <si>
    <t>Values</t>
  </si>
  <si>
    <t>Total Sum of VNĐ thu</t>
  </si>
  <si>
    <t>Sum of VNĐ thu</t>
  </si>
  <si>
    <t xml:space="preserve">Total Sum of NGOẠI </t>
  </si>
  <si>
    <t xml:space="preserve">Sum of NGOẠI </t>
  </si>
  <si>
    <t>Total Sum of CÀ THẺ/ CHUYỂN KHOẢN</t>
  </si>
  <si>
    <t>Sum of CÀ THẺ/ CHUYỂN KHOẢN</t>
  </si>
  <si>
    <t>IELTS</t>
  </si>
  <si>
    <t>IB =&gt; AD</t>
  </si>
  <si>
    <t>01/Q01</t>
  </si>
  <si>
    <t>K1 =&gt; K4 
5%/2.5N/ starters</t>
  </si>
  <si>
    <t>Tồn quỹ ngày 26/09</t>
  </si>
  <si>
    <t>02/Q01</t>
  </si>
  <si>
    <t>Trịnh Bảo Trâm</t>
  </si>
  <si>
    <t>T1 =&gt; PA 
5%/2N/4.0</t>
  </si>
  <si>
    <t>03/Q01</t>
  </si>
  <si>
    <t>L1:500k 1/10</t>
  </si>
  <si>
    <t>Mua giấy A4, mực in</t>
  </si>
  <si>
    <t>Tồn quỹ ngày 02/10</t>
  </si>
  <si>
    <t>06/10/2019</t>
  </si>
  <si>
    <t>201/Q05</t>
  </si>
  <si>
    <t>Nguyễn Tuấn Anh Minh</t>
  </si>
  <si>
    <t xml:space="preserve">Fo =&gt; SC 
7tr/2.5N/6.0
</t>
  </si>
  <si>
    <t>QT VCB</t>
  </si>
  <si>
    <t>Hủy</t>
  </si>
  <si>
    <t>Nguyễn Thị Kim Chi</t>
  </si>
  <si>
    <t>IB =&gt; AD 
4tr/2N/4.5-5.0</t>
  </si>
  <si>
    <t>Nguyễn Trương Quỳnh Chi</t>
  </si>
  <si>
    <t>IB =&gt; SC 
7tr/3N/6.0</t>
  </si>
  <si>
    <t>151/Q04</t>
  </si>
  <si>
    <t>Trần Thị Bích Ngọc</t>
  </si>
  <si>
    <t>IB =&gt; PA
2tr/1N</t>
  </si>
  <si>
    <t>Võ Thị Hồng Nhung</t>
  </si>
  <si>
    <t>L1:23.730k 6/10</t>
  </si>
  <si>
    <t>004/Q01</t>
  </si>
  <si>
    <t>Trần Nhật Minh</t>
  </si>
  <si>
    <t>T1 =&gt; PA
8%/2.5N/4.0</t>
  </si>
  <si>
    <t>Trần Lê Thu Thảo</t>
  </si>
  <si>
    <t>L1:5tr 6/10</t>
  </si>
  <si>
    <t>101/Q03</t>
  </si>
  <si>
    <t>Trần Minh Huy</t>
  </si>
  <si>
    <t>Tồn quỹ ngày 06/10</t>
  </si>
  <si>
    <t>Thanh toán VPP 24/9</t>
  </si>
  <si>
    <t>Cước vận chuyển balo, sổ RES Hà Nội_Thanh Hóa 29/9</t>
  </si>
  <si>
    <t>Mua đồ dọn vệ sinh 30/9</t>
  </si>
  <si>
    <t>Mua nước rửa chén, ly thủy tinh 2/10</t>
  </si>
  <si>
    <t>Mua ghế nhựa 2/10</t>
  </si>
  <si>
    <t>Mua khay đựng nước tầng 1 2/10</t>
  </si>
  <si>
    <t>05/10/2019</t>
  </si>
  <si>
    <t>Thanh toán mua 1 thùng lavie 4/10</t>
  </si>
  <si>
    <t>Thuê phòng GVNN test 4/10</t>
  </si>
  <si>
    <t>Mua dập ghim và ghim 5/10</t>
  </si>
  <si>
    <t>Scan giấy A4</t>
  </si>
  <si>
    <t>Photo nguồn sự kiện</t>
  </si>
  <si>
    <t>Photo tài liệu 560 tờ*260 đồng 4/10</t>
  </si>
  <si>
    <t>Photo sách và bìa</t>
  </si>
  <si>
    <t>Tiền dầu máy phát lần 1+ship 30k</t>
  </si>
  <si>
    <t>Tiền dầu máy phát lần 2+ship 30k</t>
  </si>
  <si>
    <t>Tiền dầu máy phát lần 3+ship 30k</t>
  </si>
  <si>
    <t>Tồn quỹ ngày 05/10</t>
  </si>
  <si>
    <t>Đặng Thị Huyền My</t>
  </si>
  <si>
    <t xml:space="preserve">Mua 1 thùng bánh gạo </t>
  </si>
  <si>
    <t>Mua 10 thùng lavie</t>
  </si>
  <si>
    <t>09</t>
  </si>
  <si>
    <t>K1 =&gt; K4</t>
  </si>
  <si>
    <t>IB =&gt; PA</t>
  </si>
  <si>
    <t>Phí ship máy phát điện</t>
  </si>
  <si>
    <t>Thuê máy phát điện 2 ngày 5/10, 6/10</t>
  </si>
  <si>
    <t>Bồi dưỡng thợ điện</t>
  </si>
  <si>
    <t>Thuê bảo vệ trông máy</t>
  </si>
  <si>
    <t>Hải Yến Mỹ Đình_Vé xe Hà Nội-Thanh Hóa 5/10</t>
  </si>
  <si>
    <t>Tuấn Hoàng Mai_taxi Bến xe-trung tâm 5/10</t>
  </si>
  <si>
    <t>Phúc Mỹ Đình_taxi Bến xe-trung tâm 5/10</t>
  </si>
  <si>
    <t>Sen Mỹ Đình-vé xe Hà Nội- Thanh Hóa 4 người: Sen, Diễm, Linh, Nhung</t>
  </si>
  <si>
    <t>Tồn quỹ ngày 01/10</t>
  </si>
  <si>
    <t>202/Q05</t>
  </si>
  <si>
    <t>203/Q05</t>
  </si>
  <si>
    <t>204/Q05</t>
  </si>
  <si>
    <t>205/Q05</t>
  </si>
  <si>
    <t>152/Q04</t>
  </si>
  <si>
    <t>153/Q04</t>
  </si>
  <si>
    <t>005/Q01</t>
  </si>
  <si>
    <t>006/Q01</t>
  </si>
  <si>
    <t>102/Q03</t>
  </si>
  <si>
    <t>07/10/2019</t>
  </si>
  <si>
    <t>103/Q03</t>
  </si>
  <si>
    <t>L1:5tr 6/10, L2:5tr 6/10</t>
  </si>
  <si>
    <t>L1:2tr 6/10</t>
  </si>
  <si>
    <t>Sen Mỹ Đình_Nộp tài khoản vietinbank chị Yến</t>
  </si>
  <si>
    <t>Tồn quỹ ngày 07/10</t>
  </si>
  <si>
    <t>L1:10tr 6/10</t>
  </si>
  <si>
    <t>L1:3tr 6/10</t>
  </si>
  <si>
    <t>206/Q05</t>
  </si>
  <si>
    <t>104/Q03</t>
  </si>
  <si>
    <t>105/Q03</t>
  </si>
  <si>
    <t>106/Q03</t>
  </si>
  <si>
    <t>107/Q03</t>
  </si>
  <si>
    <t>L1:1tr 6/10</t>
  </si>
  <si>
    <t>Hoàn phí Võ Thị Hồng Nhung</t>
  </si>
  <si>
    <t>108/Q03</t>
  </si>
  <si>
    <t>Nguyễn Thành Đạt</t>
  </si>
  <si>
    <t>154/Q04</t>
  </si>
  <si>
    <t>Đặng Lê Việt Đức</t>
  </si>
  <si>
    <t>PA =&gt; SC
5%/1.5N/ 6.5-7.0</t>
  </si>
  <si>
    <t>CK VCB</t>
  </si>
  <si>
    <t>155/Q05</t>
  </si>
  <si>
    <t>Nguyễn Xuân Sơn</t>
  </si>
  <si>
    <t>Hồng ThanhHóa _Nộp tài khoản vietinbank chị Yến</t>
  </si>
  <si>
    <t>Tồn quỹ ngày 08/10</t>
  </si>
  <si>
    <t>10/10/2019</t>
  </si>
  <si>
    <t>007/Q01</t>
  </si>
  <si>
    <t>Thuê phòng GVNN 12/10</t>
  </si>
  <si>
    <t>Tồn quỹ ngày 10/10</t>
  </si>
  <si>
    <t>L1: 5tr (6/10)
L2: 5tr (6/10)
L3: 20 tr (7/10)</t>
  </si>
  <si>
    <t>Chi mua giá máy chiếu, ổ cắm Lioa, công lắp đặt máy chiếu, dây HDMI, dây điện, ống ghen cho công ty An Thịnh</t>
  </si>
  <si>
    <t>Chi quỹ trung tâm tháng 10.2019</t>
  </si>
  <si>
    <t>Chi tiền mua túi đựng rác: 2kg x 35k= 70.000</t>
  </si>
  <si>
    <t>Chi tiền xe phục vụ sự kiện Nguyễn Trãi : Tuấn HM (57k), phúc (37k): 94k.</t>
  </si>
  <si>
    <t>Chi mua VPP ngày 08/10</t>
  </si>
  <si>
    <t>11/10/2019</t>
  </si>
  <si>
    <t>Tồn quỹ ngày 11/10</t>
  </si>
  <si>
    <t>12/10/2019</t>
  </si>
  <si>
    <t xml:space="preserve">Lê Thị Phương Anh </t>
  </si>
  <si>
    <t>Tồn quỹ ngày 12/10</t>
  </si>
  <si>
    <t>T1 =&gt; PA
4tr/2N/4.0</t>
  </si>
  <si>
    <t>+</t>
  </si>
  <si>
    <t>Trương Linh Giang</t>
  </si>
  <si>
    <t>\</t>
  </si>
  <si>
    <t>009/Q01</t>
  </si>
  <si>
    <t>13/10/2019</t>
  </si>
  <si>
    <t>Nguyễn Phương Mai</t>
  </si>
  <si>
    <t>Bùi Thị Minh Giang</t>
  </si>
  <si>
    <t>Nguyễn Tuấn Kiệt</t>
  </si>
  <si>
    <t>Hà Thị Xuân Nhi</t>
  </si>
  <si>
    <t>L1:20tr (13/10)</t>
  </si>
  <si>
    <t>CK Sacombank</t>
  </si>
  <si>
    <t>Tồn quỹ ngày 13/10</t>
  </si>
  <si>
    <t xml:space="preserve"> </t>
  </si>
  <si>
    <t xml:space="preserve">Chi tiền thuê máy+vận chuyển máy phát điện làm sự kiện 12/10 Thanh hóa </t>
  </si>
  <si>
    <t xml:space="preserve">Đổ mực máy in phòng thư viện </t>
  </si>
  <si>
    <t xml:space="preserve">Đổ mực máy in ở quầy lễ tân </t>
  </si>
  <si>
    <t>14/10/2019</t>
  </si>
  <si>
    <t xml:space="preserve">Chi tiền mua đĩa CD Lâm mua </t>
  </si>
  <si>
    <t>Chi tiền vé xe Tuấn HM đi sự kiện HR-CCL (HN-TH)</t>
  </si>
  <si>
    <t>Chi tiền vé taxi Tuấn HM đi sự kiện HR-CCL (HN-TH)</t>
  </si>
  <si>
    <t>Chi tiền vé xe Phúc MĐ HN-TH MC sự kiện Trần Mai Ninh(14/10)</t>
  </si>
  <si>
    <t>Chi tiền vé xe Sâm LB HN-TH MC sự kiện Trần Mai Ninh(14/10)</t>
  </si>
  <si>
    <t>Chi tiền dầu chạy máy phát điện 12/10</t>
  </si>
  <si>
    <t xml:space="preserve">Chi tiền cho chị Nga giúp việc mua nước giặt+giấy VS+thảm sàn nhà+dao bào nhà bếp </t>
  </si>
  <si>
    <t>Chi tiền vé xe cho Hương HM đi sự kiện HR+CCL T.hóa HN-TH(9/10)</t>
  </si>
  <si>
    <t>Tồn quỹ ngày 14/10</t>
  </si>
  <si>
    <t>Chi tiền vé xe Tuấn HM TH-HN sự kiện HR+Cù Chính Lan 10/10)</t>
  </si>
  <si>
    <t>Chi tiền vé xe Hương HM TH-HN MC sự kiện HR+Cù Chính Lan (10/10)</t>
  </si>
  <si>
    <t>L1:200k(12/10)</t>
  </si>
  <si>
    <t xml:space="preserve">Đủ </t>
  </si>
  <si>
    <t>PA =&gt; SC</t>
  </si>
  <si>
    <t>110/Q03</t>
  </si>
  <si>
    <t>109/Q03</t>
  </si>
  <si>
    <t>014/Q01</t>
  </si>
  <si>
    <t>15/10/2019</t>
  </si>
  <si>
    <t>L1:20tr(7/10)</t>
  </si>
  <si>
    <t>Tồn quỹ ngày 15/10</t>
  </si>
  <si>
    <t>17/10/2019</t>
  </si>
  <si>
    <t>Tồn quỹ ngày 17/10</t>
  </si>
  <si>
    <t>18/10/2019</t>
  </si>
  <si>
    <t>Thuê máy chiếu phục vụ SK cấp 2 Trần Mai Ninh(14/10)</t>
  </si>
  <si>
    <t xml:space="preserve">Trả tiền nước sạch sử dụng của tòa nhà </t>
  </si>
  <si>
    <t>Mua 2 bình nước 20l để ở T1(13/10)</t>
  </si>
  <si>
    <t>Tồn quỹ ngày 18/10</t>
  </si>
  <si>
    <t>L1:5tr(13/10)   CK Sacombank</t>
  </si>
  <si>
    <t>19/10/2019</t>
  </si>
  <si>
    <t xml:space="preserve">Nguyễn Thị Tươi </t>
  </si>
  <si>
    <t/>
  </si>
  <si>
    <t>Fo =&gt; SC 5%/2N/6.0-6.5</t>
  </si>
  <si>
    <t>PA =&gt; SC 5%/2N/6.5</t>
  </si>
  <si>
    <t>T1 =&gt; PA 2N/4.0/4tr</t>
  </si>
  <si>
    <t>PA =&gt; SC
7.0/1.5N</t>
  </si>
  <si>
    <t>08/10/2019</t>
  </si>
  <si>
    <t>PA =&gt; SC
 5%/2N/6.5</t>
  </si>
  <si>
    <t>T1 =&gt; PA 4tr/4.0-4.5/2.5N</t>
  </si>
  <si>
    <t>Q04/156</t>
  </si>
  <si>
    <t>Q04/157</t>
  </si>
  <si>
    <t>Q04/158</t>
  </si>
  <si>
    <t>HỦY</t>
  </si>
  <si>
    <t>Vũ hà Linh hp lần 1</t>
  </si>
  <si>
    <t>T2 =&gt; PA
Giảm 20%; 4.0-4.5/2N</t>
  </si>
  <si>
    <t>IB =&gt; AD 
20%/2N/5.0-5.5</t>
  </si>
  <si>
    <t>Vũ Hoàng anh hp lần 1</t>
  </si>
  <si>
    <t>CK Sacombank - công ty</t>
  </si>
  <si>
    <t>20/10/2019</t>
  </si>
  <si>
    <t xml:space="preserve">Lê Thu Hằng </t>
  </si>
  <si>
    <t xml:space="preserve">Nguyễn Duy Dũng </t>
  </si>
  <si>
    <t>CK BIDV</t>
  </si>
  <si>
    <t>Q04/159</t>
  </si>
  <si>
    <t>Q04/160</t>
  </si>
  <si>
    <t>Q04/161</t>
  </si>
  <si>
    <t>Q04/162</t>
  </si>
  <si>
    <t>Q01/015</t>
  </si>
  <si>
    <t xml:space="preserve">HỦY </t>
  </si>
  <si>
    <t>Q01/016</t>
  </si>
  <si>
    <t xml:space="preserve">Lê Văn Tiến Hiệp </t>
  </si>
  <si>
    <t>Q01/017</t>
  </si>
  <si>
    <t xml:space="preserve"> Lê Thị Tuyết Hoa </t>
  </si>
  <si>
    <t>L1:5tr</t>
  </si>
  <si>
    <t>QT EXB
L1:40tr</t>
  </si>
  <si>
    <t>Q01/018</t>
  </si>
  <si>
    <t xml:space="preserve">Lê Bật Duy </t>
  </si>
  <si>
    <t xml:space="preserve">QT EXB
</t>
  </si>
  <si>
    <t>Q01/019</t>
  </si>
  <si>
    <t>Q01/020</t>
  </si>
  <si>
    <t>Q01/021</t>
  </si>
  <si>
    <t>Q01/022</t>
  </si>
  <si>
    <t xml:space="preserve">Nguyễn Vương Vĩnh An </t>
  </si>
  <si>
    <t xml:space="preserve">Mai Hữu Dũng </t>
  </si>
  <si>
    <t>T2 =&gt; PA
G 4tr/ 4.0/2N</t>
  </si>
  <si>
    <t>Trịnh Hoàng Dương</t>
  </si>
  <si>
    <t>T2 =&gt; PA G 4tr/2.5N/4.0-4.5</t>
  </si>
  <si>
    <t xml:space="preserve">Đồng Bảo Anh </t>
  </si>
  <si>
    <t>CK VTB</t>
  </si>
  <si>
    <t>Q01/023</t>
  </si>
  <si>
    <t>Q01/024</t>
  </si>
  <si>
    <t>Q01/025</t>
  </si>
  <si>
    <t>Q01/026</t>
  </si>
  <si>
    <t xml:space="preserve">Nguyễn Trọng Khang </t>
  </si>
  <si>
    <t xml:space="preserve"> Nguyễn Trọng Khang </t>
  </si>
  <si>
    <t>T2 =&gt; SC G 10tr/4N/6.5</t>
  </si>
  <si>
    <t>Q03/111</t>
  </si>
  <si>
    <t>Q03/112</t>
  </si>
  <si>
    <t>Q03/113</t>
  </si>
  <si>
    <t>Q03/114</t>
  </si>
  <si>
    <t>Q03/115</t>
  </si>
  <si>
    <t>Q03/116</t>
  </si>
  <si>
    <t>Q03/117</t>
  </si>
  <si>
    <t>Q03/118</t>
  </si>
  <si>
    <t>Q03/119</t>
  </si>
  <si>
    <t>Q03/120</t>
  </si>
  <si>
    <t xml:space="preserve">Nguyễn Thi Thu Trang </t>
  </si>
  <si>
    <t>T2 =&gt; PA G 4tr/2.5N/4.0</t>
  </si>
  <si>
    <t xml:space="preserve">Đặng Kiều Anh </t>
  </si>
  <si>
    <t xml:space="preserve">Nguyễn Ngọc Linh </t>
  </si>
  <si>
    <t xml:space="preserve">Võ Lê Minh </t>
  </si>
  <si>
    <t>Phạm Linh Chi</t>
  </si>
  <si>
    <t xml:space="preserve">Đỗ Cao Phú Trọng </t>
  </si>
  <si>
    <t xml:space="preserve">Phạm Thái Quang </t>
  </si>
  <si>
    <t>Q03/121</t>
  </si>
  <si>
    <t>Q03/122</t>
  </si>
  <si>
    <t>Q03/123</t>
  </si>
  <si>
    <t>Q03/124</t>
  </si>
  <si>
    <t>Q03/125</t>
  </si>
  <si>
    <t>Q03/126</t>
  </si>
  <si>
    <t>Q03/127</t>
  </si>
  <si>
    <t xml:space="preserve">Thiều Lê Huy </t>
  </si>
  <si>
    <t xml:space="preserve">Lê Hương Thảo </t>
  </si>
  <si>
    <t>Trịnh Hương Ly</t>
  </si>
  <si>
    <t xml:space="preserve">Tào Minh Ngọc </t>
  </si>
  <si>
    <t xml:space="preserve">Tào Lê Phương Linh </t>
  </si>
  <si>
    <t>Q04/163</t>
  </si>
  <si>
    <t>Q04/164</t>
  </si>
  <si>
    <t>Q04/165</t>
  </si>
  <si>
    <t>Q04/166</t>
  </si>
  <si>
    <t>T2 =&gt; SC G 10tr/4N/6.0-6.5</t>
  </si>
  <si>
    <t xml:space="preserve">CK AGB </t>
  </si>
  <si>
    <t xml:space="preserve">Phạm Minh Đức </t>
  </si>
  <si>
    <t xml:space="preserve">Hoàng Thủy Tiên </t>
  </si>
  <si>
    <t xml:space="preserve">Nguyễn Thị Thu Trang </t>
  </si>
  <si>
    <t xml:space="preserve">Chu Khánh Thư </t>
  </si>
  <si>
    <t xml:space="preserve">Nguyễn Đại Quang </t>
  </si>
  <si>
    <t xml:space="preserve">Hoàng Anh Khôi </t>
  </si>
  <si>
    <t>Q04/167</t>
  </si>
  <si>
    <t>Q04/168</t>
  </si>
  <si>
    <t>Q04/169</t>
  </si>
  <si>
    <t>Q04/170</t>
  </si>
  <si>
    <t>Q04/171</t>
  </si>
  <si>
    <t xml:space="preserve">Nguyễn Thanh Bình </t>
  </si>
  <si>
    <t xml:space="preserve">Phạm Yến Nhi </t>
  </si>
  <si>
    <t xml:space="preserve">Vũ Hà Linh </t>
  </si>
  <si>
    <t xml:space="preserve">Vũ Hoàng Anh </t>
  </si>
  <si>
    <t xml:space="preserve">Nguyễn Minh Hằng+Nguyễn Duy Dũng </t>
  </si>
  <si>
    <t>Q05/209</t>
  </si>
  <si>
    <t>Q05/210</t>
  </si>
  <si>
    <t>Q05/211</t>
  </si>
  <si>
    <t>Q05/212</t>
  </si>
  <si>
    <t>Q05/213</t>
  </si>
  <si>
    <t>Q05/214</t>
  </si>
  <si>
    <t>Q05/215</t>
  </si>
  <si>
    <t>Q05/216</t>
  </si>
  <si>
    <t>Q05/217</t>
  </si>
  <si>
    <t xml:space="preserve">Đinh Phương Lâm </t>
  </si>
  <si>
    <t>Trần Minh Huế</t>
  </si>
  <si>
    <t xml:space="preserve">Trinh Minh Hằng </t>
  </si>
  <si>
    <t xml:space="preserve">Nguyễn Minh Đức </t>
  </si>
  <si>
    <t>CK EXB</t>
  </si>
  <si>
    <t>Lê Tiến Mạnh</t>
  </si>
  <si>
    <t>QT EXB</t>
  </si>
  <si>
    <t>CK VTB hỏi my xn</t>
  </si>
  <si>
    <t>CK AGB HỎI MI XN</t>
  </si>
  <si>
    <t>Tồn quỹ ngày 20/10</t>
  </si>
  <si>
    <t>21/10/2019</t>
  </si>
  <si>
    <t>Q01/027</t>
  </si>
  <si>
    <t xml:space="preserve">T2 =&gt; PA G 4tr/2.5N/4.0-4.5/ </t>
  </si>
  <si>
    <t>L1:1tr(20/10)</t>
  </si>
  <si>
    <t>Q01/028</t>
  </si>
  <si>
    <t>Q01/029</t>
  </si>
  <si>
    <t>Q01/030</t>
  </si>
  <si>
    <t>Q01/031</t>
  </si>
  <si>
    <t>Q01/032</t>
  </si>
  <si>
    <t>L1:5tr(20/10)</t>
  </si>
  <si>
    <t>L1:10tr(20/10)</t>
  </si>
  <si>
    <t>Q03/128</t>
  </si>
  <si>
    <t xml:space="preserve">Nguyễn Ngọc Như </t>
  </si>
  <si>
    <t>CK AGB</t>
  </si>
  <si>
    <t>Q03/129</t>
  </si>
  <si>
    <t>Q03/130</t>
  </si>
  <si>
    <t>Q03/131</t>
  </si>
  <si>
    <t>Q03/132</t>
  </si>
  <si>
    <t xml:space="preserve">Lê Thị Tuyết Hoa </t>
  </si>
  <si>
    <t>L1:3tr(20/10)</t>
  </si>
  <si>
    <t xml:space="preserve">Phạm Thị Xuân Minh </t>
  </si>
  <si>
    <t>Q04/172</t>
  </si>
  <si>
    <t>Q04/173</t>
  </si>
  <si>
    <t>Q04/174</t>
  </si>
  <si>
    <t>Q04/175</t>
  </si>
  <si>
    <t>L1:2tr(20/10)</t>
  </si>
  <si>
    <t>T3 =&gt; SC</t>
  </si>
  <si>
    <t xml:space="preserve">Phạm Đăng </t>
  </si>
  <si>
    <t>T2 =&gt; PA G 4tr/2N/4.0-4.5</t>
  </si>
  <si>
    <t>Q04/176</t>
  </si>
  <si>
    <t>Q04/177</t>
  </si>
  <si>
    <t>Q04/178</t>
  </si>
  <si>
    <t>Q04/179</t>
  </si>
  <si>
    <t>Q04/180</t>
  </si>
  <si>
    <t>Q04/181</t>
  </si>
  <si>
    <t xml:space="preserve">Nguyễn Văn Cường </t>
  </si>
  <si>
    <t>CK TCB</t>
  </si>
  <si>
    <t>L1:10tr</t>
  </si>
  <si>
    <t>Mua lavie sự kiện TMN+NVT(18/10)</t>
  </si>
  <si>
    <t>Mua bánh gạo sự kiện TMN+NVT(18/10)</t>
  </si>
  <si>
    <t>Mua 2 bình nước 20l để ở T1(17/10)</t>
  </si>
  <si>
    <t>Mua VPP phục vụ SK TMN+NVT</t>
  </si>
  <si>
    <t xml:space="preserve">Đặt phòng khách sạn cho 2 thầy Tây(18/10) </t>
  </si>
  <si>
    <t xml:space="preserve">Đưa thầy Tây ăn đêm </t>
  </si>
  <si>
    <t>Tồn quỹ ngày 21/10</t>
  </si>
  <si>
    <t xml:space="preserve">Chi </t>
  </si>
  <si>
    <t>Lắp bình nóng lạnh 2 phòng(set-up)</t>
  </si>
  <si>
    <t xml:space="preserve">Thưởng Trại hè c. Vân Anh </t>
  </si>
  <si>
    <t xml:space="preserve">C. Loan TVT HĐ thuê KS </t>
  </si>
  <si>
    <t xml:space="preserve">Taxi C.Loan TVT HĐ đi gặp hiệu trưởng TMN </t>
  </si>
  <si>
    <t xml:space="preserve">Vé xe C.Loan TVT HĐ SK TMN+NVT </t>
  </si>
  <si>
    <t xml:space="preserve">Thưởng CN SK TMN+NVT </t>
  </si>
  <si>
    <t>Hồng ThanhHóa _Nộp tài khoản Sacombank Công ty (21/10)</t>
  </si>
  <si>
    <t xml:space="preserve">Phí chuyển tiền TK Công ty Sacombank </t>
  </si>
  <si>
    <t>Vé xe a.Việt TVT TĐN SK THT (6/10)</t>
  </si>
  <si>
    <t xml:space="preserve">Đặt phòng khách sạn cho1 thầy Tây(20/10) </t>
  </si>
  <si>
    <t>Mua bánh sinh nhật chào mừng buổi phương pháp 21/10</t>
  </si>
  <si>
    <t xml:space="preserve">Thuốc ho cho MC </t>
  </si>
  <si>
    <t>T2 =&gt; PA G 40% 4.0-4.5/2N</t>
  </si>
  <si>
    <t>T2 =&gt; SC G 6.0-6.5/4N/</t>
  </si>
  <si>
    <t>Hoàng Bảo Nguyên</t>
  </si>
  <si>
    <t xml:space="preserve">Hoàng Lê Duy </t>
  </si>
  <si>
    <t>Q05/218</t>
  </si>
  <si>
    <t xml:space="preserve">Ngô Bình Minh </t>
  </si>
  <si>
    <t>T2 =&gt; PA G 2n/4.0-4.5/hb 4tr</t>
  </si>
  <si>
    <t>Q05/219</t>
  </si>
  <si>
    <t>Q05/220</t>
  </si>
  <si>
    <t xml:space="preserve">Lê Ngọc Tú Uyên </t>
  </si>
  <si>
    <t>Thuê máy chiếu phục vụ SK cấp 2 Trần Mai Ninh(22/10)</t>
  </si>
  <si>
    <t>Trả tiền dầu máy phát điện (12/10)</t>
  </si>
  <si>
    <t>Trả tiền thuê máy phát (20/10)</t>
  </si>
  <si>
    <t>Tiền xe team LB từ TH-HN SK (21/10)</t>
  </si>
  <si>
    <t xml:space="preserve">Nguyễn Minh Hằng </t>
  </si>
  <si>
    <t xml:space="preserve">CK BIDV </t>
  </si>
  <si>
    <t>Q03/133</t>
  </si>
  <si>
    <t>Q03/134</t>
  </si>
  <si>
    <t>Q03/135</t>
  </si>
  <si>
    <t>L1:6tr(20/10)</t>
  </si>
  <si>
    <t>Trả tiền xe Hương TVT-HM SK TMN(14/10)</t>
  </si>
  <si>
    <t>Trả tiền xe Sâm LB FT- SK TMN (14/10)</t>
  </si>
  <si>
    <t xml:space="preserve">Hồng TH chuyển TK Sacombank công ty </t>
  </si>
  <si>
    <t>Loan FT HĐ HN-TH SK TMN(16/10)</t>
  </si>
  <si>
    <t>Trả tiền taxi đi thu nợ Q04/181</t>
  </si>
  <si>
    <t>Tồn quỹ ngày 22/10</t>
  </si>
  <si>
    <t>Đưa chị V.anh đi hiệu trưởng Cấp 2 Điện Biên(23/10)</t>
  </si>
  <si>
    <t>Thuê máy chiếu phục vụ cấp 2 Điện Biên (23/10)</t>
  </si>
  <si>
    <t>Nộp tiền điện tháng 9+10(23/10)</t>
  </si>
  <si>
    <t>Tồn quỹ ngày 23/10</t>
  </si>
  <si>
    <t>L1:25tr(20/10)</t>
  </si>
  <si>
    <t xml:space="preserve">Quạt cây </t>
  </si>
  <si>
    <t xml:space="preserve">Chiếu </t>
  </si>
  <si>
    <t xml:space="preserve">Dao+Chảo rán </t>
  </si>
  <si>
    <t>Bàn là+sấy tóc 2 bộ</t>
  </si>
  <si>
    <t>Bếp từ 1 cái (tặng phiếu mua hàng 150K)</t>
  </si>
  <si>
    <t xml:space="preserve">Chảo xào </t>
  </si>
  <si>
    <t>Chăn ga gối đệm cho 25 nhân viên</t>
  </si>
  <si>
    <t xml:space="preserve">Sách để thư viện </t>
  </si>
  <si>
    <t xml:space="preserve">Chổi+hót rác </t>
  </si>
  <si>
    <t xml:space="preserve">Thuê xe đổ rác xây dựng 2 chuyến </t>
  </si>
  <si>
    <t xml:space="preserve">Nước lavie 3 bình+Cược vỏ </t>
  </si>
  <si>
    <t>Dọn rác ngày 28/09/2019</t>
  </si>
  <si>
    <t xml:space="preserve">Bát đũa thìa muôi cho 30 nhân viên </t>
  </si>
  <si>
    <t xml:space="preserve">Xoong 3 cái khác nhau </t>
  </si>
  <si>
    <t xml:space="preserve">Hoa thư viện +hoa lễ tân </t>
  </si>
  <si>
    <t>Gía để bếp từ inox</t>
  </si>
  <si>
    <t xml:space="preserve">ống đũa +phí vận chuyển </t>
  </si>
  <si>
    <t xml:space="preserve">Bộ đổi nguồn </t>
  </si>
  <si>
    <t xml:space="preserve">Môi giới giúp việc </t>
  </si>
  <si>
    <t xml:space="preserve">Máy đếm tiền </t>
  </si>
  <si>
    <t>Bà ăn 3c*650</t>
  </si>
  <si>
    <t>Gía phơi quần áo 2 cái 2*450</t>
  </si>
  <si>
    <t>Thùng rác để nhà vệ sinh có nắp 12*70</t>
  </si>
  <si>
    <t>Thùng rác sông long để lớp học 15*70</t>
  </si>
  <si>
    <t>Khóa cửa sau 2 cái 2*60</t>
  </si>
  <si>
    <t xml:space="preserve">Chạn bát nhiều ngăn </t>
  </si>
  <si>
    <t>Vé xe chị Loan TVT SK Cấp 2 Điện Biên HN-TH</t>
  </si>
  <si>
    <t xml:space="preserve">Vé xe Tâm FT-YL HN-TH </t>
  </si>
  <si>
    <t xml:space="preserve">Taxi SK Cấp 2 ĐB, 561 Bà Triệu -ĐB </t>
  </si>
  <si>
    <t xml:space="preserve">Mua khung treo Tường </t>
  </si>
  <si>
    <t xml:space="preserve">Đổi 2 bình nước tầng 1 </t>
  </si>
  <si>
    <t xml:space="preserve">Vé xe Yến TVT BN HN=&gt;TH </t>
  </si>
  <si>
    <t>Vé xe Tuấn HM Tiền xe HN=&gt;TH SK ĐB</t>
  </si>
  <si>
    <t xml:space="preserve">Mua 3 thẻ Viettel gọi sự kiện Cấp 2 điện biên </t>
  </si>
  <si>
    <t xml:space="preserve">Mua giấy vệ sinh 10 bịch </t>
  </si>
  <si>
    <t xml:space="preserve">Mua giấy A4 phục vụ sự kiện Câp 2 điện biên </t>
  </si>
  <si>
    <t>Tồn quỹ ngày 25/10</t>
  </si>
  <si>
    <t>Q1/33</t>
  </si>
  <si>
    <t>T2 =&gt; PA , G4tr/2n/4.0-4.5</t>
  </si>
  <si>
    <t>L1 - 5tr-21/10</t>
  </si>
  <si>
    <t>Q1/34</t>
  </si>
  <si>
    <t>Q1/35</t>
  </si>
  <si>
    <t>Q1/36</t>
  </si>
  <si>
    <t>Q1/37</t>
  </si>
  <si>
    <t>Q1/38</t>
  </si>
  <si>
    <t xml:space="preserve">Nguyễn Ngọc Bảo Anh </t>
  </si>
  <si>
    <t>T2 =&gt; SC , g10tr/4n/6.5</t>
  </si>
  <si>
    <t>PT.HUY</t>
  </si>
  <si>
    <t xml:space="preserve">Phạm Trần Đức Cường </t>
  </si>
  <si>
    <t>T1 =&gt; PA , g4tr/3n/4.0-4.5</t>
  </si>
  <si>
    <t>Q3/136</t>
  </si>
  <si>
    <t xml:space="preserve">Phạm Trịnh Gia Huy </t>
  </si>
  <si>
    <t>T2 =&gt; PA , G4tr/2.5n/4.0</t>
  </si>
  <si>
    <t>K1 =&gt; K4 , g4tr/ 2.5n/starter</t>
  </si>
  <si>
    <t>CK SCB</t>
  </si>
  <si>
    <t>Q3/137</t>
  </si>
  <si>
    <t xml:space="preserve">Đinh Nhật Ý Anh </t>
  </si>
  <si>
    <t xml:space="preserve">Đinh Quang Đức Anh </t>
  </si>
  <si>
    <t>T1 =&gt; SC , g10tr/4.5n/6.5</t>
  </si>
  <si>
    <t>Q3/138</t>
  </si>
  <si>
    <t>Trịnh Khánh Hà</t>
  </si>
  <si>
    <t>Q3/139</t>
  </si>
  <si>
    <t>l1 : 10tr-26/10</t>
  </si>
  <si>
    <t>Q4/182</t>
  </si>
  <si>
    <t>T2 =&gt; PA , g4tr/2.5n/4.0-4.5</t>
  </si>
  <si>
    <t xml:space="preserve">QT EXB </t>
  </si>
  <si>
    <t>Q4/183</t>
  </si>
  <si>
    <t>Q4/184</t>
  </si>
  <si>
    <t>Q4/185</t>
  </si>
  <si>
    <t xml:space="preserve">Lê Nguyễn Minh Tú </t>
  </si>
  <si>
    <t>T1 =&gt; Pa G5%/2.5n/4.0-4.5</t>
  </si>
  <si>
    <t>L1 :30tr-26/10</t>
  </si>
  <si>
    <t>Q4/186</t>
  </si>
  <si>
    <t>Q4/187</t>
  </si>
  <si>
    <t xml:space="preserve">Trịnh Khánh Ngọc </t>
  </si>
  <si>
    <t>T2 =&gt; PA, g4tr/4.5/2.5</t>
  </si>
  <si>
    <t>Q5/221</t>
  </si>
  <si>
    <t>Q5/222</t>
  </si>
  <si>
    <t>Q5/223</t>
  </si>
  <si>
    <t>Q5/224</t>
  </si>
  <si>
    <t xml:space="preserve">Nguyễn Diệu Ngọc </t>
  </si>
  <si>
    <t xml:space="preserve">Phạm Thị Thiên An </t>
  </si>
  <si>
    <t xml:space="preserve">Vé xe taxi 561 Bà Triệu&lt;=&gt; Cấp 3 chuyên lam sơn </t>
  </si>
  <si>
    <t xml:space="preserve">Mua 3 thẻ Viettel gọi sự kiện Cấp 2 điện biên +chuyên Lam Sơn </t>
  </si>
  <si>
    <t xml:space="preserve">     </t>
  </si>
  <si>
    <t>Đặt phòng K.sạn cho thầy Tây tối T7(2 thầy), CN(thầy)</t>
  </si>
  <si>
    <t>Tồn quỹ ngày 26/10</t>
  </si>
  <si>
    <t xml:space="preserve">Lê Hoàng Nam Khánh </t>
  </si>
  <si>
    <t>FO =&gt; SC,  g 7tr/3N/6.0-6.5</t>
  </si>
  <si>
    <t xml:space="preserve">28/10 Đủ </t>
  </si>
  <si>
    <t>Q4/188</t>
  </si>
  <si>
    <t xml:space="preserve">Lê Đăng Anh Khoa </t>
  </si>
  <si>
    <t>10/12hđ</t>
  </si>
  <si>
    <t>Q01/039</t>
  </si>
  <si>
    <t xml:space="preserve">Nguyễn Nhật Minh </t>
  </si>
  <si>
    <t>Q01/040</t>
  </si>
  <si>
    <t>Q01/041</t>
  </si>
  <si>
    <t>Q01/042</t>
  </si>
  <si>
    <t>Q01/043</t>
  </si>
  <si>
    <t>Q01/044</t>
  </si>
  <si>
    <t xml:space="preserve">Nguyễn Viết Tú </t>
  </si>
  <si>
    <t>RL =&gt; SC ,G4tr/6.5-7.0/2.5N</t>
  </si>
  <si>
    <t>27/10:HĐ</t>
  </si>
  <si>
    <t>RL =&gt; SC ,G4tr/6.5/2.5N</t>
  </si>
  <si>
    <t>Q3/140</t>
  </si>
  <si>
    <t>Q3/141</t>
  </si>
  <si>
    <t>Q3/142</t>
  </si>
  <si>
    <t>Q3/143</t>
  </si>
  <si>
    <t>Q3/144</t>
  </si>
  <si>
    <t>Q3/145</t>
  </si>
  <si>
    <t xml:space="preserve">Dương Hồ Quỳnh Anh </t>
  </si>
  <si>
    <t>PA =&gt; SC , G4tr/6.5-7.0/1.5n</t>
  </si>
  <si>
    <t xml:space="preserve">Lê thế Minh </t>
  </si>
  <si>
    <t>FO =&gt; SC,  g 7tr/2N/6.5</t>
  </si>
  <si>
    <t xml:space="preserve">Lê Thị Minh Anh </t>
  </si>
  <si>
    <t>T2 =&gt; PA , G4tr/2.5n/4.0-4.5</t>
  </si>
  <si>
    <t xml:space="preserve">CK TCB </t>
  </si>
  <si>
    <t xml:space="preserve">Hà Minh Đức </t>
  </si>
  <si>
    <t xml:space="preserve">Hà Tuấn Minh </t>
  </si>
  <si>
    <t>T3 =&gt; PA , G4tr/2.5n/4.0</t>
  </si>
  <si>
    <t>Q3/146</t>
  </si>
  <si>
    <t>Lê Mai Nguyên Khải</t>
  </si>
  <si>
    <t>T1 =&gt; PA, g4tr/4.0-4.5/2.5n</t>
  </si>
  <si>
    <t>Q3/147</t>
  </si>
  <si>
    <t>Q3/148</t>
  </si>
  <si>
    <t>L1 5tr-27/10</t>
  </si>
  <si>
    <t>Q3/149</t>
  </si>
  <si>
    <t>Q3/150</t>
  </si>
  <si>
    <t xml:space="preserve">Lê Anh Dương </t>
  </si>
  <si>
    <t>T2 =&gt; PA , G4tr/2n/4.0</t>
  </si>
  <si>
    <t>L1 5.708k-27/10</t>
  </si>
  <si>
    <t>Q4/189</t>
  </si>
  <si>
    <t>L1 - 2tr-26/10</t>
  </si>
  <si>
    <t>Q4/190</t>
  </si>
  <si>
    <t>Q4/191</t>
  </si>
  <si>
    <t>Q4/192</t>
  </si>
  <si>
    <t>Q4/193</t>
  </si>
  <si>
    <t>Q4/194</t>
  </si>
  <si>
    <t xml:space="preserve">Lê Đức Mạnh </t>
  </si>
  <si>
    <t xml:space="preserve">Lê Bạch Dương </t>
  </si>
  <si>
    <t>T2 =&gt; PA, g4tr/4.0/2.5n</t>
  </si>
  <si>
    <t xml:space="preserve">Trần Đức Anh </t>
  </si>
  <si>
    <t xml:space="preserve">Nguyễn Lê Tâm </t>
  </si>
  <si>
    <t>RL =&gt; AD, g3tr/1.5n/5.0</t>
  </si>
  <si>
    <t>Nguyễn Lê Hà Vy</t>
  </si>
  <si>
    <t>T1 =&gt; PA. g4tr/4.0/2.5n</t>
  </si>
  <si>
    <t>Q4/195</t>
  </si>
  <si>
    <t>Q4/196</t>
  </si>
  <si>
    <t>Q4/197</t>
  </si>
  <si>
    <t xml:space="preserve">Đỗ Phương Anh </t>
  </si>
  <si>
    <t>T2 =&gt; PA, g4tr/2.5n/4.5</t>
  </si>
  <si>
    <t xml:space="preserve">CK VCB </t>
  </si>
  <si>
    <t xml:space="preserve">Ngô Hương Nguyên </t>
  </si>
  <si>
    <t>Q4/198</t>
  </si>
  <si>
    <t>l1 ; 10tr-27/10</t>
  </si>
  <si>
    <t>Q5/225</t>
  </si>
  <si>
    <t>Hoàng Trung Khải</t>
  </si>
  <si>
    <t>FO =&gt; AD, g3tr/1.5n/5.0</t>
  </si>
  <si>
    <t xml:space="preserve">Nguyễn Đức Anh </t>
  </si>
  <si>
    <t xml:space="preserve">Vũ Mai Phương </t>
  </si>
  <si>
    <t>Q01/045</t>
  </si>
  <si>
    <t>Q01/046</t>
  </si>
  <si>
    <t>T2 =&gt; SC , g10tr/4n/6.5-7.0</t>
  </si>
  <si>
    <t>Q01/047</t>
  </si>
  <si>
    <t>Q01/048</t>
  </si>
  <si>
    <t>Q01/049</t>
  </si>
  <si>
    <t>Q01/050</t>
  </si>
  <si>
    <t xml:space="preserve">Lê Như Bảo Anh </t>
  </si>
  <si>
    <t>T2 =&gt; PA , g2.5n/4.0-4.5/g4tr</t>
  </si>
  <si>
    <t xml:space="preserve">Lê Trần Trung Sơn </t>
  </si>
  <si>
    <t>T2 =&gt; PA , g2.n/4.0/g4tr</t>
  </si>
  <si>
    <t xml:space="preserve">Phạm Quang Anh </t>
  </si>
  <si>
    <t>T1 =&gt; PA , g4tr/3n/4.0</t>
  </si>
  <si>
    <t xml:space="preserve">Đổ mực máy in phòng tài liệu, máy photo to </t>
  </si>
  <si>
    <t>Vé xe Việt HĐ SK HN&lt;=&gt;TH</t>
  </si>
  <si>
    <t xml:space="preserve">Trang KT-HM sự kiện Chuyên LS TH&lt;=&gt;HN </t>
  </si>
  <si>
    <t>My FT-NX SK TMN+NVT(19/10)HN=&gt;TH</t>
  </si>
  <si>
    <t xml:space="preserve">Phương Anh NX + My NX SK Chuyên LS(26/10) HN=&gt;TH </t>
  </si>
  <si>
    <t>Lan Phương PĐP SK ĐB+Chuyên LS HN=&gt;TH (26/10)</t>
  </si>
  <si>
    <t>Phùng Đức Cường FT-Times SK ĐB+LS HN=&gt;TH (26/10)</t>
  </si>
  <si>
    <t>Hạnh FT-HĐ SK Chuyên LS+ĐB</t>
  </si>
  <si>
    <t xml:space="preserve">Phúc FT-MĐ:Taxi SK TMN(15/10) đi:55k, về:35k </t>
  </si>
  <si>
    <t>Phúc FT-MĐ:Tiền vé xe đi MC TMN(15/10)</t>
  </si>
  <si>
    <t>Bảo LB SK TMN+ĐB+LS(26/10) HN=&gt;TH</t>
  </si>
  <si>
    <t xml:space="preserve">My FT-Times SK TMN+ĐB+LS(26/10)HN=&gt;TH </t>
  </si>
  <si>
    <t xml:space="preserve">Phúc MĐ SK LS+ĐB+TMN(26/10)HN=&gt;TH </t>
  </si>
  <si>
    <t>Tiền team HĐ SK ĐB+LS thuê xe TH=&gt;HN(11 người)</t>
  </si>
  <si>
    <t>Phương Anh NX + Việt HĐ SK TMN (17/10)</t>
  </si>
  <si>
    <t>Huyền TVT-NX HN&lt;=&gt;TH(19+21+26/10)</t>
  </si>
  <si>
    <t>Kiều FT-Times HN=&gt;TH</t>
  </si>
  <si>
    <t xml:space="preserve">Ngọc TVT-times  SK TMN+ĐB+LS(26/10)HN=&gt;TH </t>
  </si>
  <si>
    <t>Hồng FT-Times TH=&gt;HN</t>
  </si>
  <si>
    <t>Đặt bánh cho buổi học phương pháp 27/10</t>
  </si>
  <si>
    <t xml:space="preserve">Phúc FT-MĐ:Taxi SK LS đi:64k, về:60k </t>
  </si>
  <si>
    <t>Tồn quỹ ngày 27/10</t>
  </si>
  <si>
    <t>Q5/226</t>
  </si>
  <si>
    <t>Q5/227</t>
  </si>
  <si>
    <t>Q5/228</t>
  </si>
  <si>
    <t>Q5/229</t>
  </si>
  <si>
    <t>Q5/230</t>
  </si>
  <si>
    <t>Q5/231</t>
  </si>
  <si>
    <t xml:space="preserve">Nguyễn Minh Trâm </t>
  </si>
  <si>
    <t>T1 =&gt; PA, g4tr/4.0-4.5/3n</t>
  </si>
  <si>
    <t xml:space="preserve">Trịnh Khánh Hà </t>
  </si>
  <si>
    <t xml:space="preserve">T2 =&gt; PA,g4tr/4.0/2.5N </t>
  </si>
  <si>
    <t xml:space="preserve">L1:4tr(26/10)   (29/10 Đủ </t>
  </si>
  <si>
    <t>Q5/232</t>
  </si>
  <si>
    <t>Q5/233</t>
  </si>
  <si>
    <t>Q5/234</t>
  </si>
  <si>
    <t>Q5/235</t>
  </si>
  <si>
    <t>T1 =&gt; PA,g4tr/4.0-4.5/2.5N</t>
  </si>
  <si>
    <t>28/10:Đủ</t>
  </si>
  <si>
    <t>PT.HỦY</t>
  </si>
  <si>
    <t>Q02/051</t>
  </si>
  <si>
    <t xml:space="preserve">Phạm Trịnh Nhật Minh </t>
  </si>
  <si>
    <t xml:space="preserve">Lê Vân Nhi </t>
  </si>
  <si>
    <t>Q02/052</t>
  </si>
  <si>
    <t>Q04/200</t>
  </si>
  <si>
    <t>L1:3tr(27/10)</t>
  </si>
  <si>
    <t>Q05/236</t>
  </si>
  <si>
    <t>Q05/237</t>
  </si>
  <si>
    <t xml:space="preserve">Nguyễn Thị Xuân Sơn </t>
  </si>
  <si>
    <t xml:space="preserve">Trần Minh Huế </t>
  </si>
  <si>
    <t xml:space="preserve">Bùi Lại Trà My </t>
  </si>
  <si>
    <t xml:space="preserve">IB =&gt; SC </t>
  </si>
  <si>
    <t>L1:3tr(19/10) CK SCB(24/10)</t>
  </si>
  <si>
    <t xml:space="preserve">Hồng Thanh Hóa nộp Tk Vietcombank Chị Yến </t>
  </si>
  <si>
    <t xml:space="preserve">Tiền xe team Long Biên SK chuyên LS(26-27/10) HN=&gt;TH +Chung Times </t>
  </si>
  <si>
    <t xml:space="preserve">Vé xe Trinh LB+Phương TVT LB SK 26-27/10 LS HN=TH </t>
  </si>
  <si>
    <t>Hồng thuê máy chiếu phục vụ SK LS26+28/10</t>
  </si>
  <si>
    <t>L1:2tr(26/10)   L2:8tr(27/10)     CK TCB</t>
  </si>
  <si>
    <t>L1:10tr(27/10)       CKTCB</t>
  </si>
  <si>
    <t>Q02/053</t>
  </si>
  <si>
    <t xml:space="preserve">Lương Nguyễn Trâm Anh </t>
  </si>
  <si>
    <t>L1:5tr (27/10)</t>
  </si>
  <si>
    <t>Q02/054</t>
  </si>
  <si>
    <t>Q02/055</t>
  </si>
  <si>
    <t>Q02/056</t>
  </si>
  <si>
    <t>Q02/057</t>
  </si>
  <si>
    <t>Q02/058</t>
  </si>
  <si>
    <t>L1:5tr(27/10)</t>
  </si>
  <si>
    <t xml:space="preserve">L1:5tr(27/10) Trae 500k tiền taxi cho ph </t>
  </si>
  <si>
    <t xml:space="preserve">Lê Minh An </t>
  </si>
  <si>
    <t>T2 =&gt; SC, g10tr/4n/6.0-6.5</t>
  </si>
  <si>
    <t>30/10:50%         30/11:HĐ</t>
  </si>
  <si>
    <t>Q02/059</t>
  </si>
  <si>
    <t>Q02/060</t>
  </si>
  <si>
    <t>L1:3tr(20/10)    L2:7tr(21/10)        20/11:HĐ</t>
  </si>
  <si>
    <t>Q05/238</t>
  </si>
  <si>
    <t>T2 =&gt; PA, g4tr/2n/4.0</t>
  </si>
  <si>
    <t>L1:7tr(27/10)</t>
  </si>
  <si>
    <t>Q05/239</t>
  </si>
  <si>
    <t>Q05/240</t>
  </si>
  <si>
    <t>Q05/241</t>
  </si>
  <si>
    <t xml:space="preserve">L1:6tr149(27/10)   </t>
  </si>
  <si>
    <t>L1:20tr(27/10)</t>
  </si>
  <si>
    <t>L1:1tr(27/10)      L2:3tr(27/10)</t>
  </si>
  <si>
    <t>Q05/242</t>
  </si>
  <si>
    <t>Q05/243</t>
  </si>
  <si>
    <t xml:space="preserve">Nguyễn Nhân Hòa </t>
  </si>
  <si>
    <t>L1:500(27/10)     29/10(CK)</t>
  </si>
  <si>
    <t>Đặt bánh cho buổi học phương pháp 28/10</t>
  </si>
  <si>
    <t>Tiền KS Chị Loan tvt 4 ngày(25+26+27+28/10)</t>
  </si>
  <si>
    <t>Tồn quỹ ngày 28/10</t>
  </si>
  <si>
    <t xml:space="preserve">Chi 500k Taxi cho phụ huynh Nguyễn đức anh đến  nộp học phí </t>
  </si>
  <si>
    <t>Q4/199</t>
  </si>
  <si>
    <t>Taxi SK MC chuyên LS 28/10</t>
  </si>
  <si>
    <t>Taxi c.Loan TVT LB KS-561 Bà Triệu</t>
  </si>
  <si>
    <t>29/10/2019</t>
  </si>
  <si>
    <t>L1:10tr(27/10)           CKTCB</t>
  </si>
  <si>
    <t>T2 =&gt; PA, g4tr/4.0-4.5/2.5N</t>
  </si>
  <si>
    <t xml:space="preserve">Lê Thị Hà Giang </t>
  </si>
  <si>
    <t>T1 =&gt; PA, g4tr/4.0-4.5/3N</t>
  </si>
  <si>
    <t>30/10/2019</t>
  </si>
  <si>
    <t>Chi tiền bảo vệ trông coi máy phát điện 2 đêm 19+20/10 và 26+27/10</t>
  </si>
  <si>
    <t xml:space="preserve">Thanh toán tiền xé xe phim "Tiên Hắc Ám"Yến tvt BN+Phong đào tạo+chi LB+lâm TH+Hoa LB+hà HĐ+loan HĐ+T.Linh LB </t>
  </si>
  <si>
    <t>Thục Linh LB HN=&gt;TH Support(30/10)</t>
  </si>
  <si>
    <t>Quỳnh SK HN&lt;=&gt;TH(23+29/10) MC ĐB</t>
  </si>
  <si>
    <t>Chi LB HN&lt;=&gt;TH(24+25+28/10)</t>
  </si>
  <si>
    <t>Taxi SK cấp 2 đb+minh khai (30/10)</t>
  </si>
  <si>
    <t>Phương Anh NX HN&lt;=&gt;TH SK Minh khai (30/10)</t>
  </si>
  <si>
    <t>Ánh Hồng FT Times HN&lt;=&gt;TH(23+29+30/10)</t>
  </si>
  <si>
    <t>Tồn quỹ ngày 29/10</t>
  </si>
  <si>
    <t>Tồn quỹ ngày 30/10</t>
  </si>
  <si>
    <t>Mua VPP phục vụ SK 26+29/10</t>
  </si>
  <si>
    <t xml:space="preserve">Hồng TH chuyển vào TK Vietcombank C.Yến </t>
  </si>
  <si>
    <t>Q02/061</t>
  </si>
  <si>
    <t>Q02/062</t>
  </si>
  <si>
    <t>Q02/063</t>
  </si>
  <si>
    <t>T1 =&gt; PA, g4tr/4.0/2N</t>
  </si>
  <si>
    <t xml:space="preserve">L1:20tr(13/10) </t>
  </si>
  <si>
    <t xml:space="preserve">Vé xe Sâm LB MC SK LSƠN </t>
  </si>
  <si>
    <t>Vé xe Hoa LB HN=&gt;TH SK 19-20/10</t>
  </si>
  <si>
    <t>Vé xe Chị Ngọc + Cường Time HN=&gt;TH(19-20/10),HN=&gt;TH SK (19-20/10)</t>
  </si>
  <si>
    <t>Vé xe Hà HĐ MC+SK 28/10 HN-TH</t>
  </si>
  <si>
    <t>Vé xe Sâm LB+Yến TVT BN SK TMN(21/10)HN&lt;=&gt;TH(23/10)</t>
  </si>
  <si>
    <t xml:space="preserve">Lê Gia Linh </t>
  </si>
  <si>
    <t>K1 =&gt; T3, g10tr/4n/cambridge</t>
  </si>
  <si>
    <t xml:space="preserve">Vé xeLoan FT HĐ HN&lt;=&gt;TH SK Cấp 2 Đbiên </t>
  </si>
  <si>
    <t xml:space="preserve">Hoàn phí cho Hoàng Anh Khôi 7F-TMN </t>
  </si>
  <si>
    <t xml:space="preserve">Hoàn phí thừa của học viên NguyễnTrọng Khang </t>
  </si>
  <si>
    <t>Q02/064</t>
  </si>
  <si>
    <t>T2 =&gt; SC ,g 10tr/4n/6.0-6.5</t>
  </si>
  <si>
    <t>L1:2tr(28/10)     QT EXB</t>
  </si>
  <si>
    <t>Q02/065</t>
  </si>
  <si>
    <t>Đủ</t>
  </si>
  <si>
    <t>L1:1tr(27/10)  l2:3tr(27/10) l3:10tr(28/10)</t>
  </si>
  <si>
    <t xml:space="preserve">Thanh toán tiền xé xe phim "Tiên Hắc Ám"quỳnh sự kiện </t>
  </si>
  <si>
    <t xml:space="preserve">Thanh toán tiền xé xe phim "Tiên Hắc Ám"Sâm LB </t>
  </si>
  <si>
    <t>27/10:5Z27/11:25tr</t>
  </si>
  <si>
    <t>31/10/2019</t>
  </si>
  <si>
    <t>T1 =&gt; SC, g10tr/4.5N/6.5-7.0</t>
  </si>
  <si>
    <t>L1:500K(27/10)   L2:50tr(28/10)</t>
  </si>
  <si>
    <t>Vé xem phim Tiên Hắc Ám 2:Hồng TH,Việt HĐ</t>
  </si>
  <si>
    <t>Taxi SK MC  cấp 2 đb+minh khai (30+31/10)</t>
  </si>
  <si>
    <t>Vé xe Huyền TVT NX  HN=&gt;TH MC SK M.khai (31/10)</t>
  </si>
  <si>
    <t>Vé xe Ngân Btriệu HN=&gt;TH MC SK M.khai (31/10)</t>
  </si>
  <si>
    <t>Vé xe Cường Times HN=&gt;TH MC SK M.khai (31/10)</t>
  </si>
  <si>
    <t>Vé xe Lan phương PĐP HN=&gt;TH MC SK M.khai (31/10)</t>
  </si>
  <si>
    <t>Đổi nước T1:2 bình (31/10)</t>
  </si>
  <si>
    <t>Vé xe Chung Times HN=&gt;TH MC SK M.khai (31/10)</t>
  </si>
  <si>
    <t>Hoàn phí cho Phạm Trần Đức Cường (31/10-Q01/037)</t>
  </si>
  <si>
    <t>Hoàn phí cho Thiều Lê Huy  (31/10-Q03/121)</t>
  </si>
  <si>
    <t>Hoàn phí cho Chu Khánh Thư  (31/10-Q04/164)</t>
  </si>
  <si>
    <t>Tồn quỹ ngày 31/10</t>
  </si>
  <si>
    <t xml:space="preserve">Quỳnh SK chị yến hỗ trợ đi lại </t>
  </si>
  <si>
    <t>Tiền ăn chi cho Thanh Hóa T11</t>
  </si>
  <si>
    <t xml:space="preserve">Chi trả tiền taxi tiền chi nhánh trích ra được chị oanh phê duyệt </t>
  </si>
  <si>
    <t>Tiền mua thẻ điện thoại phục vu SK NVT</t>
  </si>
  <si>
    <t xml:space="preserve">Mua phong bì </t>
  </si>
  <si>
    <t xml:space="preserve">Taxi c.loan tvt đi cô hiệu trưởng Minh khai </t>
  </si>
  <si>
    <t>Mua lavie(26/10+1/11)</t>
  </si>
  <si>
    <t>Mua bánh gạo phục vụ sự kiện (1/11)</t>
  </si>
  <si>
    <t>Tồn quỹ ngày 1/11</t>
  </si>
  <si>
    <t>Vé xe Hương HM HN=&gt;TH MC QX(1/11)</t>
  </si>
  <si>
    <t>Vé xe Việt HĐ HN=&gt;TH MC QX(1/11)</t>
  </si>
  <si>
    <t>Vé xe Phúc MĐ HN=&gt;TH MC QX(1/11)</t>
  </si>
  <si>
    <t>Chi tiền xe 10 ng SK (28/10)TH=&gt; HN</t>
  </si>
  <si>
    <t>Vé taxi đi gặp hiệu trưởng NVT(18/10)</t>
  </si>
  <si>
    <t xml:space="preserve">Đỗ Hải Nam </t>
  </si>
  <si>
    <t>Q02/067</t>
  </si>
  <si>
    <t xml:space="preserve">Ck VCB </t>
  </si>
  <si>
    <t>Q02/068</t>
  </si>
  <si>
    <t>Q02/069</t>
  </si>
  <si>
    <t xml:space="preserve">Trần Lương Nguyên </t>
  </si>
  <si>
    <t>T2 =&gt; SC ,g 10tr/4.5n/6.5</t>
  </si>
  <si>
    <t xml:space="preserve">2/11:Đủ </t>
  </si>
  <si>
    <t>L1:1tr((2/11)     4/11:HĐ</t>
  </si>
  <si>
    <t>Q05/248</t>
  </si>
  <si>
    <t xml:space="preserve">Nguyễn Quang Huy </t>
  </si>
  <si>
    <t>PA =&gt; SC, g4tr,1.5n/6.5</t>
  </si>
  <si>
    <t xml:space="preserve">30/11: Đủ </t>
  </si>
  <si>
    <t>Q06/251</t>
  </si>
  <si>
    <t xml:space="preserve">Mai Phương Linh </t>
  </si>
  <si>
    <t xml:space="preserve">5/11:Đủ </t>
  </si>
  <si>
    <t>Q07/301</t>
  </si>
  <si>
    <t xml:space="preserve">Trần Thị Mai Trang </t>
  </si>
  <si>
    <t>Sacombank</t>
  </si>
  <si>
    <t>Q07/302</t>
  </si>
  <si>
    <t>L1:4147k(29/10)     29/11:HĐ</t>
  </si>
  <si>
    <t xml:space="preserve">Thanh toán cước hàng balo HN chuyển cho thanh hóa </t>
  </si>
  <si>
    <t>Taxi sự kiện QX MC (2/11)</t>
  </si>
  <si>
    <t>Mua trà cozy phục vụ sự kiện (2/11)</t>
  </si>
  <si>
    <t>Tiền taxi đi thu phí Q06/251</t>
  </si>
  <si>
    <t>Hoàn tiền Bảo LB lấy tiền xe ngày (26/10)</t>
  </si>
  <si>
    <t>Vé xe Trinh LB TH=&gt;HN(29/10)</t>
  </si>
  <si>
    <t>Vé xe Lý  LB TH=&gt;HN(26/10)</t>
  </si>
  <si>
    <t>Vé xe HN=&gt;TH(2/11),Trinh, yến,chi,bảo,dũng,vân anh,lan phương,hằng ,phương tvt,thục linh</t>
  </si>
  <si>
    <t xml:space="preserve">Tiền taxi đi thu phí </t>
  </si>
  <si>
    <t>Vé xe Hạnh HĐ HN=&gt;TH(2/11)</t>
  </si>
  <si>
    <t>Huyền TVT NX TH&lt;=&gt;HN(31/10)(2/11)</t>
  </si>
  <si>
    <t>Taxi Đi MC CLS (2/11)</t>
  </si>
  <si>
    <t>Hạnh HĐ TH=&gt; HN(29/10)</t>
  </si>
  <si>
    <t>Taxi Chuyên LS Sự kiện (2/11),26/10,28/10</t>
  </si>
  <si>
    <t>Thuê máy chiếu SK QX(1+2/11)</t>
  </si>
  <si>
    <t>Tồn quỹ ngày 2/11</t>
  </si>
  <si>
    <t>Q02/070</t>
  </si>
  <si>
    <t>Q02/071</t>
  </si>
  <si>
    <t>Q02/072</t>
  </si>
  <si>
    <t xml:space="preserve">Trương Quốc Triệu </t>
  </si>
  <si>
    <t>IB =&gt; PA, g2tr/1.5n/4.0-4.5</t>
  </si>
  <si>
    <t xml:space="preserve">5/11: Đủ </t>
  </si>
  <si>
    <t xml:space="preserve">Nguyễn Thị Thu Hà </t>
  </si>
  <si>
    <t>IB =&gt; PA, g2tr/1.5n/4.0</t>
  </si>
  <si>
    <t xml:space="preserve">Trần Nguyễn Tấn Dũng </t>
  </si>
  <si>
    <t>T3 =&gt; PA. g3tr/2n/4.0-4.5</t>
  </si>
  <si>
    <t>Q02/073</t>
  </si>
  <si>
    <t xml:space="preserve">Hồ Thanh Trúc </t>
  </si>
  <si>
    <t>T2 =&gt; PA, g4tr/4.0-4.5/2N</t>
  </si>
  <si>
    <t>phương pháp 50%, vay sacombank</t>
  </si>
  <si>
    <t>Q05/249</t>
  </si>
  <si>
    <t>4/11:Đủ     QTEXB</t>
  </si>
  <si>
    <t>3/11:Đủ       CKBIDV</t>
  </si>
  <si>
    <t>Q05/250</t>
  </si>
  <si>
    <t xml:space="preserve">Lê Hoàng </t>
  </si>
  <si>
    <t>T1 =&gt; PA, g4tr/2.5n/4.0</t>
  </si>
  <si>
    <t>SCB</t>
  </si>
  <si>
    <t>Q06/252</t>
  </si>
  <si>
    <t>Q06/253</t>
  </si>
  <si>
    <t>Q06/254</t>
  </si>
  <si>
    <t>Q06/255</t>
  </si>
  <si>
    <t xml:space="preserve">Nguyễn Việt Anh </t>
  </si>
  <si>
    <t>5/11:HĐ</t>
  </si>
  <si>
    <t>Đặng Phong Châu</t>
  </si>
  <si>
    <t xml:space="preserve">4/11:Đủ </t>
  </si>
  <si>
    <t xml:space="preserve">Đặng Lê Minh </t>
  </si>
  <si>
    <t>T2 =&gt; PA, g4tr/4.0/2.5N</t>
  </si>
  <si>
    <t>Q07/303</t>
  </si>
  <si>
    <t xml:space="preserve">Nguyễn Hán Việt </t>
  </si>
  <si>
    <t>IB =&gt; AD, g4tr/5.0-5.5/2N</t>
  </si>
  <si>
    <t>3/11:HĐ</t>
  </si>
  <si>
    <t>Q07/304</t>
  </si>
  <si>
    <t xml:space="preserve">Hoàng Thanh Hà </t>
  </si>
  <si>
    <t>QTEXB</t>
  </si>
  <si>
    <t xml:space="preserve">Trả lương tháng 10 cho giúp việc </t>
  </si>
  <si>
    <t>Thanh Toán tiền thuê máy chiếu 3 ngày(1+2/11+30/10)</t>
  </si>
  <si>
    <t>Đưa chị Hạnh 150k, nhưng c.hạnh nợ 130k</t>
  </si>
  <si>
    <t>Q02/074</t>
  </si>
  <si>
    <t>Q02/075</t>
  </si>
  <si>
    <t xml:space="preserve">Tạ Khánh Chi </t>
  </si>
  <si>
    <t>4/11:đủ</t>
  </si>
  <si>
    <t>IB =&gt; AD, g4tr/5.5/2N</t>
  </si>
  <si>
    <t>L1:5tr(3/11)</t>
  </si>
  <si>
    <t>Q06/256</t>
  </si>
  <si>
    <t>Q06/257</t>
  </si>
  <si>
    <t xml:space="preserve">Trần Minh Thư </t>
  </si>
  <si>
    <t xml:space="preserve">đủ </t>
  </si>
  <si>
    <t xml:space="preserve">Nguyễn Lê Anh </t>
  </si>
  <si>
    <t>Q06/258</t>
  </si>
  <si>
    <t>Q06/259</t>
  </si>
  <si>
    <t xml:space="preserve">Bùi Mạnh Thành Đạt </t>
  </si>
  <si>
    <t>PA =&gt; SC, g4tr/1.5n/6.5-7.0</t>
  </si>
  <si>
    <t>Q06/260</t>
  </si>
  <si>
    <t>Q06/261</t>
  </si>
  <si>
    <t xml:space="preserve">Phạm Thái Dương </t>
  </si>
  <si>
    <t xml:space="preserve">3/12:Đủ </t>
  </si>
  <si>
    <t>Q06/262</t>
  </si>
  <si>
    <t>Q06/263</t>
  </si>
  <si>
    <t xml:space="preserve">Trương Ánh Dương </t>
  </si>
  <si>
    <t>Q06/264</t>
  </si>
  <si>
    <t>Q06/265</t>
  </si>
  <si>
    <t xml:space="preserve">Nguyễn Vũ Xương </t>
  </si>
  <si>
    <t xml:space="preserve">Nguyễn Minh Dũng </t>
  </si>
  <si>
    <t>Q06/266</t>
  </si>
  <si>
    <t>Q06/267</t>
  </si>
  <si>
    <t>Q06/268</t>
  </si>
  <si>
    <t xml:space="preserve">Doãn Trần Minh </t>
  </si>
  <si>
    <t>T1 =&gt; PA, g4tr/2.5n/4.0-4.5</t>
  </si>
  <si>
    <t>4/11:HĐ</t>
  </si>
  <si>
    <t xml:space="preserve">Lương Phan Anh </t>
  </si>
  <si>
    <t>T2 =&gt; SC, g10tr/4n/6.5</t>
  </si>
  <si>
    <t>L1:2tr,  l2:18tr    QTEXB</t>
  </si>
  <si>
    <t>Q07/305</t>
  </si>
  <si>
    <t>Q07/306</t>
  </si>
  <si>
    <t>Q07/307</t>
  </si>
  <si>
    <t>Q07/308</t>
  </si>
  <si>
    <t xml:space="preserve">Bùi Khánh Linh </t>
  </si>
  <si>
    <t>PA =&gt; SC, g4tr/2n/6.5-7.0</t>
  </si>
  <si>
    <t xml:space="preserve">Trần Ngọc Phương Mai </t>
  </si>
  <si>
    <t xml:space="preserve">Nguyễn Thanh An </t>
  </si>
  <si>
    <t>IB =&gt; AD, g4tr/2n/5.0-5.5</t>
  </si>
  <si>
    <t>Q07/309</t>
  </si>
  <si>
    <t>Q07/310</t>
  </si>
  <si>
    <t xml:space="preserve">Trịnh Thị Mai </t>
  </si>
  <si>
    <t>30/11:25%    30/12:HĐ</t>
  </si>
  <si>
    <t>Q07/311</t>
  </si>
  <si>
    <t xml:space="preserve">Nguyễn Quang Sơn </t>
  </si>
  <si>
    <t>T2 =&gt; PA, g4tr/2.5n/4.0-4.5</t>
  </si>
  <si>
    <t>Q07/312</t>
  </si>
  <si>
    <t xml:space="preserve">Phan Hồng Vân </t>
  </si>
  <si>
    <t>Vé xe linh HM HN=&gt;TH(3/11)</t>
  </si>
  <si>
    <t>My NX+P.anh NX HN=&gt;TH</t>
  </si>
  <si>
    <t>Đặt bánh buổi học phương pháp (3/11)</t>
  </si>
  <si>
    <t>Vé xe taxi sự kiện C3 LS(2/11)</t>
  </si>
  <si>
    <t>Taxi quảng xương (1+2/11)</t>
  </si>
  <si>
    <t xml:space="preserve">Chị Yến thưởng chi nhánh làm sự kiện </t>
  </si>
  <si>
    <t>Đặt phòng khách sạn 3/11</t>
  </si>
  <si>
    <t>Tồn quỹ ngày 3/11</t>
  </si>
  <si>
    <t xml:space="preserve">K2 =&gt; K7 , G8%/3.5N </t>
  </si>
  <si>
    <t>HUỶ</t>
  </si>
  <si>
    <t>Q02/076</t>
  </si>
  <si>
    <t>L1:10tr(3/11)</t>
  </si>
  <si>
    <t>Q02/077</t>
  </si>
  <si>
    <t>L1:40tr(3/11)</t>
  </si>
  <si>
    <t>Q06/269</t>
  </si>
  <si>
    <t>Q06/270</t>
  </si>
  <si>
    <t>Q06/271</t>
  </si>
  <si>
    <t>Q06/272</t>
  </si>
  <si>
    <t>L1:10tr(28/10)</t>
  </si>
  <si>
    <t xml:space="preserve">Lê Phương Thảo </t>
  </si>
  <si>
    <t>T2 =&gt; PA, g4tr/2n/4.0-4.5</t>
  </si>
  <si>
    <t xml:space="preserve">6/11:Đủ </t>
  </si>
  <si>
    <t xml:space="preserve">Nguyễn Khánh Linh </t>
  </si>
  <si>
    <t xml:space="preserve">Nguyễn Khánh Toàn </t>
  </si>
  <si>
    <t>T1 =&gt; PA, g8%/4.0/2.5n</t>
  </si>
  <si>
    <t>14/11:50%</t>
  </si>
  <si>
    <t>15/12:HĐ</t>
  </si>
  <si>
    <t>Q07/313</t>
  </si>
  <si>
    <t>L1:1tr(3/11)</t>
  </si>
  <si>
    <t>Q07/314</t>
  </si>
  <si>
    <t>Q07/315</t>
  </si>
  <si>
    <t>Q07/316</t>
  </si>
  <si>
    <t>Q07/317</t>
  </si>
  <si>
    <t>T2 =&gt; PA, g4tr/2.5n/4.0</t>
  </si>
  <si>
    <t>Q02/66</t>
  </si>
  <si>
    <t>L1:1tr</t>
  </si>
  <si>
    <t>L1:8tr(2/11)</t>
  </si>
  <si>
    <t>L1:5tr708(3/11)</t>
  </si>
  <si>
    <t>Q07/318</t>
  </si>
  <si>
    <t>Q07/319</t>
  </si>
  <si>
    <t>L1:11tr</t>
  </si>
  <si>
    <t>Q07/320</t>
  </si>
  <si>
    <t>Q07/321</t>
  </si>
  <si>
    <t xml:space="preserve">Đỗ Duy Bình </t>
  </si>
  <si>
    <t>T1 =&gt; PA, g4tr/4.0/2.5n</t>
  </si>
  <si>
    <t>T1 =&gt; PA, g4tr/3n/4.0-4.5</t>
  </si>
  <si>
    <t>Taxi đi MC Lý Tự Trọng (4/11)</t>
  </si>
  <si>
    <t>Vé Xe Tuấn HM MC SK HN=&gt;TH(3/11)</t>
  </si>
  <si>
    <t>Sâm Lb (4/11)</t>
  </si>
  <si>
    <t>Loan HĐ MC MK(1/11)</t>
  </si>
  <si>
    <t xml:space="preserve">Taxi MC quảng xương -nguyễn du </t>
  </si>
  <si>
    <t>vé lan phương pđp hn=&gt;th(2/11)</t>
  </si>
  <si>
    <t>vé lan phương pđp th=&gt;hn (2/11)</t>
  </si>
  <si>
    <t xml:space="preserve">Thanh Toán setup điều hòa </t>
  </si>
  <si>
    <t xml:space="preserve">Thanh Toán setup trần thạch cao </t>
  </si>
  <si>
    <t xml:space="preserve">Thanh Toán setup điện </t>
  </si>
  <si>
    <t xml:space="preserve">Mua bánh buổi học phương pháp </t>
  </si>
  <si>
    <t>Thanh hóa tiền set up nội thất gia công</t>
  </si>
  <si>
    <t>Vé c.Loan TVT (2/11)HN=&gt;TH (2/11)</t>
  </si>
  <si>
    <t>Khách sạn c.Loan tvt sk (2/11)</t>
  </si>
  <si>
    <t>Tồn quỹ ngày 4/11</t>
  </si>
  <si>
    <t xml:space="preserve">Đỗ Tất Toàn </t>
  </si>
  <si>
    <t>L1:10tr(2/11)</t>
  </si>
  <si>
    <t>Q02/078</t>
  </si>
  <si>
    <t>Q02/079</t>
  </si>
  <si>
    <t>Q02/080</t>
  </si>
  <si>
    <t xml:space="preserve">ck BIDV </t>
  </si>
  <si>
    <t>L1:15tr(3/11)</t>
  </si>
  <si>
    <t>Vé xe Taxi N.du QX+LTTrọng (5/11)</t>
  </si>
  <si>
    <t>Thanh toán tiền phòng khách sạn (2/11-2 ngày )</t>
  </si>
  <si>
    <t xml:space="preserve">Taxi sự kiện nguyễn du quảng xương </t>
  </si>
  <si>
    <t>Vé Chi LB,Hà hđ,loan hd,linh lb,pa nx sk (30/10)</t>
  </si>
  <si>
    <t>Tồn quỹ ngày 5/11</t>
  </si>
  <si>
    <t>Vé xe quỳnh SK HN&lt;=&gt;TH MC(31/10+5/11)</t>
  </si>
  <si>
    <t>Vé xe Cường Times TH=&gt;HN(31/10)</t>
  </si>
  <si>
    <t xml:space="preserve">Thanh toán cước hàng balo hn=&gt;thanh hóa </t>
  </si>
  <si>
    <t>Tồn quỹ ngày 7/11</t>
  </si>
  <si>
    <t xml:space="preserve">Hồng TH nộp TK Vietcombank c yến </t>
  </si>
  <si>
    <t xml:space="preserve">Trịnh Xuân Mạnh </t>
  </si>
  <si>
    <t>Sửa chữa thông tắc bồn cầu T1(7/11)</t>
  </si>
  <si>
    <t>Vé Tiền taxi đi cấp 2 nguyễn du (6/11)</t>
  </si>
  <si>
    <t xml:space="preserve">Vé xe Tùng MĐ MC Nguyễn Du-QX(6/11) </t>
  </si>
  <si>
    <t xml:space="preserve">Thanh Toán tiền VPP bút +clear bag +giấy </t>
  </si>
  <si>
    <t xml:space="preserve">Mua thẻ điện thoại gọi SK N.Du+LTTrọng </t>
  </si>
  <si>
    <t>Mua sách giáo khoa T.A lớp 6,7</t>
  </si>
  <si>
    <t>Thanh toán tiền phòng khách sạn đêm 4/11+phụ phí 3/11</t>
  </si>
  <si>
    <t>Mua lavie phục vụ sự kiện (8/11)</t>
  </si>
  <si>
    <t>Mua bánh gạo phục vụ sự kiện (8/11)</t>
  </si>
  <si>
    <t>Tồn quỹ ngày 8/11</t>
  </si>
  <si>
    <t>Trả lương tháng 9+10 cho bảo vệ(T10+8 ngày T9)</t>
  </si>
  <si>
    <t xml:space="preserve">Hoàng Tiến Đạt </t>
  </si>
  <si>
    <t>11/11:50%</t>
  </si>
  <si>
    <t xml:space="preserve">Phan Quỳnh Anh </t>
  </si>
  <si>
    <t xml:space="preserve">10/11:23tr708       còn lại SCB </t>
  </si>
  <si>
    <t xml:space="preserve">Đinh Phương Yến </t>
  </si>
  <si>
    <t>10/11:10tr          11/11:23tr</t>
  </si>
  <si>
    <t>Q02/081</t>
  </si>
  <si>
    <t>Q06/273</t>
  </si>
  <si>
    <t>Q06/274</t>
  </si>
  <si>
    <t>Q06/275</t>
  </si>
  <si>
    <t>Q07/323</t>
  </si>
  <si>
    <t xml:space="preserve">Lê Thế Nhất Phong </t>
  </si>
  <si>
    <t>T1 =&gt; IB, g2tr//1.5n/4kn</t>
  </si>
  <si>
    <t xml:space="preserve">QTVCB Mỹ Đình </t>
  </si>
  <si>
    <t>Q08/351</t>
  </si>
  <si>
    <t xml:space="preserve">Hoàng Minh Hùng </t>
  </si>
  <si>
    <t>T1 =&gt; SC, g10tr/4n/6.0-6.5</t>
  </si>
  <si>
    <t>10/11:50%      Sacombank</t>
  </si>
  <si>
    <t>Q08/352</t>
  </si>
  <si>
    <t>Q08/353</t>
  </si>
  <si>
    <t xml:space="preserve">Nguyễn Đình Quốc Huy </t>
  </si>
  <si>
    <t>11/11:FULL</t>
  </si>
  <si>
    <t>L1:1tr(9/11)                11/11:Full</t>
  </si>
  <si>
    <t>Q09/401</t>
  </si>
  <si>
    <t xml:space="preserve">Phạm Hà Linh </t>
  </si>
  <si>
    <t>10/11:full</t>
  </si>
  <si>
    <t>Đổi nước tầng 1(2 bình )</t>
  </si>
  <si>
    <t>Mua lavie phục vụ sự kiện (9/11)</t>
  </si>
  <si>
    <t>Tồn quỹ ngày 9/11</t>
  </si>
  <si>
    <t>Q02/082</t>
  </si>
  <si>
    <t>Q02/083</t>
  </si>
  <si>
    <t>Q02/084</t>
  </si>
  <si>
    <t xml:space="preserve">Phạm Hà Nhi </t>
  </si>
  <si>
    <t xml:space="preserve">Mai Tuệ Minh </t>
  </si>
  <si>
    <t xml:space="preserve">30/11:HĐ </t>
  </si>
  <si>
    <t>Q06/276</t>
  </si>
  <si>
    <t>Q06/277</t>
  </si>
  <si>
    <t>Q06/278</t>
  </si>
  <si>
    <t xml:space="preserve">Hoàng Bùi Phúc Điền </t>
  </si>
  <si>
    <t xml:space="preserve">T1 =&gt; PA, g4tr/4.0-4.5/2.5N </t>
  </si>
  <si>
    <t xml:space="preserve">Phạm Phương Anh </t>
  </si>
  <si>
    <t>Q06/279</t>
  </si>
  <si>
    <t>L1:4tr500(10/11)</t>
  </si>
  <si>
    <t>L1:2tr(3/11)</t>
  </si>
  <si>
    <t>L1:4tr500(10/11)   L2:262k(10/11)</t>
  </si>
  <si>
    <t>L1:35tr(9/11)</t>
  </si>
  <si>
    <t>Q07/324</t>
  </si>
  <si>
    <t>Q07/325</t>
  </si>
  <si>
    <t>Q07/326</t>
  </si>
  <si>
    <t>Q08/354</t>
  </si>
  <si>
    <t>Q08/355</t>
  </si>
  <si>
    <t>Q08/356</t>
  </si>
  <si>
    <t xml:space="preserve">Phạm Xuân Nguyên </t>
  </si>
  <si>
    <t xml:space="preserve">Nguyễn Hoàng Bảo Anh </t>
  </si>
  <si>
    <t xml:space="preserve">Nguyễn Khang Anh </t>
  </si>
  <si>
    <t>QTVCB(MĐ)</t>
  </si>
  <si>
    <t>Q09/402</t>
  </si>
  <si>
    <t>L1:1tr(10/11)</t>
  </si>
  <si>
    <t>Q09/403</t>
  </si>
  <si>
    <t>Mua bánh phương pháp (10/11)</t>
  </si>
  <si>
    <t>Tồn quỹ ngày 10/11</t>
  </si>
  <si>
    <t>Vé xe taxi c.vân anh đi gặp cô hiệu trưởng nguyễn du+llt</t>
  </si>
  <si>
    <t>Vé xe Chung times tiền xe Thanh Hóa&lt;=&gt;hn (3/11+10/11)</t>
  </si>
  <si>
    <t xml:space="preserve">Đặt phòng khách sạn (9/11) cược </t>
  </si>
  <si>
    <t>Q05/244</t>
  </si>
  <si>
    <t>Q05/245</t>
  </si>
  <si>
    <t>Q05/246</t>
  </si>
  <si>
    <t>Q05/247</t>
  </si>
  <si>
    <t>CK BIDV:50tr</t>
  </si>
  <si>
    <t>fvi n</t>
  </si>
  <si>
    <t>010/Q01</t>
  </si>
  <si>
    <t>Bùi Lại Trà My</t>
  </si>
  <si>
    <t>Nguyễn Phương Thảo</t>
  </si>
  <si>
    <t>Q02/085</t>
  </si>
  <si>
    <t xml:space="preserve">Hủy </t>
  </si>
  <si>
    <t>Q02/086</t>
  </si>
  <si>
    <t>L1:2tr5(10/11)</t>
  </si>
  <si>
    <t>Q02/087</t>
  </si>
  <si>
    <t>L1:5tr708(10/11)</t>
  </si>
  <si>
    <t>Q07/327</t>
  </si>
  <si>
    <t>T2 =&gt; PA, 4tr/2.5n/4.0-4.5</t>
  </si>
  <si>
    <t>Q08/357</t>
  </si>
  <si>
    <t>Q08/358</t>
  </si>
  <si>
    <t xml:space="preserve">Nguyễn Thái Thành Đạt </t>
  </si>
  <si>
    <t>K2 =&gt; K7, g8%/3n/movers</t>
  </si>
  <si>
    <t>Q08/359</t>
  </si>
  <si>
    <t>Q08/360</t>
  </si>
  <si>
    <t>T1 =&gt; PA, g8%/2.5n/4.0</t>
  </si>
  <si>
    <t>Q09/404</t>
  </si>
  <si>
    <t>Q09/405</t>
  </si>
  <si>
    <t xml:space="preserve">Nguyễn Thái Hồng Phúc </t>
  </si>
  <si>
    <t xml:space="preserve">C.ánh ngoại giao phòng cháy chữa cháy </t>
  </si>
  <si>
    <t xml:space="preserve">Vé xe HN&lt;=&gt;TH chị vân anh đi công tác </t>
  </si>
  <si>
    <t xml:space="preserve">Taxi chị vân anh tvt thanh hóa đi công tác </t>
  </si>
  <si>
    <t>Tồn quỹ ngày 11/11</t>
  </si>
  <si>
    <t xml:space="preserve">Trả phí Nguyễn Văn Cường </t>
  </si>
  <si>
    <t xml:space="preserve">Nguyễn Trương Quỳnh Chi </t>
  </si>
  <si>
    <t>L1:3tr(6/10)     L2:33tr571(7/10)</t>
  </si>
  <si>
    <t>Q02/088</t>
  </si>
  <si>
    <t xml:space="preserve">Vé Hồng th đi tranning Yên Lãng 30/9 HN&lt;=&gt;TH , +hỗ trợ ăn trưa </t>
  </si>
  <si>
    <t xml:space="preserve">Vé Yến MĐ Sk Tô Hiến Thành 2-3/10 HN&lt;=&gt;TH </t>
  </si>
  <si>
    <t xml:space="preserve">Vé xe Hoa Lb SK Tô Hiến Thành 2-3/10 HN&lt;=&gt;TH </t>
  </si>
  <si>
    <t>Tiền taxi sk nguyễn văn trỗi (16/10)</t>
  </si>
  <si>
    <t>Mua nước tăng lực phục vụ sự kiện 19/10</t>
  </si>
  <si>
    <t>Đổi nước tầng 1(2 bình _12/10)</t>
  </si>
  <si>
    <t>Tồn quỹ ngày 12/11</t>
  </si>
  <si>
    <t>Chi tiền xe cho Anh Phúc đi sự kiện ngày  18/10 Trường Cù Chính Lan: 180k</t>
  </si>
  <si>
    <t>Phúc MĐ MC sk cù chính lan (8/10)</t>
  </si>
  <si>
    <t>Phúc MĐ MC sk trần mai ninh  (15/10)</t>
  </si>
  <si>
    <t>Vé Phúc MĐ SK MC nguyễn Trãi (5/10)</t>
  </si>
  <si>
    <t xml:space="preserve">Trần Khánh Linh </t>
  </si>
  <si>
    <t>11/Q1</t>
  </si>
  <si>
    <t>12/Q1</t>
  </si>
  <si>
    <t>08/Q01</t>
  </si>
  <si>
    <t>PA =&gt; SC, g4tr/2.5/6.5-7.0</t>
  </si>
  <si>
    <t>Q02/089</t>
  </si>
  <si>
    <t xml:space="preserve">Hoàn phí phụ huynh Hồ Thanh Trúc </t>
  </si>
  <si>
    <t xml:space="preserve">Hoàn phí phụ huynh Bùi Khánh Linh </t>
  </si>
  <si>
    <t xml:space="preserve">Hoàn phí phụ huynh Đặng Phong Châu </t>
  </si>
  <si>
    <t xml:space="preserve">Hoàn phí phụ huynh Lê Hoàng </t>
  </si>
  <si>
    <t>Taxi Sk Trần Phú 2 ca MC(13/11)</t>
  </si>
  <si>
    <t>Taxi Sk Trần Phú 1 ca MC(12/11)</t>
  </si>
  <si>
    <t>14/11/2019</t>
  </si>
  <si>
    <t xml:space="preserve">Hoàn phí phụ huynh Võ Lê Minh </t>
  </si>
  <si>
    <t>Thuê máy chiếu sự kiện Trần phú + c2 Lê Lợi (6 máy 12+13+14/11)</t>
  </si>
  <si>
    <t xml:space="preserve">Taxi Sk C2 Lê lợi MC </t>
  </si>
  <si>
    <t>Q02/090</t>
  </si>
  <si>
    <t xml:space="preserve">L1:5tr708(10/11)  L2:25tr(11/11)   </t>
  </si>
  <si>
    <t>Tồn quỹ ngày 13/11</t>
  </si>
  <si>
    <t>Tồn quỹ ngày 14/11</t>
  </si>
  <si>
    <t xml:space="preserve">Nguyễn Danh Tiền </t>
  </si>
  <si>
    <t>FO =&gt; AD, g4tr/1.5n/5.5</t>
  </si>
  <si>
    <t>Q5/208</t>
  </si>
  <si>
    <t>15/11/2019</t>
  </si>
  <si>
    <t>Q07/328</t>
  </si>
  <si>
    <t>Q07/329</t>
  </si>
  <si>
    <t>Q07/361</t>
  </si>
  <si>
    <t>L1:5tr708(5/11)</t>
  </si>
  <si>
    <t>Taxi Sk C2Trần phú MC (14+15/11)</t>
  </si>
  <si>
    <t xml:space="preserve">Mua máy điện thoại di động cho chi nhánh </t>
  </si>
  <si>
    <t xml:space="preserve">Đặt phòng khách sạn cho thầy tây sự kiện 3 phòng </t>
  </si>
  <si>
    <t>Thanh toán tiền nước sinh hoạt T10</t>
  </si>
  <si>
    <t xml:space="preserve">Thanh toán tiền set up sơn cho A.Dụ HP </t>
  </si>
  <si>
    <t>Tồn quỹ ngày 15/11</t>
  </si>
  <si>
    <t>L1:22tr500</t>
  </si>
  <si>
    <t>PA =&gt; SC, g40%/1.5n/6.5-7.0</t>
  </si>
  <si>
    <t>16/11/2019</t>
  </si>
  <si>
    <t xml:space="preserve">Trương Việt Cường </t>
  </si>
  <si>
    <t>16/11:Full</t>
  </si>
  <si>
    <t xml:space="preserve">Lê Triệu Tường Vân </t>
  </si>
  <si>
    <t>Q02/091</t>
  </si>
  <si>
    <t>Q02/092</t>
  </si>
  <si>
    <t>Q02/093</t>
  </si>
  <si>
    <t>Q08/362</t>
  </si>
  <si>
    <t xml:space="preserve">Trịnh Thùy Linh </t>
  </si>
  <si>
    <t xml:space="preserve">Trịnh Quang Huy </t>
  </si>
  <si>
    <t>16/12:full</t>
  </si>
  <si>
    <t>Q09/406</t>
  </si>
  <si>
    <t xml:space="preserve">Nguyễn Trọng Vương Vũ </t>
  </si>
  <si>
    <t xml:space="preserve">Nguyễn Trọng Tâm </t>
  </si>
  <si>
    <t>T2 =&gt; PA, g8%,2n/4.0</t>
  </si>
  <si>
    <t xml:space="preserve">Hoàn phí phụ huynh Phạm Minh Đức </t>
  </si>
  <si>
    <t xml:space="preserve">Đổi nước T1 2 bình </t>
  </si>
  <si>
    <t>Mua nước khoáng Lavie sk 16/11</t>
  </si>
  <si>
    <t>Taxi MC cấp 2 le lợi 16/11</t>
  </si>
  <si>
    <t>Tồn quỹ ngày 16/11</t>
  </si>
  <si>
    <t xml:space="preserve">Nguyễn Tuấn Hưng </t>
  </si>
  <si>
    <t>T1 =&gt; SC, g10tr/4n/6.0</t>
  </si>
  <si>
    <t>Q02/094</t>
  </si>
  <si>
    <t>Q02/095</t>
  </si>
  <si>
    <t xml:space="preserve">Lương Trung Kiên </t>
  </si>
  <si>
    <t>Q02/096</t>
  </si>
  <si>
    <t xml:space="preserve">Lê Phương Nguyên </t>
  </si>
  <si>
    <t>T2 =&gt; PA, g4tr/,2n/4.0-4.5</t>
  </si>
  <si>
    <t>Q02/097</t>
  </si>
  <si>
    <t>18/11:full</t>
  </si>
  <si>
    <t>Q02/098</t>
  </si>
  <si>
    <t>Q06/280</t>
  </si>
  <si>
    <t xml:space="preserve">Phạm Hồng Ngọc </t>
  </si>
  <si>
    <t>Q07/330</t>
  </si>
  <si>
    <t xml:space="preserve">Lê Thị Huyền Thanh </t>
  </si>
  <si>
    <t>Q07/331</t>
  </si>
  <si>
    <t xml:space="preserve">Nguyễn Đức Minh </t>
  </si>
  <si>
    <t>Q08/363</t>
  </si>
  <si>
    <t>Q08/364</t>
  </si>
  <si>
    <t>18/11:Full</t>
  </si>
  <si>
    <t>Q08/365</t>
  </si>
  <si>
    <t xml:space="preserve">Lê Hà Linh </t>
  </si>
  <si>
    <t>18/11:50%</t>
  </si>
  <si>
    <t>Q08/366</t>
  </si>
  <si>
    <t xml:space="preserve">Lê Quang Hưng </t>
  </si>
  <si>
    <t>T1 =&gt; PA, g4tr/2n/4.0-4.5</t>
  </si>
  <si>
    <t>Q08/367</t>
  </si>
  <si>
    <t>Q08/368</t>
  </si>
  <si>
    <t xml:space="preserve">Dương Thu Hà </t>
  </si>
  <si>
    <t>T2 =&gt; PA, g4tr/,2.5n/4.0-4.5</t>
  </si>
  <si>
    <t>Q08/369</t>
  </si>
  <si>
    <t xml:space="preserve">Lê Hoàng Long </t>
  </si>
  <si>
    <t>T2 =&gt; AD, g4tr/3.5n/5.0-5.5</t>
  </si>
  <si>
    <t>L1:1.5tr(17/11)</t>
  </si>
  <si>
    <t>Q09/407</t>
  </si>
  <si>
    <t xml:space="preserve">Nguyễn Lưu Gia Bảo </t>
  </si>
  <si>
    <t>T2 =&gt; SC, g10tr/6.0-6.5/4N</t>
  </si>
  <si>
    <t>Q09/408</t>
  </si>
  <si>
    <t>Q09/409</t>
  </si>
  <si>
    <t>Hoàng Duy Hưng</t>
  </si>
  <si>
    <t>Q09/410</t>
  </si>
  <si>
    <t xml:space="preserve">Nguyễn Thành Vinh </t>
  </si>
  <si>
    <t>Vé xé My times sự kiện TH=&gt;HN17/11</t>
  </si>
  <si>
    <t>Vé xe team times+YL+HM</t>
  </si>
  <si>
    <t>Vé xe chị Ngọc TVT HN=&gt; TH SK (17/11)</t>
  </si>
  <si>
    <t>Tồn quỹ ngày 17/11</t>
  </si>
  <si>
    <t>IB =&gt; SC, g7tr/6.5-7.0/3n</t>
  </si>
  <si>
    <t>IB =&gt; AD, g4tr/5.5/2n</t>
  </si>
  <si>
    <t>K3 =&gt; K7, g8%/3n/mover</t>
  </si>
  <si>
    <t>Q02/099</t>
  </si>
  <si>
    <t>L1:2tr(17/11)</t>
  </si>
  <si>
    <t>Q02/100</t>
  </si>
  <si>
    <t>L1:3tr(17/11)</t>
  </si>
  <si>
    <t>QTEXB YL</t>
  </si>
  <si>
    <t>Q06/281</t>
  </si>
  <si>
    <t xml:space="preserve">QTEXB </t>
  </si>
  <si>
    <t>Q06/282</t>
  </si>
  <si>
    <t>T2 =&gt; PA, g4tr/4.0-4.5/2.5n</t>
  </si>
  <si>
    <t>L1:10tr(17/10)  QTEXB</t>
  </si>
  <si>
    <t>Q09/411</t>
  </si>
  <si>
    <t xml:space="preserve">Lê Trần Minh Quang </t>
  </si>
  <si>
    <t>PA =&gt; SC, g50%/6.5/1.5n</t>
  </si>
  <si>
    <t>Taxi thu phí Q08/352</t>
  </si>
  <si>
    <t xml:space="preserve">Trả tiền set up IT A. Tuân </t>
  </si>
  <si>
    <t>Vé xe Tâm YL SK 25/10</t>
  </si>
  <si>
    <t>Chi mua vpp SK 17-18/11</t>
  </si>
  <si>
    <t xml:space="preserve">Tiền taxi đi thu phí tại nhà </t>
  </si>
  <si>
    <t>Vé xe Khôi YL tàu HN-TH</t>
  </si>
  <si>
    <t xml:space="preserve">Tiền thuê khách sạn Chị Trang TVT YL 16-17/11 </t>
  </si>
  <si>
    <t>Hồng TH nộp tài khoản Viettinbank 18/11</t>
  </si>
  <si>
    <t>Tồn quỹ ngày 18/11</t>
  </si>
  <si>
    <t>L1:10tr(17/11)</t>
  </si>
  <si>
    <t>T2 =&gt; PA, g4tr/4.5/2.5n</t>
  </si>
  <si>
    <t>Lê Đăng Anh Minh</t>
  </si>
  <si>
    <t>K3 =&gt; K7, g4tr/3N/mover</t>
  </si>
  <si>
    <t>19/11/2019</t>
  </si>
  <si>
    <t>18/11/2019</t>
  </si>
  <si>
    <t>Q06/284</t>
  </si>
  <si>
    <t>Q06/285</t>
  </si>
  <si>
    <t>Q06/286</t>
  </si>
  <si>
    <t>Q06/283</t>
  </si>
  <si>
    <t>L1:10tr(16/11)</t>
  </si>
  <si>
    <t>Q08/370</t>
  </si>
  <si>
    <t>L1:12tr600(17/11)</t>
  </si>
  <si>
    <t xml:space="preserve">Vé xe taxi chị vân anh đi găp cô hiệu trưởng cấp 2 lê lợi +cấp 2 trần phú </t>
  </si>
  <si>
    <t xml:space="preserve">Vé xe thu phí hiệu trưởng cấp 2 Trần Mai Ninh </t>
  </si>
  <si>
    <t>Vé taxi đi sự kiện cấp 2 Trần Phú 12+15/11</t>
  </si>
  <si>
    <t xml:space="preserve">Đi thu phí case hồng ngọc </t>
  </si>
  <si>
    <t>Vé xe chị Vân Anh đi training (14/11) HN&lt;=&gt;TH</t>
  </si>
  <si>
    <t xml:space="preserve">Vé xem phim Tiên Hắc Ám TVT Vân Anh </t>
  </si>
  <si>
    <t>Vé xe từ sân bay =&gt; nhà chị Yến SG (6/11)</t>
  </si>
  <si>
    <t xml:space="preserve">Vé taxi đi từ nhà chị yến=&gt; khách sạn Lê Thị Riêng </t>
  </si>
  <si>
    <t xml:space="preserve">Mua đài set-up </t>
  </si>
  <si>
    <t>Tồn quỹ ngày 19/11</t>
  </si>
  <si>
    <t>20/11/2019</t>
  </si>
  <si>
    <t>Hồng TH nộp tài khoản Viettinbank 20/11</t>
  </si>
  <si>
    <t xml:space="preserve">Mua dây xích xe+chìa khóa </t>
  </si>
  <si>
    <t xml:space="preserve">Mua dây thép phơi quần áo, chăn cho nhân viên </t>
  </si>
  <si>
    <t>Tồn quỹ ngày 20/11</t>
  </si>
  <si>
    <t>T2 =&gt; AD, g4tr/2.5n/5.5</t>
  </si>
  <si>
    <t>Tồn quỹ ngày 19/10</t>
  </si>
  <si>
    <t xml:space="preserve">T2 =&gt; PA,g4tr/2n/4.0-4.5 </t>
  </si>
  <si>
    <t xml:space="preserve">T3 =&gt; PA,g4tr/3n/4.0 </t>
  </si>
  <si>
    <t xml:space="preserve">T2 =&gt; PA,g4tr/4.0/2N </t>
  </si>
  <si>
    <t xml:space="preserve"> Lê Hoàng Long </t>
  </si>
  <si>
    <t>T2 =&gt; PA</t>
  </si>
  <si>
    <t>BẢNG KÊ TIỀN</t>
  </si>
  <si>
    <t>TỔNG</t>
  </si>
  <si>
    <t>22/10/2019</t>
  </si>
  <si>
    <t>23/10/2019</t>
  </si>
  <si>
    <t>25/10/2019</t>
  </si>
  <si>
    <t>26/10/2019</t>
  </si>
  <si>
    <t>27/10/2019</t>
  </si>
  <si>
    <t>01/11/2019</t>
  </si>
  <si>
    <t>02/11/2019</t>
  </si>
  <si>
    <t>03/11/2019</t>
  </si>
  <si>
    <t>04/11/2019</t>
  </si>
  <si>
    <t>05/11/2019</t>
  </si>
  <si>
    <t>07/11/2019</t>
  </si>
  <si>
    <t>08/11/2019</t>
  </si>
  <si>
    <t>09/11/2019</t>
  </si>
  <si>
    <t>10/11/2019</t>
  </si>
  <si>
    <t>11/11/2019</t>
  </si>
  <si>
    <t>12/11/2019</t>
  </si>
  <si>
    <t>13/11/2019</t>
  </si>
  <si>
    <t>17/11/2019</t>
  </si>
  <si>
    <t>11</t>
  </si>
  <si>
    <t>T3 =&gt; PA</t>
  </si>
  <si>
    <t>T2 =&gt; SC</t>
  </si>
  <si>
    <t>T2 =&gt; AD</t>
  </si>
  <si>
    <t>T1 =&gt; SC</t>
  </si>
  <si>
    <t>K2 =&gt; K7</t>
  </si>
  <si>
    <t>RL =&gt; SC</t>
  </si>
  <si>
    <t>RL =&gt; AD</t>
  </si>
  <si>
    <t>K3 =&gt; K7</t>
  </si>
  <si>
    <t>K1 =&gt; T3</t>
  </si>
  <si>
    <t>FO =&gt; AD</t>
  </si>
  <si>
    <t>T1 =&gt; IB</t>
  </si>
  <si>
    <t>K1 =&gt; T3
g10tr/5n/Flyer</t>
  </si>
  <si>
    <t xml:space="preserve">T2 =&gt; PA
g4tr/4.0/2.5N </t>
  </si>
  <si>
    <t xml:space="preserve">T2 =&gt;PA
g4tr/4.0/2n </t>
  </si>
  <si>
    <t>T2 =&gt; PA
g4tr/2.5N/4.0</t>
  </si>
  <si>
    <t>PA =&gt; SC
g4tr,1.5n/6.5</t>
  </si>
  <si>
    <t>T2 =&gt; SC 
g 10tr/4.5n/6.5</t>
  </si>
  <si>
    <t>T2 =&gt; PA g4tr/2.5N/4.0</t>
  </si>
  <si>
    <t>K1 =&gt; K4
g4tr/Starters</t>
  </si>
  <si>
    <t>K3 =&gt; K7
g4tr/2/flyers</t>
  </si>
  <si>
    <t xml:space="preserve">T2 =&gt; PA g4tr/4.0-4.5/2n  </t>
  </si>
  <si>
    <t>T2 =&gt; PA g4tr,4.0/2.5n</t>
  </si>
  <si>
    <t>RL =&gt; SC
g4tr/2.5N/</t>
  </si>
  <si>
    <t>T2 =&gt; SC
g10tr/4n/6.0-6.5</t>
  </si>
  <si>
    <t>T3 =&gt; PA
g3tr/4.0/</t>
  </si>
  <si>
    <t xml:space="preserve">T1 =&gt; PA
g4tr/4.0/3N </t>
  </si>
  <si>
    <t xml:space="preserve">T2 =&gt; PA
g4tr/4.0-4.5/2N </t>
  </si>
  <si>
    <t>T2 =&gt; PA
g4tr/2n/4.0</t>
  </si>
  <si>
    <t>FO =&gt; SC
 g7tr/3n/7.0</t>
  </si>
  <si>
    <t>T2 =&gt; PA
 g4tr/2n/4.0</t>
  </si>
  <si>
    <t>T1 =&gt; SCg10tr/4.5n/6.5-7.0</t>
  </si>
  <si>
    <t>28/10/2019</t>
  </si>
  <si>
    <t>K3 =&gt; K7
hb 4tr, movers/2n</t>
  </si>
  <si>
    <t>PHUCLOI</t>
  </si>
  <si>
    <t xml:space="preserve">Chi tiền thuê máy phát </t>
  </si>
  <si>
    <t>T3 =&gt; PA,g3tr/4.0/2n</t>
  </si>
  <si>
    <t>T2 =&gt; PA
 G20%/2N/4.0-4.5</t>
  </si>
  <si>
    <t>IB =&gt; AD
G 20% 2N/5.0-5.5</t>
  </si>
  <si>
    <t>21/11/2019</t>
  </si>
  <si>
    <t>Q6/287</t>
  </si>
  <si>
    <t>Lê Văn Tiến Hiệp</t>
  </si>
  <si>
    <t>IB =&gt; SC
hb 8tr, 6.0-6.5/3n</t>
  </si>
  <si>
    <t>l1: 20tr 20/10, l2: 17.140 21/10, l3: CP từ Tuyết Hoa 21tr</t>
  </si>
  <si>
    <t>Q6/288</t>
  </si>
  <si>
    <t>Tào Minh Ngọc sách teen 2</t>
  </si>
  <si>
    <t>Q7/332</t>
  </si>
  <si>
    <t>Tào Minh Ngọc</t>
  </si>
  <si>
    <t>T3 =&gt; PA
hb 3tr, 4.0/2n</t>
  </si>
  <si>
    <t>l1: 3tr 20/10, l2: 7tr 21/10, l3: 8.910k 28/10</t>
  </si>
  <si>
    <t>IB =&gt; SC
g7tr/3n/6.0</t>
  </si>
  <si>
    <t>Hạnh vé xe HN - TH</t>
  </si>
  <si>
    <t>Thuê máy phát điện 26+27/10</t>
  </si>
  <si>
    <t>Tồn 21/11</t>
  </si>
  <si>
    <t>Q7/333</t>
  </si>
  <si>
    <t>T2 =&gt; SC
HB 10tr, 6.0-6.5/4n</t>
  </si>
  <si>
    <t>l1: 11.762k 10/11</t>
  </si>
  <si>
    <t>T2 =&gt; PA g4tr/2.5n/4.0-4.5</t>
  </si>
  <si>
    <t>22/11/2019</t>
  </si>
  <si>
    <t>Q6/289</t>
  </si>
  <si>
    <t>T2 =&gt; SC
HB 10tr, 6.5-7.0/4.5n</t>
  </si>
  <si>
    <t>IB =&gt; PA
HB 3tr, 4.0/1.5n</t>
  </si>
  <si>
    <t>l1: 20tr 22/11
CK VCB</t>
  </si>
  <si>
    <t>Trả lương giáo viên Vernon ( tuần 11-17/11)</t>
  </si>
  <si>
    <t>Giấy vệ sinh + túi đựng rác + nước lau kính</t>
  </si>
  <si>
    <t>Đặt phòng khách sạn cho GV</t>
  </si>
  <si>
    <t>Tồn 22/11</t>
  </si>
  <si>
    <t>AN</t>
  </si>
  <si>
    <t xml:space="preserve">Đặng Sỹ Hoàng </t>
  </si>
  <si>
    <t>23/11/2019</t>
  </si>
  <si>
    <t>Q6/290</t>
  </si>
  <si>
    <t>T2 =&gt; SC
HB 10tr, 6.0/4n</t>
  </si>
  <si>
    <t>l1: 25tr 20/10</t>
  </si>
  <si>
    <t>Q7/334</t>
  </si>
  <si>
    <t>T2 =&gt; PA
HB 4tr, 4.0/2n</t>
  </si>
  <si>
    <t>l1: 23.827k 23/11</t>
  </si>
  <si>
    <t>Mua đĩa CD</t>
  </si>
  <si>
    <t>Mua 5 bình nước</t>
  </si>
  <si>
    <t>Tồn 23/11</t>
  </si>
  <si>
    <t>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</si>
  <si>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24/11/2019</t>
  </si>
  <si>
    <t>Thanh toán 3 thùng bánh gạo</t>
  </si>
  <si>
    <t>Tồn 24/11</t>
  </si>
  <si>
    <t>25/11/2019</t>
  </si>
  <si>
    <t>Taxi đồ sk c2 Đông Thọ</t>
  </si>
  <si>
    <t>14/11 Quỳnh PSK vé xe sk Lê Lợi chiều HN - TH</t>
  </si>
  <si>
    <t>6/11 Quỳnh PSK vé xe sk Nguyễn Du chiều TH - HN</t>
  </si>
  <si>
    <t>4/11 Hồng Times vé xe sk Nguyễn Du + Lý Tự Trọng chiều TH - HN</t>
  </si>
  <si>
    <t>4/11 Hồng Times vé xe sk Nguyễn Du + Lý Tự Trọng chiều HN - TH</t>
  </si>
  <si>
    <t>4/11 Hoa LB vé xe sk Nguyễn Du + Lý Tự Trọng chiều TH - HN</t>
  </si>
  <si>
    <t>25/11 Việt NX vé xe sk Đông Thọ chiều HN - TH</t>
  </si>
  <si>
    <t>12/11Việt NX vé xe sk Trần Phú chiều TH - HN</t>
  </si>
  <si>
    <t>12/11Việt NX vé xe sk Trần Phú HN - TH</t>
  </si>
  <si>
    <t>Tiền điện tháng 11</t>
  </si>
  <si>
    <t>14/11 Quỳnh sk vé xe  sk Lê Lợi chiều TH - HN</t>
  </si>
  <si>
    <t>24/11 Quỳnh sk vé xe  sk Đông Thọ chiều Hn - TH</t>
  </si>
  <si>
    <t>Tồn 25/11</t>
  </si>
  <si>
    <t>Q7/335</t>
  </si>
  <si>
    <t>T2 =&gt; PA
HB 4tr, 4.0/2.5n</t>
  </si>
  <si>
    <t>l1: 20tr 20/10</t>
  </si>
  <si>
    <t>Q9/412</t>
  </si>
  <si>
    <t>Q9/413</t>
  </si>
  <si>
    <t>Q9/414</t>
  </si>
  <si>
    <t>T1 =&gt; SC
HB 10tr, 6.0-6.5/4n</t>
  </si>
  <si>
    <t>Q6/291</t>
  </si>
  <si>
    <t>IB =&gt; Ad
hb 4tr, 5.0-5.5/2n</t>
  </si>
  <si>
    <t>l1: 42.827k 20/10</t>
  </si>
  <si>
    <t>l1: 10tr 17/11, 20tr CK BIDV, 16tr CK sac (19/11)</t>
  </si>
  <si>
    <t>Q7/336</t>
  </si>
  <si>
    <t>T1 =&gt; PA
hb 4tr, 4.0-4.5/2.5n</t>
  </si>
  <si>
    <t>26/11/2019</t>
  </si>
  <si>
    <t>Mua kẹo sự kiện C1 Lê Văn Tám</t>
  </si>
  <si>
    <t>Taxi đồ sk Lê Văn Tám</t>
  </si>
  <si>
    <t>Taxi Hải Phòng - bến xe, TH - bến xe</t>
  </si>
  <si>
    <t>Tồn 26/11</t>
  </si>
  <si>
    <t xml:space="preserve">Đặt phòng khách sạn </t>
  </si>
  <si>
    <t>27/11/2019</t>
  </si>
  <si>
    <t>Q6/292</t>
  </si>
  <si>
    <t>T2 =&gt; PA
hb 4tr, 4.0-4.5/2n</t>
  </si>
  <si>
    <t>l1: 23tr 28/10</t>
  </si>
  <si>
    <t>Thuế điện</t>
  </si>
  <si>
    <t>Taxi đồ sự kiện c2 Thiệu Dương</t>
  </si>
  <si>
    <t>Tiền xe chị Vân Anh đi training 26/11</t>
  </si>
  <si>
    <t>Tồn 27/11</t>
  </si>
  <si>
    <t>Tùng MĐ xe HN - TH sk c2 Thiệu Dương</t>
  </si>
  <si>
    <t>29/11/2019</t>
  </si>
  <si>
    <t>Taxi đồ sk Thiệu Dương 28/11</t>
  </si>
  <si>
    <t>VPP 9/11</t>
  </si>
  <si>
    <t>VPP 21/11: mua máy cắt giấy</t>
  </si>
  <si>
    <t>VPP 28/11</t>
  </si>
  <si>
    <t>Sửa điện tầng 6</t>
  </si>
  <si>
    <t>Hoàn phí Dương Thu Hà</t>
  </si>
  <si>
    <t>Taxi chị vân anh tvt đi gặp HT Lê Văn Tám</t>
  </si>
  <si>
    <t>Lương giáo viên Vernon tuần 18-24/11</t>
  </si>
  <si>
    <t>Tồn 29/11</t>
  </si>
  <si>
    <t>Q6/293</t>
  </si>
  <si>
    <t>T2 =&gt; SC
hb 10tr, 6.5/4n</t>
  </si>
  <si>
    <t>l1: 20tr 26/10</t>
  </si>
  <si>
    <t>30/11/2019</t>
  </si>
  <si>
    <t>Q6/294</t>
  </si>
  <si>
    <t>Trương Đức Anh</t>
  </si>
  <si>
    <t>K3 =&gt; K7
hb 4tr, movers/3n</t>
  </si>
  <si>
    <t>QT eib</t>
  </si>
  <si>
    <t>Q6/295</t>
  </si>
  <si>
    <t>Trương Thị Tuyết Mây</t>
  </si>
  <si>
    <t>IB =&gt; SC
hb 7tr, 6.0-6.5/3.5n</t>
  </si>
  <si>
    <t>Q6/296</t>
  </si>
  <si>
    <t>Cao Dương Thùy Linh</t>
  </si>
  <si>
    <t>Q7/337</t>
  </si>
  <si>
    <t>Nguyễn Thọ Anh</t>
  </si>
  <si>
    <t>T2 =&gt; SC
hb 5%, 6.5/4n</t>
  </si>
  <si>
    <t>Q8/371</t>
  </si>
  <si>
    <t>Nguyễn Trọng Phúc</t>
  </si>
  <si>
    <t>T2 =&gt; PA
hb 5%, 4.0-4.5/2n</t>
  </si>
  <si>
    <t>Q9/415</t>
  </si>
  <si>
    <t>Lê Ngọc Tú Nhi</t>
  </si>
  <si>
    <t>Q9/416</t>
  </si>
  <si>
    <t>Q9/417</t>
  </si>
  <si>
    <t>Lê Thị Thư</t>
  </si>
  <si>
    <t>10 thùng nước Lavie</t>
  </si>
  <si>
    <t>Tồn 30/11</t>
  </si>
  <si>
    <t xml:space="preserve">Vé xe chi Vân Anh tvt, Vân Anh ft, Hồng đi HP - TH </t>
  </si>
  <si>
    <t>Vé xe chị Quỳnh tvt đi HN - TH (8/11)</t>
  </si>
  <si>
    <t>Vé xe chị Quỳnh tvt, chị Phương tvv đi HN - TH (30/11</t>
  </si>
  <si>
    <t>01/12/2019</t>
  </si>
  <si>
    <t>Q6/297</t>
  </si>
  <si>
    <t>Q6/298</t>
  </si>
  <si>
    <t>Ngô Ngọc Trang Anh</t>
  </si>
  <si>
    <t>Q7/338</t>
  </si>
  <si>
    <t>Hàn Thị Mai Hoa</t>
  </si>
  <si>
    <t>Q8/372</t>
  </si>
  <si>
    <t>Nguyễn Hoàng Thùy Anh</t>
  </si>
  <si>
    <t>Q8/373</t>
  </si>
  <si>
    <t>Lê Hương Giang</t>
  </si>
  <si>
    <t>Q8/374</t>
  </si>
  <si>
    <t>Phạm Minh Tú</t>
  </si>
  <si>
    <t>T2 =&gt; PA
hb 4tr, 4.0/2.5n</t>
  </si>
  <si>
    <t>Q8/375</t>
  </si>
  <si>
    <t>T1 =&gt; IB
hb 2tr, flyer/1.5n</t>
  </si>
  <si>
    <t>Q8/376</t>
  </si>
  <si>
    <t xml:space="preserve">Đàm Lê Trí Tôn </t>
  </si>
  <si>
    <t>K3 =&gt; K7
hb 5tr, movers/2n</t>
  </si>
  <si>
    <t>Q8/377</t>
  </si>
  <si>
    <t>Hoàng Đàm Tôn Như</t>
  </si>
  <si>
    <t>Q8/378</t>
  </si>
  <si>
    <t>Hoàng Đàm Kim Anh</t>
  </si>
  <si>
    <t>IB =&gt; SC
hb 7tr, 6.0-6.5/2.5n</t>
  </si>
  <si>
    <t>Q9/418</t>
  </si>
  <si>
    <t>Phạm Yến Ngọc</t>
  </si>
  <si>
    <t>T3 =&gt; Ad
hb 4tr, 5.5/3n</t>
  </si>
  <si>
    <t>Q9/419</t>
  </si>
  <si>
    <t>Trần Thị Yến Vi</t>
  </si>
  <si>
    <t>Q9/420</t>
  </si>
  <si>
    <t>Nguyễn Anh Huy</t>
  </si>
  <si>
    <t>T1 =&gt; SC
hb 10tr, 6.0-6.5/4n</t>
  </si>
  <si>
    <t>Q9/421</t>
  </si>
  <si>
    <t>l1: 5tr 30/11</t>
  </si>
  <si>
    <t>Q9/422</t>
  </si>
  <si>
    <t>Q9/423</t>
  </si>
  <si>
    <t>Lê Yến Nhi</t>
  </si>
  <si>
    <t>Q9/424</t>
  </si>
  <si>
    <t>l1: 10tr 1/12</t>
  </si>
  <si>
    <t>Q9/425</t>
  </si>
  <si>
    <t>Nguyễn Tiến Phát</t>
  </si>
  <si>
    <t>T2 =&gt; PA
hb 4tr, 4.0-4.5/2,5n</t>
  </si>
  <si>
    <t>Q9/426</t>
  </si>
  <si>
    <t>l1: 2tr 1/12 ck vcb</t>
  </si>
  <si>
    <t>Taxi sk cấp 2 Nam Ngạn</t>
  </si>
  <si>
    <t>Tiền cước chuyển phát nhanh chị Ánh</t>
  </si>
  <si>
    <t>Taxi thu phí tại nhà</t>
  </si>
  <si>
    <t>Tiền phòng nhà nghỉ chị Quỳnh + chị Phương</t>
  </si>
  <si>
    <t>Vé xe Phúc MĐ HN=&gt;TH (30/11)</t>
  </si>
  <si>
    <t>Tuấn HM vé xe chiều Hn - TH 30/11</t>
  </si>
  <si>
    <t>Tồn 1/12</t>
  </si>
  <si>
    <t>Vé xe Phúc + Tùng MĐ HN =&gt; TH</t>
  </si>
  <si>
    <t>02/12/2019</t>
  </si>
  <si>
    <t>Q6/299</t>
  </si>
  <si>
    <t>Nguyễn Đình Kính</t>
  </si>
  <si>
    <t>IB =&gt; Ad
ck 5.0-5.5/2n</t>
  </si>
  <si>
    <t>ck bidv</t>
  </si>
  <si>
    <t>l1: 2tr 1/12</t>
  </si>
  <si>
    <t>Q7/339</t>
  </si>
  <si>
    <t>Q7/340</t>
  </si>
  <si>
    <t>l1: 1tr 1/12</t>
  </si>
  <si>
    <t>Q7/341</t>
  </si>
  <si>
    <t>l1: 5.500k 1/12</t>
  </si>
  <si>
    <t>Q9/427</t>
  </si>
  <si>
    <t>Q9/428</t>
  </si>
  <si>
    <t>T2 =&gt; PA
hb 4tr, 4.0-4.5/2.5n</t>
  </si>
  <si>
    <t>Q9/429</t>
  </si>
  <si>
    <t>Đàm Lê Trí Tôn</t>
  </si>
  <si>
    <t xml:space="preserve">Thanh toán khách sạn </t>
  </si>
  <si>
    <t>Tồn 2/12</t>
  </si>
  <si>
    <t>Gửi tiền chị Yến viettin</t>
  </si>
  <si>
    <t>03/12/2019</t>
  </si>
  <si>
    <t>Q9/430</t>
  </si>
  <si>
    <t>Q9/431</t>
  </si>
  <si>
    <t>L1: 5tr 1/12</t>
  </si>
  <si>
    <t>l1: 10tr 30/11, l2: 25.100 1/12 QT exim</t>
  </si>
  <si>
    <t>Q6/300</t>
  </si>
  <si>
    <t>l1: 15.600 3/11</t>
  </si>
  <si>
    <t>Tồn 3/12</t>
  </si>
  <si>
    <t>04/12/2019</t>
  </si>
  <si>
    <t>Vé xem phim Frozen 2: hạnh</t>
  </si>
  <si>
    <t>Vé xem phim Frozen 2: Lâm</t>
  </si>
  <si>
    <t>Vé xem phim Frozen 2: Vân Anh</t>
  </si>
  <si>
    <t>Vé xem phim Frozen 2: Hồng</t>
  </si>
  <si>
    <t>Tồn 4/12</t>
  </si>
  <si>
    <t>Q8/379</t>
  </si>
  <si>
    <t>IB =&gt; Ad
hb 4tr, 5.5/2n</t>
  </si>
  <si>
    <t>12</t>
  </si>
  <si>
    <t>06/12/2019</t>
  </si>
  <si>
    <t>Q8/380</t>
  </si>
  <si>
    <t>Q8/381</t>
  </si>
  <si>
    <t>l1: 20tr 1/12</t>
  </si>
  <si>
    <t>Q8/382</t>
  </si>
  <si>
    <t>Q8/383</t>
  </si>
  <si>
    <t>l1: 15tr 17/11, l2: 55tr 18/11</t>
  </si>
  <si>
    <t>Q9/432</t>
  </si>
  <si>
    <t>l1: 2tr 1/12, l2: 30tr 2/12</t>
  </si>
  <si>
    <t>Lương chú Nam bảo vệ</t>
  </si>
  <si>
    <t xml:space="preserve">Lương chị Nga giúp việc </t>
  </si>
  <si>
    <t>gửi tiền chị Yến viettin</t>
  </si>
  <si>
    <t>Mai xem phim Frozen 2</t>
  </si>
  <si>
    <t>Tồn 6/12</t>
  </si>
  <si>
    <t>Trả lương giáo viên Vernon ( tuần 25/11-1/12)</t>
  </si>
  <si>
    <t>Lê Thế Minh sách EB</t>
  </si>
  <si>
    <t>07/12/2019</t>
  </si>
  <si>
    <t xml:space="preserve">Mua 4 bình nước </t>
  </si>
  <si>
    <t>Tiền ship sổ từ HN - TH</t>
  </si>
  <si>
    <t>Thanh toán tiền khách sạn</t>
  </si>
  <si>
    <t>Lương bảo vệ tháng 11</t>
  </si>
  <si>
    <t>Tồn 7/12</t>
  </si>
  <si>
    <t>08/12/2019</t>
  </si>
  <si>
    <t>Q9/433</t>
  </si>
  <si>
    <t xml:space="preserve">RL =&gt; SC
hb 4tr, 6.5-7.0/2.5n
</t>
  </si>
  <si>
    <t>l1: 5tr 27/10, l2: 20tr 27/10</t>
  </si>
  <si>
    <t>Q9/434</t>
  </si>
  <si>
    <t>Nguyễn Kiều Anh</t>
  </si>
  <si>
    <t>T2 =&gt; PA
hb 4tr, 4.0/2n</t>
  </si>
  <si>
    <t>Tồn 8/12</t>
  </si>
  <si>
    <t>09/12/2019</t>
  </si>
  <si>
    <t>Q7/342</t>
  </si>
  <si>
    <t>l1: 2tr 1/12, l2: 8tr 2/12</t>
  </si>
  <si>
    <t>Q8/384</t>
  </si>
  <si>
    <t>l1: 2tr 8/12</t>
  </si>
  <si>
    <t>Thanh toán đổ mực + sửa máy photo</t>
  </si>
  <si>
    <t>Xe đi training chị Vân Anh 3/12 + 5/12 2 chiều</t>
  </si>
  <si>
    <t>Xe từ 102 Thống Nhất &lt;=&gt; sân bay</t>
  </si>
  <si>
    <t>Xe từ Thọ Xuân &lt;=&gt; 561 Bà Triệu</t>
  </si>
  <si>
    <t>Vé xem phim chị Vân Anh Frozen 2</t>
  </si>
  <si>
    <t>Taxi công tác Nha Trang</t>
  </si>
  <si>
    <t>10/12/2019</t>
  </si>
  <si>
    <t>Q7/343</t>
  </si>
  <si>
    <t>l1: 50tr 26/10
QT EIB</t>
  </si>
  <si>
    <t>Q7/344</t>
  </si>
  <si>
    <t>l1: 1tr 20/10, l2: 22.987 22/10</t>
  </si>
  <si>
    <t>Q8/385</t>
  </si>
  <si>
    <t>Q8/386</t>
  </si>
  <si>
    <t>l1: 2tr 1/12, l2: 20tr 6/12</t>
  </si>
  <si>
    <t>Q9/435</t>
  </si>
  <si>
    <t>hủy</t>
  </si>
  <si>
    <t>Q9/436</t>
  </si>
  <si>
    <t>K3 =&gt; K7
hb 4tr, movers/2.5n</t>
  </si>
  <si>
    <t>l1: 30tr 26/10</t>
  </si>
  <si>
    <t>Q9/437</t>
  </si>
  <si>
    <t>l1: 23.987 7/10</t>
  </si>
  <si>
    <t>Vé xe Hồng đi training 10/12 2 chiều HN - TH</t>
  </si>
  <si>
    <t>Vé xe Vân Anh đi training 10/12 2 chiều HN - TH</t>
  </si>
  <si>
    <t>Ăn training Hồng 10/12</t>
  </si>
  <si>
    <t>Ăn training Vân Anh 10/12</t>
  </si>
  <si>
    <t>Tồn 10/12</t>
  </si>
  <si>
    <t>11/12/2019</t>
  </si>
  <si>
    <t>Q7/345</t>
  </si>
  <si>
    <t>Nguyễn Thị Thơ FT Thanh Hóa kí quỹ làm việc</t>
  </si>
  <si>
    <t>Q9/438</t>
  </si>
  <si>
    <t>Phạm Hà Nhi</t>
  </si>
  <si>
    <t>l1: 2tr5 10/11, l2: 24.327 11/11</t>
  </si>
  <si>
    <t>Trả phí Nguyễn Thị Thu Hà</t>
  </si>
  <si>
    <t>Hạnh thưởng sk 3+4/8 HĐ</t>
  </si>
  <si>
    <t>Hạnh thưởng sk 17+18/8 HĐ</t>
  </si>
  <si>
    <t>Hạnh thưởng sk 24+25/8 HĐ</t>
  </si>
  <si>
    <t>Hạnh thưởng sk 8/9 HP</t>
  </si>
  <si>
    <t>Hạnh thưởng sk 11+12/5 HP</t>
  </si>
  <si>
    <t>Hạnh thưởng sk 10+11/8 HĐ</t>
  </si>
  <si>
    <t>Tồn 11/12</t>
  </si>
  <si>
    <t>Lê Thế Minh</t>
  </si>
  <si>
    <t>FO =&gt; SC
hb 7tr/2N/6.5</t>
  </si>
  <si>
    <t>l1: 3tr 27/10, l2: 15tr 27/10, ck sac 30/10</t>
  </si>
  <si>
    <t>Q7/347</t>
  </si>
  <si>
    <t>Q7/346</t>
  </si>
  <si>
    <t>Hoàng Thanh Hà</t>
  </si>
  <si>
    <t>T2 =&gt; SC
g10tr/6.5/4.5n</t>
  </si>
  <si>
    <t>l1: 20tr 3/11, ck Sac 3/11</t>
  </si>
  <si>
    <t>Q9/439</t>
  </si>
  <si>
    <t>l1: 11.762k 10/11, l2: 30tr 21/11</t>
  </si>
  <si>
    <t>Q9/440</t>
  </si>
  <si>
    <t>Đặng Lê Minh sách teen 1</t>
  </si>
  <si>
    <t>Vé xe training 12/12 Hồng, Hạnh, Vân Anh FT 2 chiều HN - TH</t>
  </si>
  <si>
    <t>Bánh gạo</t>
  </si>
  <si>
    <t xml:space="preserve">Trả lương GV Vernon </t>
  </si>
  <si>
    <t>Tồn 13/12</t>
  </si>
  <si>
    <t>13/12/2019</t>
  </si>
  <si>
    <t xml:space="preserve">Hoàng Diệu Châu </t>
  </si>
  <si>
    <t>Phạm Phương Anh</t>
  </si>
  <si>
    <t>Tiền dầu máy phát điện</t>
  </si>
  <si>
    <t>16/12/2019</t>
  </si>
  <si>
    <t>Q7/348</t>
  </si>
  <si>
    <t>Trần Khánh Linh</t>
  </si>
  <si>
    <t>T2 =&gt; SC
hb 10tr/4N/6.5</t>
  </si>
  <si>
    <t>l1: 5tr 20/10, l2: 45tr 21/10</t>
  </si>
  <si>
    <t>Q7/349</t>
  </si>
  <si>
    <t>PA =&gt; SC
hb 5%/1.5N/6.5-7.0</t>
  </si>
  <si>
    <t>l1: 4tr 11/10, l2: 22.500 11/10</t>
  </si>
  <si>
    <t>Q8/387</t>
  </si>
  <si>
    <t>l1: 50tr 4/11, CK viettin</t>
  </si>
  <si>
    <t>Q9/441</t>
  </si>
  <si>
    <t>Nguyễn Diệu Ngọc sách teen 1</t>
  </si>
  <si>
    <t>Q9/442</t>
  </si>
  <si>
    <t>Q9/443</t>
  </si>
  <si>
    <t>Bùi Thị Lan Anh</t>
  </si>
  <si>
    <t>T3 =&gt; SC
hb 5%, 6.0-6.5/4n</t>
  </si>
  <si>
    <t>Thanh toán tiền KS</t>
  </si>
  <si>
    <t>Thanh toán tiền nước sinh hoạt T11</t>
  </si>
  <si>
    <t>Tồn 16/12</t>
  </si>
  <si>
    <t>17/12/2019</t>
  </si>
  <si>
    <t>Q7/350</t>
  </si>
  <si>
    <t>Lê Minh An</t>
  </si>
  <si>
    <t>l1: 2tr 28/10, l2: 40tr 30/10</t>
  </si>
  <si>
    <t>Đổ mực máy in quầy lễ tân</t>
  </si>
  <si>
    <t>Tồn 17/12</t>
  </si>
  <si>
    <t>20/12/2019</t>
  </si>
  <si>
    <t>Q13/601</t>
  </si>
  <si>
    <t>Q13/602</t>
  </si>
  <si>
    <t>l1: 10tr 14/12</t>
  </si>
  <si>
    <t>Q13/603</t>
  </si>
  <si>
    <t>Bùi Thị Lan Anh sách teen 2</t>
  </si>
  <si>
    <t>Q13/604</t>
  </si>
  <si>
    <t>l1: 26.827 26/10, ck tech</t>
  </si>
  <si>
    <t>Q13/605</t>
  </si>
  <si>
    <t>l1: 10tr 16/11, l2: 17.500 19/11</t>
  </si>
  <si>
    <t>Q13/606</t>
  </si>
  <si>
    <t>Nguyễn Lưu Gia Bảo</t>
  </si>
  <si>
    <t>l1: 15tr 17/11,l2: 55tr 18/11, l3: 10.760 6/12, QT EIB</t>
  </si>
  <si>
    <t>Tồn 20/12</t>
  </si>
  <si>
    <t>Xuất quỹ chi nhánh T12</t>
  </si>
  <si>
    <t>21/12/2019</t>
  </si>
  <si>
    <t>Q9/444</t>
  </si>
  <si>
    <t>Đoàn Phạm Yến Nhi</t>
  </si>
  <si>
    <t>T1 =&gt; IB
hb 5%, 1.5n</t>
  </si>
  <si>
    <t>Q9/445</t>
  </si>
  <si>
    <t>l1: 20tr 20/10, l2: 20tr 4/12</t>
  </si>
  <si>
    <t>Q9/446</t>
  </si>
  <si>
    <t>Lê Hà Linh</t>
  </si>
  <si>
    <t>l1: 2tr 17/11, l2: 48.640 18/11</t>
  </si>
  <si>
    <t>Q13/607</t>
  </si>
  <si>
    <t>Tạ Tuệ Linh</t>
  </si>
  <si>
    <t>K2 =&gt; K7
hb 5tr, movers/3n</t>
  </si>
  <si>
    <t>Q13/608</t>
  </si>
  <si>
    <t>Nguyễn Trọng Nhật Tùng</t>
  </si>
  <si>
    <t>K2 =&gt; K5
hb 2tr/2n</t>
  </si>
  <si>
    <t>Q13/609</t>
  </si>
  <si>
    <t>Lê Thu Hằng</t>
  </si>
  <si>
    <t>l1: 25tr 20/10, l2: 50tr 23/11</t>
  </si>
  <si>
    <t>T2 =&gt; SC
hb 10tr/4N/6.0-6.5</t>
  </si>
  <si>
    <t>vé xe training Hạnh training 20/12</t>
  </si>
  <si>
    <t>Lương giáo viên Vernon tuần 9-15/12</t>
  </si>
  <si>
    <t>Vé xe HN - TH sk Minh Khai 19-22/12</t>
  </si>
  <si>
    <t>Tồn 21/12</t>
  </si>
  <si>
    <t>22/12/2019</t>
  </si>
  <si>
    <t>Q8/388</t>
  </si>
  <si>
    <t>l1: 6tr 1/12, l2: 30tr 2/12</t>
  </si>
  <si>
    <t>Q8/389</t>
  </si>
  <si>
    <t>Đồng Bảo Anh</t>
  </si>
  <si>
    <t>IB =&gt; Ad
hb 4tr, 5.0/2.5n</t>
  </si>
  <si>
    <t>Q8/390</t>
  </si>
  <si>
    <t>Lê Tiến Mạnh sách teen 1</t>
  </si>
  <si>
    <t>Q8/391</t>
  </si>
  <si>
    <t>Phạm Đông Phong</t>
  </si>
  <si>
    <t>K4 =&gt; T3
hb 6tr, flyers/3n</t>
  </si>
  <si>
    <t>Q9/447</t>
  </si>
  <si>
    <t>Trương Lê Minh</t>
  </si>
  <si>
    <t>Q9/448</t>
  </si>
  <si>
    <t>Trần Trung Nhật</t>
  </si>
  <si>
    <t>Q9/449</t>
  </si>
  <si>
    <t>Nguyễn Quỳnh Anh</t>
  </si>
  <si>
    <t>Q13/610</t>
  </si>
  <si>
    <t>Hoàng Trung Khải sách EB</t>
  </si>
  <si>
    <t>Q13/611</t>
  </si>
  <si>
    <t>Nguyễn Hoàng Đức</t>
  </si>
  <si>
    <t>Fo =&gt; Ad
hb 5%, 5.0-5.5/1.5n</t>
  </si>
  <si>
    <t>Q13/612</t>
  </si>
  <si>
    <t>Lê Thảo Nguyên</t>
  </si>
  <si>
    <t>K3 =&gt; K7
hb 4tr, mover/2.5n</t>
  </si>
  <si>
    <t>Q13/613</t>
  </si>
  <si>
    <t>Q13/614</t>
  </si>
  <si>
    <t>Q13/615</t>
  </si>
  <si>
    <t>Ngô Bảo Anh</t>
  </si>
  <si>
    <t>Q13/616</t>
  </si>
  <si>
    <t xml:space="preserve">K2 =&gt; K7
G8%/3.5N </t>
  </si>
  <si>
    <t>T2 =&gt; PA
g4tr/4.5/2.5</t>
  </si>
  <si>
    <t>Q13/617</t>
  </si>
  <si>
    <t>Lê Thị Hà Giang</t>
  </si>
  <si>
    <t>Fo =&gt; Ad
hb 4tr/1.5n/5.5</t>
  </si>
  <si>
    <t>l1: 4.147k 29/10, l2: 15tr 2/11</t>
  </si>
  <si>
    <t>Q13/618</t>
  </si>
  <si>
    <t>Hồ Quang Lê Dương</t>
  </si>
  <si>
    <t>K4 =&gt; K7
hb 4tr, movers/2n</t>
  </si>
  <si>
    <t>Q13/619</t>
  </si>
  <si>
    <t>Nguyễn Phương Loan</t>
  </si>
  <si>
    <t>Q13/620</t>
  </si>
  <si>
    <t>Phạm Bách Nhật Vũ</t>
  </si>
  <si>
    <t>Chung Times vé xe HN - TH đi sk Minh Khai 20/12</t>
  </si>
  <si>
    <t>Linh PT HM vé xe HN - TH đi sk Minh Khai 20/12</t>
  </si>
  <si>
    <t>Taxi đồ sk Minh Khai</t>
  </si>
  <si>
    <t>Mua kẹo sự kiện C1 Minh Khai 1 + Minh Khai 2</t>
  </si>
  <si>
    <t>Tồn 22/12</t>
  </si>
  <si>
    <t>l1: 5tr 20/10, l2: 14tr 21/10</t>
  </si>
  <si>
    <t>23/12/2019</t>
  </si>
  <si>
    <t>Q8/392</t>
  </si>
  <si>
    <t>K2 =&gt; T3
hb 5tr, movers/4n</t>
  </si>
  <si>
    <t>l1: 5tr 23/12</t>
  </si>
  <si>
    <t>l1: 500k 22/12</t>
  </si>
  <si>
    <t>Mua cây thông noel</t>
  </si>
  <si>
    <t>Trả tiền khách sạn</t>
  </si>
  <si>
    <t>Tồn 23/12</t>
  </si>
  <si>
    <t>24/12/2019</t>
  </si>
  <si>
    <t>Q8/394</t>
  </si>
  <si>
    <t>l1: 8tr 21/12, ck viettin</t>
  </si>
  <si>
    <t>Q8/395</t>
  </si>
  <si>
    <t>l1: 30.987k QT EIB</t>
  </si>
  <si>
    <t>Q8/393</t>
  </si>
  <si>
    <t>l1: 1tr 20/12</t>
  </si>
  <si>
    <t>Vé xe Nhung PT HM chiều HN - TH sk Minh Khai 20/12</t>
  </si>
  <si>
    <t>Vé xe Hồng đi training 24/12 2 chiều HN - TH</t>
  </si>
  <si>
    <t>Vé xe Vân Anh đi training 24/12 2 chiều HN - TH</t>
  </si>
  <si>
    <t>Vé xe Hạnh đi training 24/12 2 chiều HN - TH</t>
  </si>
  <si>
    <t>Tiền xe đi sk Minh Khai 1</t>
  </si>
  <si>
    <t>Vé xe Vân Anh TVT đi training 10/12+17/12 2 chiều HN - TH</t>
  </si>
  <si>
    <t>Tiền xe đi party</t>
  </si>
  <si>
    <t>Tồn 24/12</t>
  </si>
  <si>
    <t>27/12/2019</t>
  </si>
  <si>
    <t>Q8/396</t>
  </si>
  <si>
    <t>Lê Thế Nhất Phong</t>
  </si>
  <si>
    <t>QT EIB, l1: 10tr 9/11</t>
  </si>
  <si>
    <t>Q8/397</t>
  </si>
  <si>
    <t>Q8/398</t>
  </si>
  <si>
    <t>Hà Minh Đức</t>
  </si>
  <si>
    <t>Hà Tuấn Minh</t>
  </si>
  <si>
    <t>T3 =&gt; PA
G4tr/2.5n/4.0</t>
  </si>
  <si>
    <t>Q8/399</t>
  </si>
  <si>
    <t>Q13/621</t>
  </si>
  <si>
    <t>Q9/450</t>
  </si>
  <si>
    <t>Đinh Phương Lâm</t>
  </si>
  <si>
    <t>T2 =&gt; PA
hb 4tr/2n/4.0-4.5</t>
  </si>
  <si>
    <t>l1: 10tr 20/10 QT EIB</t>
  </si>
  <si>
    <t>l1: 18tr 27/10, l2: 14tr 30/10 QT EIB</t>
  </si>
  <si>
    <t>l1: 20tr 27/10, l2: 24.359k 28/10 QT EIB</t>
  </si>
  <si>
    <t>l1: 5.500k 1/12, l2: 10tr 2/12, l3: 21.692k 27/12 QT EIB</t>
  </si>
  <si>
    <t>Q13/622</t>
  </si>
  <si>
    <t>l1: 5.500k 1/12, l2: 10tr 2/12, QT EIB</t>
  </si>
  <si>
    <t>Q13/623</t>
  </si>
  <si>
    <t>Nguyễn Minh Dũng</t>
  </si>
  <si>
    <t>IB =&gt; SC
g5%/3n/6.5</t>
  </si>
  <si>
    <t>l1: 10tr 3/11, l2: 30tr 16/11 QT EIB</t>
  </si>
  <si>
    <t>Q13/624</t>
  </si>
  <si>
    <t>l1: 18tr 27/10, l2: 14tr 30/10, l3: 30tr 27/12QT EIB</t>
  </si>
  <si>
    <t>Q13/625</t>
  </si>
  <si>
    <t xml:space="preserve">l1: 10tr 17/11, l2: 40.643k 19/11, QT EIB </t>
  </si>
  <si>
    <t>Nộp tiền điện 12/11 - 11/12</t>
  </si>
  <si>
    <t>In học bổng</t>
  </si>
  <si>
    <t>Tồn 27/12</t>
  </si>
  <si>
    <t>Vé xe Hạnh đi training 20/12 chiều TH - HN</t>
  </si>
  <si>
    <t>K2 =&gt; K7
hb 5tr, movers/4n</t>
  </si>
  <si>
    <t>28/12/2019</t>
  </si>
  <si>
    <t>Lương GV Vernon 16-22/12</t>
  </si>
  <si>
    <t>Vé xe chị Vân Anh tvt training 27/12</t>
  </si>
  <si>
    <t>Tồn 28/12</t>
  </si>
  <si>
    <t>29/12/2019</t>
  </si>
  <si>
    <t>Q8/400</t>
  </si>
  <si>
    <t>Nguyễn Nhật Minh</t>
  </si>
  <si>
    <t>RL =&gt; SC
hb 4tr/6.5-7.0/2.5N</t>
  </si>
  <si>
    <t>l1: 5tr 27/10, l2: 20tr 27/10, l3: 28.545k 7/12</t>
  </si>
  <si>
    <t>Q13/626</t>
  </si>
  <si>
    <t>Mai Phương Linh</t>
  </si>
  <si>
    <t>l1: 8tr 2/11, l2: 15.827k 4/11</t>
  </si>
  <si>
    <t>Q13/627</t>
  </si>
  <si>
    <t>ship sách từ YL - TH</t>
  </si>
  <si>
    <t>Tồn 29/12</t>
  </si>
  <si>
    <t>Mua lavie + bánh gạo</t>
  </si>
  <si>
    <t>31/12/2019</t>
  </si>
  <si>
    <t>Q13/628</t>
  </si>
  <si>
    <t>Q13/629</t>
  </si>
  <si>
    <t>l1: 10tr 14/12, l2: 40tr 20/12</t>
  </si>
  <si>
    <t>Tiền ăn training 24/12 Hạnh</t>
  </si>
  <si>
    <t>Tiền xe training + đi sự kiện 29+30/12: Hồng, Vân Anh, Trang, Thơ</t>
  </si>
  <si>
    <t>Tiền ăn training 30/12: Hồng, Vân Anh, Trang, Thơ</t>
  </si>
  <si>
    <t>Tiền xe Hạnh training 31/12</t>
  </si>
  <si>
    <t>Tiền ăn training 31/12 Hạnh</t>
  </si>
  <si>
    <t>Tồn 31/12</t>
  </si>
  <si>
    <t>Q11/501</t>
  </si>
  <si>
    <t>Trần Nguyễn Tấn Dũng sách teen 2</t>
  </si>
  <si>
    <t>Hoàn phí Trần Trung Nhật</t>
  </si>
  <si>
    <t>chị Vân Anh đi sự kiện Mĩ Đình 29/12</t>
  </si>
  <si>
    <t>chị Vân anh đi gặp hiệu trưởng Lý Tự Trọng</t>
  </si>
  <si>
    <t>chị Vân Anh thưởng tết Dương lịch</t>
  </si>
  <si>
    <t xml:space="preserve">Hạnh thưởng tết dương lịch </t>
  </si>
  <si>
    <t>Chú Nam bảo vệ thưởng tết dương lịch</t>
  </si>
  <si>
    <t>Lương giáo viên Vernon tuần 23/12-29/12</t>
  </si>
  <si>
    <t>Vé xe My Times đi sự kiện 19+20/12</t>
  </si>
  <si>
    <t>Chị Nga thưởng tết dương lịch</t>
  </si>
  <si>
    <t>Thuê máy chiếu sự kiện c1 Lý Tự Trọng</t>
  </si>
  <si>
    <t>Taxi đi sự kiện cấp 1 Lý Tự Trọng sáng 3/1</t>
  </si>
  <si>
    <t>Taxi đi sự kiện cấp 3 Lương Đắc Bằng</t>
  </si>
  <si>
    <t>Tiền kẹo sự kiện</t>
  </si>
  <si>
    <t>Lâm thưởng têt dương lịch</t>
  </si>
  <si>
    <t>Hồng thưởng têt dương lịch</t>
  </si>
  <si>
    <t>Vân Anh thưởng tết dương lịch</t>
  </si>
  <si>
    <t>Trang thưởng tết dương lịch</t>
  </si>
  <si>
    <t>Loan FT HĐ vé xe HN - TH sk 1/1</t>
  </si>
  <si>
    <t>Tồn 3/1</t>
  </si>
  <si>
    <t>01</t>
  </si>
  <si>
    <t>04/01/2020</t>
  </si>
  <si>
    <t>03/01/2020</t>
  </si>
  <si>
    <t>Q11/502</t>
  </si>
  <si>
    <t>l1: 2tr 8/12, l2: 21.827k 9/12</t>
  </si>
  <si>
    <t>Tồn 4/1</t>
  </si>
  <si>
    <t>05/01/2020</t>
  </si>
  <si>
    <t>Q11/503</t>
  </si>
  <si>
    <t>Bùi Duy Đức</t>
  </si>
  <si>
    <t>K3 =&gt; K7
HB 5tr, movers/3n</t>
  </si>
  <si>
    <t>Q11/504</t>
  </si>
  <si>
    <t>Lê Nguyễn Dung Nhi</t>
  </si>
  <si>
    <t>K4 =&gt; K7
HB 5tr, movers/2n</t>
  </si>
  <si>
    <t>Q13/630</t>
  </si>
  <si>
    <t>Lê Thị Mai Quý</t>
  </si>
  <si>
    <t>Fo =&gt; SC
hb 5%, 6.0-6.5/2n</t>
  </si>
  <si>
    <t>Q13/631</t>
  </si>
  <si>
    <t>Lương Lê Trà My</t>
  </si>
  <si>
    <t>Fo =&gt; SC
hb 5%,6.5/2n</t>
  </si>
  <si>
    <t>Q13/632</t>
  </si>
  <si>
    <t>Vũ Thế An</t>
  </si>
  <si>
    <t>K4 =&gt; K7
HB 5tr, movers/2,5n</t>
  </si>
  <si>
    <t>Q13/633</t>
  </si>
  <si>
    <t>Q13/634</t>
  </si>
  <si>
    <t>Ngô Thị Thùy Dương</t>
  </si>
  <si>
    <t>K4 =&gt; K7
HB 4tr, movers/2n</t>
  </si>
  <si>
    <t>QT EIB</t>
  </si>
  <si>
    <t>Q13/635</t>
  </si>
  <si>
    <t>Nguyễn Thị Thu Hiền</t>
  </si>
  <si>
    <t>IB =&gt; SC
hb 7tr, 6.5/3n</t>
  </si>
  <si>
    <t>Q13/636</t>
  </si>
  <si>
    <t>Nguyễn Ngọc Minh Tuấn</t>
  </si>
  <si>
    <t>IB =&gt; PA
hb 2tr, 4.0/1n</t>
  </si>
  <si>
    <t>Q13/637</t>
  </si>
  <si>
    <t>Nguyễn Thị Quỳnh</t>
  </si>
  <si>
    <t>Q11/505</t>
  </si>
  <si>
    <t>Q11/506</t>
  </si>
  <si>
    <t>Lê Tất Đạt</t>
  </si>
  <si>
    <t>Fo =&gt; SC
hb 10%, 6.0-6.5/2n</t>
  </si>
  <si>
    <t>Q11/507</t>
  </si>
  <si>
    <t>l1: 500k 5/1</t>
  </si>
  <si>
    <t xml:space="preserve">Mua ô </t>
  </si>
  <si>
    <t>Thanh toán thuê máy chiếu</t>
  </si>
  <si>
    <t>Tồn 5.1</t>
  </si>
  <si>
    <t>Q11/508</t>
  </si>
  <si>
    <t>Cấn Huy Hoàng</t>
  </si>
  <si>
    <t>IB =&gt; Ad
hb 7%,5.0/1.5n</t>
  </si>
  <si>
    <t>ck Sac</t>
  </si>
  <si>
    <t>Q11/509</t>
  </si>
  <si>
    <t>06/01/2020</t>
  </si>
  <si>
    <t>Q11/510</t>
  </si>
  <si>
    <t>Lê Việt Hoàng</t>
  </si>
  <si>
    <t>PB =&gt; SC
hb 5%, 6.5-7.0/1.5n</t>
  </si>
  <si>
    <t>Q11/511</t>
  </si>
  <si>
    <t>PA =&gt; SC
giảm 20% + 1tr chào xuân,7.0/1.5N</t>
  </si>
  <si>
    <t>l1: 1tr 19/9, l2: 19tr 13/10</t>
  </si>
  <si>
    <t>Q11/512</t>
  </si>
  <si>
    <t>l1: 11tr 5/1</t>
  </si>
  <si>
    <t>Tiền ship học bổng</t>
  </si>
  <si>
    <t>Thơ thưởng tết DL</t>
  </si>
  <si>
    <t>Thưởng tết chú chánh bảo vệ</t>
  </si>
  <si>
    <t>Lương bảo vệ tháng 12 chú Chánh</t>
  </si>
  <si>
    <t>Việt vé xe sk c2 Đông Thọ chiều TH - HN</t>
  </si>
  <si>
    <t>Việt vé xe đi MC c3 Lương Đắc Bằng 2 chiều HN &lt;=&gt; TH</t>
  </si>
  <si>
    <t>Vé xe Việt, chị Loan TVT, Huyền TVT, Phương PT NX, Ánh PT NX làm sk chiều HN - TH</t>
  </si>
  <si>
    <t>Phí dịch vụ vệ sinh tháng 10+11+12</t>
  </si>
  <si>
    <t>Tồn 6/1</t>
  </si>
  <si>
    <t>07/01/2020</t>
  </si>
  <si>
    <t>Thanh toán thuê khách sạn</t>
  </si>
  <si>
    <t>Lương chị Nga giúp việc tháng 12</t>
  </si>
  <si>
    <t>Tồn 7/1</t>
  </si>
  <si>
    <t>Trả phí Đoàn Phạm Yến Nhi</t>
  </si>
  <si>
    <t>08/01/2020</t>
  </si>
  <si>
    <t>Lương chú Nam bảo vệ tháng 12</t>
  </si>
  <si>
    <t>Thay bóng điện tầng 2</t>
  </si>
  <si>
    <t>Tồn 8/1</t>
  </si>
  <si>
    <t>10/01/2020</t>
  </si>
  <si>
    <t>Lương giáo viên Vernon 30.12-5.1</t>
  </si>
  <si>
    <t>Vé xe Hạnh training 10/1</t>
  </si>
  <si>
    <t>Vé xe Hồng training 10/1</t>
  </si>
  <si>
    <t>Vé xe Thơ training 10/1</t>
  </si>
  <si>
    <t>Vé xe Vân Anh training 10/1</t>
  </si>
  <si>
    <t>Vé xe Trang training 10/1</t>
  </si>
  <si>
    <t>vé xe Hạnh training 9/1</t>
  </si>
  <si>
    <t>Tồn 10/1</t>
  </si>
  <si>
    <t>11/01/2020</t>
  </si>
  <si>
    <t>vé xe chị Vân Anh training 9+10/1</t>
  </si>
  <si>
    <t>vé xe Chị Quỳnh TVT chiều về TH - HN sk 1/12</t>
  </si>
  <si>
    <t>Tồn 11/1</t>
  </si>
  <si>
    <t>Ủng hộ phường làm đèn led + đường hoa</t>
  </si>
  <si>
    <t>Vé xe chiị Vân Anh sk Mĩ Đình 12/1</t>
  </si>
  <si>
    <t>Xuất quỹ chi nhánh T1</t>
  </si>
  <si>
    <t>Hoàn phí Lê Nguyễn Dung Nhi</t>
  </si>
  <si>
    <t>Quỹ chi nhánh T12 hoàn lại quỹ công ty</t>
  </si>
  <si>
    <t>Tồn 13/1</t>
  </si>
  <si>
    <t>13/01/2020</t>
  </si>
  <si>
    <t>14/01/2020</t>
  </si>
  <si>
    <t>Q11/513</t>
  </si>
  <si>
    <t>QT exim, l1: 10tr 3/11, l2: 30tr 6/11, l3: 29.390 27/12</t>
  </si>
  <si>
    <t>Thanh toán tiền khách sạn chị Loan 5/1</t>
  </si>
  <si>
    <t>Vé xe chiều TH - HN: chị Loan tvt, Huyền tvt, Ánh, Phương, Loan ft</t>
  </si>
  <si>
    <t>Tồn 14/1</t>
  </si>
  <si>
    <t>Điện thoại, mạng</t>
  </si>
  <si>
    <t>Lương FT</t>
  </si>
  <si>
    <t>Thuê nhà</t>
  </si>
  <si>
    <t>Tiền điện</t>
  </si>
  <si>
    <t>Vé MB</t>
  </si>
  <si>
    <t>Tiền SK</t>
  </si>
  <si>
    <t>Tin nhắn SMS</t>
  </si>
  <si>
    <t>BHXH</t>
  </si>
  <si>
    <t>Nước lavie</t>
  </si>
  <si>
    <t>Thưởng tháng</t>
  </si>
  <si>
    <t>Thưởng lễ tết</t>
  </si>
  <si>
    <t>Tiền thuê nhà nhân viên</t>
  </si>
  <si>
    <t>NHANV</t>
  </si>
  <si>
    <t>Chi phí văn phòng gồm : phí chuyển tiền, mua sắm lẻ vp, giấy vs, đồ dùng vệ sinh, sửa chữa nhỏ như lau chùi bàn ghế, sơn tường, ủng hộ, mua dụng cụ nhà bếp</t>
  </si>
  <si>
    <t>Phiếu thu Hủy</t>
  </si>
  <si>
    <t>Chi phí liên quan đến giấy phép LĐ cho GVNN</t>
  </si>
  <si>
    <t>GPLD</t>
  </si>
  <si>
    <t>Tiền ăn của chi nhánh</t>
  </si>
  <si>
    <t>Tiền vé máy bay</t>
  </si>
  <si>
    <t>VMB</t>
  </si>
  <si>
    <t>LFT</t>
  </si>
  <si>
    <t>Nộp tiền thi ielts</t>
  </si>
  <si>
    <t>Chuyển tiền giữa các CN</t>
  </si>
  <si>
    <t>CTNB</t>
  </si>
  <si>
    <t>Các khoản chi của sếp Yến</t>
  </si>
  <si>
    <t>SEP</t>
  </si>
  <si>
    <t>Phúc lợi (tiền SN, xem film, liên hoan, yoga, thăm đau, tiền ăn training…)</t>
  </si>
  <si>
    <t>LT VIẾT TẮT</t>
  </si>
  <si>
    <t>FO</t>
  </si>
  <si>
    <t>RL =&gt; ad</t>
  </si>
  <si>
    <t>lệ phí thu Ielts</t>
  </si>
  <si>
    <t>bán sách</t>
  </si>
  <si>
    <t>Các loại phạt</t>
  </si>
  <si>
    <t>PHAT</t>
  </si>
  <si>
    <t>Thu lại tiền thưởng chi nhầm</t>
  </si>
  <si>
    <t>Thu tiền Biển Quảng cáo</t>
  </si>
  <si>
    <t>QC</t>
  </si>
  <si>
    <t>Nhận tiền từ CN khác</t>
  </si>
  <si>
    <t>Phạm Trịnh Nhật Minh</t>
  </si>
  <si>
    <t>16/01/2020</t>
  </si>
  <si>
    <t>Q11/514</t>
  </si>
  <si>
    <t>l1: 500k 22/12, l2: 18tr 23/12</t>
  </si>
  <si>
    <t>Vé xe chị Vân Anh, Vân Anh ft, Hồng, Trang Thơ training 14/1</t>
  </si>
  <si>
    <t>tiền ăn training 14/1 chị Vân Anh, Vân Anh ft, Hồng, Trang Thơ</t>
  </si>
  <si>
    <t>tồn 16/1</t>
  </si>
  <si>
    <t>17/01/2020</t>
  </si>
  <si>
    <t>Q11/515</t>
  </si>
  <si>
    <t>Q11/516</t>
  </si>
  <si>
    <t>Q11/517</t>
  </si>
  <si>
    <t>Hoàng Lê Duy</t>
  </si>
  <si>
    <t>l1: 20tr 21/10
l2: 7.463k 22/11</t>
  </si>
  <si>
    <t>Q11/518</t>
  </si>
  <si>
    <t>Vũ Hà Linh</t>
  </si>
  <si>
    <t>Vũ Hoàng Anh</t>
  </si>
  <si>
    <t>l1: 30tr 19/10</t>
  </si>
  <si>
    <t>Q11/519</t>
  </si>
  <si>
    <t>l1: 8tr 21/12
l2: 12tr 24/12</t>
  </si>
  <si>
    <t>Q11/520</t>
  </si>
  <si>
    <t>Lê Anh Dương</t>
  </si>
  <si>
    <t>l1: 10tr 27/10
l2: 13.827k 4/11</t>
  </si>
  <si>
    <t>Q11/521</t>
  </si>
  <si>
    <t>Nguyễn Thái Hồng Phúc</t>
  </si>
  <si>
    <t>l1: 30tr 10/11
CP từ Nguyễn Thái Thành Đạt 5tr</t>
  </si>
  <si>
    <t>Q11/522</t>
  </si>
  <si>
    <t>l1: 2tr 1/12
l2: 20tr 5/12
l3: 28.643k 9/12</t>
  </si>
  <si>
    <t>Q11/523</t>
  </si>
  <si>
    <t>l1: 30.190k 5/1</t>
  </si>
  <si>
    <t>Mua quà Tết NV FT</t>
  </si>
  <si>
    <t>Thanh toán nước sinh hoạt</t>
  </si>
  <si>
    <t>Sửa thang máy</t>
  </si>
  <si>
    <t>Trả lương giáo viên Vernon</t>
  </si>
  <si>
    <t>Tồn 17/1</t>
  </si>
  <si>
    <t>T3 =&gt; SC
G 10tr/4N/6.5-7.0</t>
  </si>
  <si>
    <t>T1 =&gt; PA
G4tr/2.5N/4.0</t>
  </si>
  <si>
    <t>T2 =&gt; PA
G 4tr/2.5N/4.0-4.5</t>
  </si>
  <si>
    <t>T3 =&gt; PA 
G 4tr/2N/4.0</t>
  </si>
  <si>
    <t>T1 =&gt; PA
G4Ttr/2.5N/4.0-4.5</t>
  </si>
  <si>
    <t>T1 =&gt; PA
G4tr/2.5N/4.0-4.5</t>
  </si>
  <si>
    <t>T2 =&gt; PA
G 4tr/2.5N/4.0</t>
  </si>
  <si>
    <t>T3 =&gt; SC
G 10tr/3N/6.5</t>
  </si>
  <si>
    <t>T1 =&gt; PA
G 4tr/2.5N/4.0-4.5</t>
  </si>
  <si>
    <t>T3 =&gt; PA
G 4tr/2N/4.0</t>
  </si>
  <si>
    <t xml:space="preserve">IB =&gt; SC
G 7tr/2.5N/6.0-6.5 </t>
  </si>
  <si>
    <t>T2 =&gt; PA
G 4tr/2.5n/4.0-4.5</t>
  </si>
  <si>
    <t>T3 =&gt; PA
G 4tr/2N/4.0-4.5</t>
  </si>
  <si>
    <t>T3 =&gt; PA
G 3tr/4.0/2N</t>
  </si>
  <si>
    <t>T2 =&gt; SC
G 10tr/4N/6.0-6.5</t>
  </si>
  <si>
    <t>T3 =&gt; PA
4.0-4.5/2N</t>
  </si>
  <si>
    <t>T2 =&gt; SC
G 10tr/4N/6.5</t>
  </si>
  <si>
    <t>T2 =&gt; PA
G 4tr/4.0/2N</t>
  </si>
  <si>
    <t xml:space="preserve">T2 =&gt; PA
G 4tr/2.5N/4.0 </t>
  </si>
  <si>
    <t>T2 =&gt; SC
G 10tr/4.5N/6.0-6.5</t>
  </si>
  <si>
    <t>T3 =&gt; SC
g10tr/4n/6.5</t>
  </si>
  <si>
    <t>T3 =&gt; SC
G 10tr/4n/6.0-6.5</t>
  </si>
  <si>
    <t>T2 =&gt; PA
G 4tr/2n/4.0-4.5</t>
  </si>
  <si>
    <t>FO =&gt; SC
G 5%/2.5N/6.0-6.5</t>
  </si>
  <si>
    <t xml:space="preserve">IB =&gt; SC
G 5% /3N/6.0-6.5 </t>
  </si>
  <si>
    <t>T3 =&gt; SC
G 10tr/6.5/4N</t>
  </si>
  <si>
    <t>T2 =&gt; PA
G 4tr/2n/4.0</t>
  </si>
  <si>
    <t>T3 =&gt; SC
G 10tr/3.5N/6.5</t>
  </si>
  <si>
    <t>T1 =&gt; PA
G 8%/2.5N/4.0-4.5</t>
  </si>
  <si>
    <t xml:space="preserve">T2 =&gt;PA
</t>
  </si>
  <si>
    <t>T3 =&gt; Ad</t>
  </si>
  <si>
    <t>K2 =&gt; K5</t>
  </si>
  <si>
    <t>K4 =&gt; T3</t>
  </si>
  <si>
    <t>K4 =&gt; K7</t>
  </si>
  <si>
    <t>K2 =&gt; T3</t>
  </si>
  <si>
    <t>PB =&gt; SC</t>
  </si>
  <si>
    <t>IB =&gt; AD G 4tr/5.0-5.5/2.5N</t>
  </si>
  <si>
    <t>IB =&gt; PA
hb 3tr, 4.0/1.5n</t>
  </si>
  <si>
    <t>IB =&gt; SC, g8tr/6.0/3.5n</t>
  </si>
  <si>
    <t>IB =&gt; SC, g7tr/3n/6.5-7.0</t>
  </si>
  <si>
    <t>IB =&gt; SC
G 8tr/3N/6.0-6.5</t>
  </si>
  <si>
    <t>IB =&gt; SC
G 8%/3N/6.0</t>
  </si>
  <si>
    <t>T1 =&gt; PA
g8%/2.5n/4.0-4.5</t>
  </si>
  <si>
    <t>30/01/2020</t>
  </si>
  <si>
    <t>Q11/524</t>
  </si>
  <si>
    <t>Trần Thị Mai Trang</t>
  </si>
  <si>
    <t>l1: 23.827k 3/11</t>
  </si>
  <si>
    <t>Q11/525</t>
  </si>
  <si>
    <t>l1: 55tr 23/12, ck vcb</t>
  </si>
  <si>
    <t>Q11/526</t>
  </si>
  <si>
    <t>Đinh Đức Anh</t>
  </si>
  <si>
    <t>Lì xì chị Vân Anh TVT</t>
  </si>
  <si>
    <t>Lì xì Vân Anh ft</t>
  </si>
  <si>
    <t>Lì xì Hồng ft</t>
  </si>
  <si>
    <t>Lì xì Lâm ft</t>
  </si>
  <si>
    <t>Lì xì Thơ ft</t>
  </si>
  <si>
    <t>Lì xì Hạnh ft</t>
  </si>
  <si>
    <t>Lì xì Trang ft</t>
  </si>
  <si>
    <t>Lì xì chú Chánh bảo vệ</t>
  </si>
  <si>
    <t>Lì xì chú chị Nga giúp việc</t>
  </si>
  <si>
    <t>Mua khẩu trang + cặp nhiệt kế</t>
  </si>
  <si>
    <t>Tồn 30/1</t>
  </si>
  <si>
    <t>Q13/638</t>
  </si>
  <si>
    <t>Q13/639</t>
  </si>
  <si>
    <t>Q13/640</t>
  </si>
  <si>
    <t>Lương Lẻ Trà My</t>
  </si>
  <si>
    <t>l1: 5tr 5/1</t>
  </si>
  <si>
    <t>31/01/2020</t>
  </si>
  <si>
    <t>Q13/641</t>
  </si>
  <si>
    <t>l1: 36.460k 22/12</t>
  </si>
  <si>
    <t>Lì xì Đông Phong đầu năm</t>
  </si>
  <si>
    <t>Li xì Lương Lê Trà My đầu năm</t>
  </si>
  <si>
    <t>Li xì Đinh Đức Anh đầu năm</t>
  </si>
  <si>
    <t>Lì xì Nguyễn Phương Loan đầu năm</t>
  </si>
  <si>
    <t>lì xì Trần Thị Mai Trang đầu năm</t>
  </si>
  <si>
    <t>Tồn 31/01</t>
  </si>
  <si>
    <t>01/02/2020</t>
  </si>
  <si>
    <t>Thưởng tết âm lịch chú Chánh bảo vệ</t>
  </si>
  <si>
    <t>Thưởng tết âm lịch chị Nga giúp việc</t>
  </si>
  <si>
    <t>Đồ dùng vệ sinh</t>
  </si>
  <si>
    <t>Tồn 1/2</t>
  </si>
  <si>
    <t>02</t>
  </si>
  <si>
    <t>02/02/2020</t>
  </si>
  <si>
    <t>Q11/527</t>
  </si>
  <si>
    <t>Nguyễn Hằng Nga</t>
  </si>
  <si>
    <t>T2 =&gt; PA
hb 8%, 4.0/2n</t>
  </si>
  <si>
    <t>Q11/528</t>
  </si>
  <si>
    <t>Q13/642</t>
  </si>
  <si>
    <t>PB =&gt; SC
hb 8%, 6.5/2n</t>
  </si>
  <si>
    <t>Q13/643</t>
  </si>
  <si>
    <t>Lê Thị Mai Quý sách IB</t>
  </si>
  <si>
    <t>Q13/644</t>
  </si>
  <si>
    <t>ck agri</t>
  </si>
  <si>
    <t>Q13/645</t>
  </si>
  <si>
    <t xml:space="preserve">T1 =&gt; IB
g2tr//1.5n/4kn
</t>
  </si>
  <si>
    <t>ck sac, l1: 10tr 9/11, l2: 25tr 26/12</t>
  </si>
  <si>
    <t>Thưởng tết âm lịch chú Nam bảo vệ</t>
  </si>
  <si>
    <t>Tồn 2/2</t>
  </si>
  <si>
    <t>Lì xì Hằng Nga đầu năm</t>
  </si>
  <si>
    <t>Lì xì Minh Đức đầu năm</t>
  </si>
  <si>
    <t>03/02/2020</t>
  </si>
  <si>
    <t>Q13/646</t>
  </si>
  <si>
    <t>Q13/647</t>
  </si>
  <si>
    <t>Tồn 3/02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</si>
</sst>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.00\ _₫_-;\-* #,##0.00\ _₫_-;_-* &quot;-&quot;??\ _₫_-;_-@_-"/>
    <numFmt numFmtId="165" formatCode="_-* #,##0\ _₫_-;\-* #,##0\ _₫_-;_-* &quot;-&quot;??\ _₫_-;_-@_-"/>
    <numFmt numFmtId="166" formatCode="_(* #,##0_);_(* \(#,##0\);_(* &quot;-&quot;??_);_(@_)"/>
  </numFmts>
  <fonts count="13" x14ac:knownFonts="1">
    <font>
      <sz val="11"/>
      <color theme="1"/>
      <name val="Times New Roman"/>
      <family val="2"/>
      <charset val="163"/>
    </font>
    <font>
      <sz val="11"/>
      <color theme="1"/>
      <name val="Times New Roman"/>
      <family val="2"/>
      <charset val="163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FF0000"/>
      <name val="Times New Roman"/>
      <family val="1"/>
    </font>
    <font>
      <b/>
      <sz val="11"/>
      <color theme="1"/>
      <name val="Calibri"/>
      <family val="2"/>
      <scheme val="minor"/>
    </font>
    <font>
      <sz val="11"/>
      <name val="Times New Roman"/>
      <family val="1"/>
    </font>
    <font>
      <sz val="12"/>
      <name val="Times New Roman"/>
      <family val="1"/>
    </font>
    <font>
      <sz val="11.5"/>
      <color theme="1"/>
      <name val="Times New Roman"/>
      <family val="1"/>
    </font>
    <font>
      <b/>
      <sz val="13"/>
      <color theme="1"/>
      <name val="Calibri"/>
      <family val="2"/>
      <scheme val="minor"/>
    </font>
    <font>
      <sz val="13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31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4" fillId="3" borderId="1" xfId="0" applyFont="1" applyFill="1" applyBorder="1" applyAlignment="1">
      <alignment vertical="center"/>
    </xf>
    <xf numFmtId="0" fontId="4" fillId="3" borderId="1" xfId="0" applyFont="1" applyFill="1" applyBorder="1" applyAlignment="1">
      <alignment vertical="center" wrapText="1"/>
    </xf>
    <xf numFmtId="49" fontId="4" fillId="3" borderId="1" xfId="0" applyNumberFormat="1" applyFont="1" applyFill="1" applyBorder="1" applyAlignment="1">
      <alignment vertical="center"/>
    </xf>
    <xf numFmtId="0" fontId="4" fillId="3" borderId="0" xfId="0" applyFont="1" applyFill="1" applyAlignment="1">
      <alignment vertical="center"/>
    </xf>
    <xf numFmtId="0" fontId="4" fillId="2" borderId="1" xfId="0" applyFont="1" applyFill="1" applyBorder="1" applyAlignment="1">
      <alignment vertical="center" wrapText="1"/>
    </xf>
    <xf numFmtId="165" fontId="5" fillId="0" borderId="0" xfId="1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1" xfId="0" applyFont="1" applyBorder="1" applyAlignment="1">
      <alignment vertical="center" wrapText="1"/>
    </xf>
    <xf numFmtId="3" fontId="4" fillId="0" borderId="1" xfId="1" applyNumberFormat="1" applyFont="1" applyBorder="1" applyAlignment="1">
      <alignment vertical="center"/>
    </xf>
    <xf numFmtId="0" fontId="5" fillId="0" borderId="1" xfId="0" applyFont="1" applyBorder="1" applyAlignment="1">
      <alignment vertical="center" wrapText="1"/>
    </xf>
    <xf numFmtId="3" fontId="4" fillId="2" borderId="1" xfId="1" applyNumberFormat="1" applyFont="1" applyFill="1" applyBorder="1" applyAlignment="1">
      <alignment vertical="center"/>
    </xf>
    <xf numFmtId="165" fontId="4" fillId="0" borderId="0" xfId="1" applyNumberFormat="1" applyFont="1"/>
    <xf numFmtId="0" fontId="4" fillId="0" borderId="0" xfId="0" applyFont="1"/>
    <xf numFmtId="165" fontId="4" fillId="4" borderId="0" xfId="1" applyNumberFormat="1" applyFont="1" applyFill="1"/>
    <xf numFmtId="165" fontId="4" fillId="0" borderId="0" xfId="0" applyNumberFormat="1" applyFont="1"/>
    <xf numFmtId="165" fontId="6" fillId="0" borderId="0" xfId="1" applyNumberFormat="1" applyFont="1"/>
    <xf numFmtId="0" fontId="4" fillId="0" borderId="0" xfId="0" applyFont="1" applyAlignment="1">
      <alignment wrapText="1"/>
    </xf>
    <xf numFmtId="49" fontId="4" fillId="0" borderId="1" xfId="0" applyNumberFormat="1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3" fontId="3" fillId="3" borderId="1" xfId="0" applyNumberFormat="1" applyFont="1" applyFill="1" applyBorder="1" applyAlignment="1">
      <alignment horizontal="right" vertical="center" wrapText="1"/>
    </xf>
    <xf numFmtId="3" fontId="3" fillId="3" borderId="1" xfId="0" applyNumberFormat="1" applyFont="1" applyFill="1" applyBorder="1" applyAlignment="1">
      <alignment horizontal="center" vertical="center" wrapText="1"/>
    </xf>
    <xf numFmtId="166" fontId="4" fillId="3" borderId="0" xfId="1" applyNumberFormat="1" applyFont="1" applyFill="1" applyAlignment="1">
      <alignment horizontal="right" vertical="center"/>
    </xf>
    <xf numFmtId="0" fontId="4" fillId="3" borderId="0" xfId="0" applyFont="1" applyFill="1" applyAlignment="1">
      <alignment horizontal="center" vertical="center"/>
    </xf>
    <xf numFmtId="3" fontId="2" fillId="3" borderId="1" xfId="0" applyNumberFormat="1" applyFont="1" applyFill="1" applyBorder="1" applyAlignment="1">
      <alignment horizontal="right" vertical="center" wrapText="1"/>
    </xf>
    <xf numFmtId="0" fontId="3" fillId="3" borderId="0" xfId="0" applyFont="1" applyFill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0" fillId="0" borderId="1" xfId="0" applyBorder="1" applyAlignment="1">
      <alignment vertical="top" wrapText="1"/>
    </xf>
    <xf numFmtId="0" fontId="0" fillId="0" borderId="1" xfId="0" applyFill="1" applyBorder="1" applyAlignment="1">
      <alignment wrapText="1"/>
    </xf>
    <xf numFmtId="166" fontId="4" fillId="3" borderId="1" xfId="1" applyNumberFormat="1" applyFont="1" applyFill="1" applyBorder="1" applyAlignment="1">
      <alignment horizontal="right" vertical="center"/>
    </xf>
    <xf numFmtId="3" fontId="3" fillId="2" borderId="1" xfId="0" applyNumberFormat="1" applyFont="1" applyFill="1" applyBorder="1" applyAlignment="1">
      <alignment horizontal="right" vertical="center" wrapText="1"/>
    </xf>
    <xf numFmtId="166" fontId="3" fillId="2" borderId="1" xfId="1" applyNumberFormat="1" applyFont="1" applyFill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0" fontId="5" fillId="3" borderId="0" xfId="0" applyFont="1" applyFill="1" applyAlignment="1">
      <alignment horizontal="center" vertical="center"/>
    </xf>
    <xf numFmtId="49" fontId="3" fillId="3" borderId="1" xfId="0" quotePrefix="1" applyNumberFormat="1" applyFont="1" applyFill="1" applyBorder="1" applyAlignment="1">
      <alignment horizontal="center" vertical="center" wrapText="1"/>
    </xf>
    <xf numFmtId="49" fontId="4" fillId="3" borderId="0" xfId="0" applyNumberFormat="1" applyFont="1" applyFill="1" applyAlignment="1">
      <alignment vertical="center"/>
    </xf>
    <xf numFmtId="49" fontId="3" fillId="2" borderId="1" xfId="0" quotePrefix="1" applyNumberFormat="1" applyFont="1" applyFill="1" applyBorder="1" applyAlignment="1">
      <alignment horizontal="center" vertical="center" wrapText="1"/>
    </xf>
    <xf numFmtId="49" fontId="3" fillId="3" borderId="1" xfId="0" applyNumberFormat="1" applyFont="1" applyFill="1" applyBorder="1" applyAlignment="1">
      <alignment horizontal="center" vertical="center" wrapText="1"/>
    </xf>
    <xf numFmtId="49" fontId="4" fillId="3" borderId="1" xfId="0" quotePrefix="1" applyNumberFormat="1" applyFont="1" applyFill="1" applyBorder="1" applyAlignment="1">
      <alignment vertical="center"/>
    </xf>
    <xf numFmtId="0" fontId="4" fillId="0" borderId="7" xfId="0" applyFont="1" applyBorder="1" applyAlignment="1">
      <alignment vertical="center" wrapText="1"/>
    </xf>
    <xf numFmtId="165" fontId="0" fillId="0" borderId="0" xfId="1" applyNumberFormat="1" applyFont="1"/>
    <xf numFmtId="0" fontId="0" fillId="0" borderId="0" xfId="0" pivotButton="1"/>
    <xf numFmtId="165" fontId="0" fillId="0" borderId="0" xfId="0" applyNumberFormat="1"/>
    <xf numFmtId="0" fontId="0" fillId="0" borderId="0" xfId="0" applyBorder="1" applyAlignment="1">
      <alignment horizontal="center" vertical="center"/>
    </xf>
    <xf numFmtId="165" fontId="0" fillId="0" borderId="0" xfId="1" applyNumberFormat="1" applyFont="1" applyBorder="1" applyAlignment="1">
      <alignment horizontal="center" vertical="center"/>
    </xf>
    <xf numFmtId="165" fontId="0" fillId="0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65" fontId="0" fillId="0" borderId="1" xfId="1" applyNumberFormat="1" applyFon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0" fillId="0" borderId="5" xfId="0" pivotButton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5" fontId="0" fillId="0" borderId="5" xfId="0" applyNumberFormat="1" applyBorder="1" applyAlignment="1">
      <alignment horizontal="center" vertical="center"/>
    </xf>
    <xf numFmtId="165" fontId="0" fillId="0" borderId="4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3" fontId="3" fillId="3" borderId="1" xfId="0" applyNumberFormat="1" applyFont="1" applyFill="1" applyBorder="1" applyAlignment="1">
      <alignment horizontal="right" vertical="center" wrapText="1"/>
    </xf>
    <xf numFmtId="3" fontId="3" fillId="3" borderId="1" xfId="0" applyNumberFormat="1" applyFont="1" applyFill="1" applyBorder="1" applyAlignment="1">
      <alignment horizontal="right" vertical="center" wrapText="1"/>
    </xf>
    <xf numFmtId="3" fontId="4" fillId="3" borderId="1" xfId="1" applyNumberFormat="1" applyFont="1" applyFill="1" applyBorder="1" applyAlignment="1">
      <alignment horizontal="right" vertical="center"/>
    </xf>
    <xf numFmtId="3" fontId="5" fillId="3" borderId="1" xfId="1" applyNumberFormat="1" applyFont="1" applyFill="1" applyBorder="1" applyAlignment="1">
      <alignment horizontal="right" vertical="center"/>
    </xf>
    <xf numFmtId="3" fontId="4" fillId="3" borderId="0" xfId="1" applyNumberFormat="1" applyFont="1" applyFill="1" applyAlignment="1">
      <alignment horizontal="right" vertical="center"/>
    </xf>
    <xf numFmtId="3" fontId="3" fillId="3" borderId="1" xfId="0" applyNumberFormat="1" applyFont="1" applyFill="1" applyBorder="1" applyAlignment="1">
      <alignment horizontal="right" vertical="center" wrapText="1"/>
    </xf>
    <xf numFmtId="3" fontId="3" fillId="3" borderId="1" xfId="1" applyNumberFormat="1" applyFont="1" applyFill="1" applyBorder="1" applyAlignment="1">
      <alignment horizontal="center" vertical="center" wrapText="1"/>
    </xf>
    <xf numFmtId="3" fontId="3" fillId="2" borderId="1" xfId="1" applyNumberFormat="1" applyFont="1" applyFill="1" applyBorder="1" applyAlignment="1">
      <alignment horizontal="center" vertical="center" wrapText="1"/>
    </xf>
    <xf numFmtId="3" fontId="4" fillId="3" borderId="1" xfId="1" applyNumberFormat="1" applyFont="1" applyFill="1" applyBorder="1" applyAlignment="1">
      <alignment vertical="center"/>
    </xf>
    <xf numFmtId="3" fontId="4" fillId="3" borderId="0" xfId="1" applyNumberFormat="1" applyFont="1" applyFill="1" applyAlignment="1">
      <alignment vertical="center"/>
    </xf>
    <xf numFmtId="3" fontId="4" fillId="3" borderId="1" xfId="1" applyNumberFormat="1" applyFont="1" applyFill="1" applyBorder="1" applyAlignment="1">
      <alignment horizontal="right" vertical="center" wrapText="1"/>
    </xf>
    <xf numFmtId="0" fontId="8" fillId="3" borderId="1" xfId="0" applyFont="1" applyFill="1" applyBorder="1" applyAlignment="1">
      <alignment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5" fillId="3" borderId="1" xfId="0" applyNumberFormat="1" applyFont="1" applyFill="1" applyBorder="1" applyAlignment="1">
      <alignment vertical="center"/>
    </xf>
    <xf numFmtId="49" fontId="5" fillId="3" borderId="0" xfId="0" applyNumberFormat="1" applyFont="1" applyFill="1" applyAlignment="1">
      <alignment vertical="center"/>
    </xf>
    <xf numFmtId="0" fontId="0" fillId="0" borderId="6" xfId="0" applyBorder="1" applyAlignment="1">
      <alignment horizontal="center" vertical="center"/>
    </xf>
    <xf numFmtId="165" fontId="0" fillId="0" borderId="6" xfId="0" applyNumberFormat="1" applyBorder="1" applyAlignment="1">
      <alignment horizontal="center" vertical="center"/>
    </xf>
    <xf numFmtId="165" fontId="0" fillId="0" borderId="6" xfId="0" pivotButton="1" applyNumberFormat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right" vertical="center" wrapText="1"/>
    </xf>
    <xf numFmtId="3" fontId="3" fillId="3" borderId="1" xfId="0" applyNumberFormat="1" applyFont="1" applyFill="1" applyBorder="1" applyAlignment="1">
      <alignment horizontal="right" vertical="center" wrapText="1"/>
    </xf>
    <xf numFmtId="3" fontId="3" fillId="3" borderId="1" xfId="0" applyNumberFormat="1" applyFont="1" applyFill="1" applyBorder="1" applyAlignment="1">
      <alignment horizontal="right" vertical="center" wrapText="1"/>
    </xf>
    <xf numFmtId="49" fontId="2" fillId="3" borderId="1" xfId="0" applyNumberFormat="1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vertical="center" wrapText="1"/>
    </xf>
    <xf numFmtId="0" fontId="5" fillId="0" borderId="0" xfId="0" applyFont="1"/>
    <xf numFmtId="3" fontId="3" fillId="3" borderId="1" xfId="0" applyNumberFormat="1" applyFont="1" applyFill="1" applyBorder="1" applyAlignment="1">
      <alignment horizontal="right" vertical="center" wrapText="1"/>
    </xf>
    <xf numFmtId="3" fontId="3" fillId="3" borderId="1" xfId="0" applyNumberFormat="1" applyFont="1" applyFill="1" applyBorder="1" applyAlignment="1">
      <alignment horizontal="right" vertical="center" wrapText="1"/>
    </xf>
    <xf numFmtId="3" fontId="3" fillId="3" borderId="1" xfId="0" applyNumberFormat="1" applyFont="1" applyFill="1" applyBorder="1" applyAlignment="1">
      <alignment horizontal="right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vertical="center"/>
    </xf>
    <xf numFmtId="0" fontId="5" fillId="2" borderId="1" xfId="0" applyFont="1" applyFill="1" applyBorder="1" applyAlignment="1">
      <alignment vertical="center" wrapText="1"/>
    </xf>
    <xf numFmtId="3" fontId="2" fillId="2" borderId="1" xfId="0" applyNumberFormat="1" applyFont="1" applyFill="1" applyBorder="1" applyAlignment="1">
      <alignment horizontal="right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3" fontId="2" fillId="2" borderId="1" xfId="1" applyNumberFormat="1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3" fillId="3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horizontal="left" vertical="center" wrapText="1"/>
    </xf>
    <xf numFmtId="49" fontId="3" fillId="3" borderId="3" xfId="0" applyNumberFormat="1" applyFont="1" applyFill="1" applyBorder="1" applyAlignment="1">
      <alignment vertical="center" wrapText="1"/>
    </xf>
    <xf numFmtId="0" fontId="4" fillId="0" borderId="1" xfId="0" applyFont="1" applyBorder="1" applyAlignment="1">
      <alignment horizontal="left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left" vertical="center" wrapText="1"/>
    </xf>
    <xf numFmtId="3" fontId="8" fillId="3" borderId="1" xfId="1" applyNumberFormat="1" applyFont="1" applyFill="1" applyBorder="1" applyAlignment="1">
      <alignment horizontal="left" vertical="center" wrapText="1"/>
    </xf>
    <xf numFmtId="3" fontId="4" fillId="3" borderId="1" xfId="1" applyNumberFormat="1" applyFont="1" applyFill="1" applyBorder="1" applyAlignment="1">
      <alignment horizontal="left" vertical="center" wrapText="1"/>
    </xf>
    <xf numFmtId="49" fontId="8" fillId="0" borderId="1" xfId="0" applyNumberFormat="1" applyFont="1" applyBorder="1" applyAlignment="1">
      <alignment horizontal="left" vertical="center" wrapText="1"/>
    </xf>
    <xf numFmtId="0" fontId="10" fillId="3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166" fontId="4" fillId="2" borderId="1" xfId="1" applyNumberFormat="1" applyFont="1" applyFill="1" applyBorder="1" applyAlignment="1">
      <alignment vertical="center"/>
    </xf>
    <xf numFmtId="3" fontId="5" fillId="2" borderId="1" xfId="1" applyNumberFormat="1" applyFont="1" applyFill="1" applyBorder="1" applyAlignment="1">
      <alignment horizontal="right" vertical="center"/>
    </xf>
    <xf numFmtId="49" fontId="4" fillId="2" borderId="1" xfId="0" quotePrefix="1" applyNumberFormat="1" applyFont="1" applyFill="1" applyBorder="1" applyAlignment="1">
      <alignment vertical="center"/>
    </xf>
    <xf numFmtId="49" fontId="5" fillId="2" borderId="1" xfId="0" applyNumberFormat="1" applyFont="1" applyFill="1" applyBorder="1" applyAlignment="1">
      <alignment vertical="center"/>
    </xf>
    <xf numFmtId="166" fontId="4" fillId="2" borderId="1" xfId="1" applyNumberFormat="1" applyFont="1" applyFill="1" applyBorder="1" applyAlignment="1">
      <alignment horizontal="right" vertical="center"/>
    </xf>
    <xf numFmtId="3" fontId="4" fillId="2" borderId="1" xfId="1" applyNumberFormat="1" applyFont="1" applyFill="1" applyBorder="1" applyAlignment="1">
      <alignment horizontal="right" vertical="center"/>
    </xf>
    <xf numFmtId="3" fontId="4" fillId="0" borderId="1" xfId="1" applyNumberFormat="1" applyFont="1" applyBorder="1" applyAlignment="1">
      <alignment horizontal="left" vertical="center" wrapText="1"/>
    </xf>
    <xf numFmtId="0" fontId="5" fillId="3" borderId="1" xfId="0" applyFont="1" applyFill="1" applyBorder="1" applyAlignment="1">
      <alignment horizontal="left" vertical="center" wrapText="1"/>
    </xf>
    <xf numFmtId="0" fontId="4" fillId="3" borderId="0" xfId="0" applyFont="1" applyFill="1" applyAlignment="1">
      <alignment horizontal="left" vertical="center" wrapText="1"/>
    </xf>
    <xf numFmtId="3" fontId="4" fillId="3" borderId="3" xfId="1" applyNumberFormat="1" applyFont="1" applyFill="1" applyBorder="1" applyAlignment="1">
      <alignment horizontal="center" vertical="center"/>
    </xf>
    <xf numFmtId="3" fontId="4" fillId="3" borderId="3" xfId="1" applyNumberFormat="1" applyFont="1" applyFill="1" applyBorder="1" applyAlignment="1">
      <alignment horizontal="center" vertical="center"/>
    </xf>
    <xf numFmtId="166" fontId="4" fillId="3" borderId="1" xfId="1" applyNumberFormat="1" applyFont="1" applyFill="1" applyBorder="1" applyAlignment="1">
      <alignment horizontal="left" vertical="center" wrapText="1"/>
    </xf>
    <xf numFmtId="166" fontId="4" fillId="3" borderId="0" xfId="0" applyNumberFormat="1" applyFont="1" applyFill="1" applyAlignment="1">
      <alignment vertical="center"/>
    </xf>
    <xf numFmtId="0" fontId="6" fillId="3" borderId="1" xfId="0" applyFont="1" applyFill="1" applyBorder="1" applyAlignment="1">
      <alignment vertical="center" wrapText="1"/>
    </xf>
    <xf numFmtId="0" fontId="4" fillId="3" borderId="3" xfId="0" applyFont="1" applyFill="1" applyBorder="1" applyAlignment="1">
      <alignment horizontal="center" vertical="center" wrapText="1"/>
    </xf>
    <xf numFmtId="165" fontId="4" fillId="3" borderId="1" xfId="1" applyNumberFormat="1" applyFont="1" applyFill="1" applyBorder="1" applyAlignment="1">
      <alignment vertical="center" wrapText="1"/>
    </xf>
    <xf numFmtId="0" fontId="4" fillId="3" borderId="0" xfId="0" applyFont="1" applyFill="1" applyAlignment="1">
      <alignment vertical="center" wrapText="1"/>
    </xf>
    <xf numFmtId="165" fontId="4" fillId="3" borderId="1" xfId="0" applyNumberFormat="1" applyFont="1" applyFill="1" applyBorder="1" applyAlignment="1">
      <alignment vertical="center" wrapText="1"/>
    </xf>
    <xf numFmtId="0" fontId="5" fillId="2" borderId="1" xfId="0" applyFont="1" applyFill="1" applyBorder="1" applyAlignment="1">
      <alignment horizontal="left" vertical="center" wrapText="1"/>
    </xf>
    <xf numFmtId="166" fontId="5" fillId="2" borderId="1" xfId="1" applyNumberFormat="1" applyFont="1" applyFill="1" applyBorder="1" applyAlignment="1">
      <alignment horizontal="right" vertical="center"/>
    </xf>
    <xf numFmtId="166" fontId="5" fillId="2" borderId="1" xfId="1" applyNumberFormat="1" applyFont="1" applyFill="1" applyBorder="1" applyAlignment="1">
      <alignment vertical="center"/>
    </xf>
    <xf numFmtId="3" fontId="5" fillId="2" borderId="1" xfId="1" applyNumberFormat="1" applyFont="1" applyFill="1" applyBorder="1" applyAlignment="1">
      <alignment vertical="center"/>
    </xf>
    <xf numFmtId="165" fontId="4" fillId="0" borderId="1" xfId="1" applyNumberFormat="1" applyFont="1" applyBorder="1"/>
    <xf numFmtId="0" fontId="4" fillId="0" borderId="1" xfId="0" applyFont="1" applyBorder="1"/>
    <xf numFmtId="165" fontId="5" fillId="0" borderId="1" xfId="1" applyNumberFormat="1" applyFont="1" applyBorder="1" applyAlignment="1">
      <alignment horizontal="right"/>
    </xf>
    <xf numFmtId="165" fontId="5" fillId="0" borderId="1" xfId="1" applyNumberFormat="1" applyFont="1" applyBorder="1" applyAlignment="1">
      <alignment horizontal="right" vertical="center"/>
    </xf>
    <xf numFmtId="2" fontId="2" fillId="2" borderId="1" xfId="0" applyNumberFormat="1" applyFont="1" applyFill="1" applyBorder="1" applyAlignment="1">
      <alignment horizontal="center" vertical="center" wrapText="1"/>
    </xf>
    <xf numFmtId="49" fontId="5" fillId="2" borderId="1" xfId="0" quotePrefix="1" applyNumberFormat="1" applyFont="1" applyFill="1" applyBorder="1" applyAlignment="1">
      <alignment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3" fontId="4" fillId="6" borderId="1" xfId="1" applyNumberFormat="1" applyFont="1" applyFill="1" applyBorder="1" applyAlignment="1">
      <alignment vertical="center"/>
    </xf>
    <xf numFmtId="166" fontId="3" fillId="6" borderId="1" xfId="1" applyNumberFormat="1" applyFont="1" applyFill="1" applyBorder="1" applyAlignment="1">
      <alignment horizontal="center" vertical="center" wrapText="1"/>
    </xf>
    <xf numFmtId="3" fontId="3" fillId="6" borderId="1" xfId="0" applyNumberFormat="1" applyFont="1" applyFill="1" applyBorder="1" applyAlignment="1">
      <alignment horizontal="right" vertical="center" wrapText="1"/>
    </xf>
    <xf numFmtId="0" fontId="3" fillId="6" borderId="1" xfId="0" applyFont="1" applyFill="1" applyBorder="1" applyAlignment="1">
      <alignment horizontal="center" vertical="center" wrapText="1"/>
    </xf>
    <xf numFmtId="3" fontId="4" fillId="6" borderId="1" xfId="1" applyNumberFormat="1" applyFont="1" applyFill="1" applyBorder="1" applyAlignment="1">
      <alignment horizontal="right" vertical="center" wrapText="1"/>
    </xf>
    <xf numFmtId="3" fontId="4" fillId="6" borderId="1" xfId="0" applyNumberFormat="1" applyFont="1" applyFill="1" applyBorder="1" applyAlignment="1">
      <alignment vertical="center"/>
    </xf>
    <xf numFmtId="3" fontId="4" fillId="6" borderId="1" xfId="1" applyNumberFormat="1" applyFont="1" applyFill="1" applyBorder="1" applyAlignment="1">
      <alignment vertical="center" wrapText="1"/>
    </xf>
    <xf numFmtId="0" fontId="3" fillId="6" borderId="0" xfId="0" applyFont="1" applyFill="1" applyAlignment="1">
      <alignment horizontal="center" vertical="center" wrapText="1"/>
    </xf>
    <xf numFmtId="166" fontId="4" fillId="6" borderId="1" xfId="1" applyNumberFormat="1" applyFont="1" applyFill="1" applyBorder="1" applyAlignment="1">
      <alignment horizontal="right" vertical="center"/>
    </xf>
    <xf numFmtId="166" fontId="4" fillId="6" borderId="1" xfId="1" applyNumberFormat="1" applyFont="1" applyFill="1" applyBorder="1" applyAlignment="1">
      <alignment vertical="center"/>
    </xf>
    <xf numFmtId="166" fontId="5" fillId="6" borderId="1" xfId="1" applyNumberFormat="1" applyFont="1" applyFill="1" applyBorder="1" applyAlignment="1">
      <alignment horizontal="right" vertical="center"/>
    </xf>
    <xf numFmtId="166" fontId="4" fillId="6" borderId="3" xfId="1" applyNumberFormat="1" applyFont="1" applyFill="1" applyBorder="1" applyAlignment="1">
      <alignment horizontal="center" vertical="center"/>
    </xf>
    <xf numFmtId="166" fontId="4" fillId="6" borderId="0" xfId="1" applyNumberFormat="1" applyFont="1" applyFill="1" applyAlignment="1">
      <alignment vertical="center"/>
    </xf>
    <xf numFmtId="166" fontId="4" fillId="6" borderId="0" xfId="1" applyNumberFormat="1" applyFont="1" applyFill="1" applyAlignment="1">
      <alignment horizontal="right" vertical="center"/>
    </xf>
    <xf numFmtId="3" fontId="3" fillId="7" borderId="1" xfId="0" applyNumberFormat="1" applyFont="1" applyFill="1" applyBorder="1" applyAlignment="1">
      <alignment horizontal="right" vertical="center" wrapText="1"/>
    </xf>
    <xf numFmtId="3" fontId="3" fillId="7" borderId="1" xfId="0" applyNumberFormat="1" applyFont="1" applyFill="1" applyBorder="1" applyAlignment="1">
      <alignment horizontal="center" vertical="center" wrapText="1"/>
    </xf>
    <xf numFmtId="3" fontId="4" fillId="7" borderId="1" xfId="1" applyNumberFormat="1" applyFont="1" applyFill="1" applyBorder="1" applyAlignment="1">
      <alignment vertical="center"/>
    </xf>
    <xf numFmtId="3" fontId="8" fillId="7" borderId="1" xfId="1" applyNumberFormat="1" applyFont="1" applyFill="1" applyBorder="1" applyAlignment="1">
      <alignment horizontal="right" vertical="center" wrapText="1"/>
    </xf>
    <xf numFmtId="3" fontId="4" fillId="7" borderId="1" xfId="1" applyNumberFormat="1" applyFont="1" applyFill="1" applyBorder="1" applyAlignment="1">
      <alignment vertical="center" wrapText="1"/>
    </xf>
    <xf numFmtId="166" fontId="3" fillId="7" borderId="1" xfId="1" applyNumberFormat="1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165" fontId="3" fillId="7" borderId="1" xfId="1" applyNumberFormat="1" applyFont="1" applyFill="1" applyBorder="1" applyAlignment="1">
      <alignment horizontal="center" vertical="center" wrapText="1"/>
    </xf>
    <xf numFmtId="166" fontId="4" fillId="7" borderId="1" xfId="1" applyNumberFormat="1" applyFont="1" applyFill="1" applyBorder="1" applyAlignment="1">
      <alignment vertical="center"/>
    </xf>
    <xf numFmtId="166" fontId="4" fillId="7" borderId="1" xfId="1" applyNumberFormat="1" applyFont="1" applyFill="1" applyBorder="1" applyAlignment="1">
      <alignment horizontal="right" vertical="center"/>
    </xf>
    <xf numFmtId="166" fontId="5" fillId="7" borderId="1" xfId="1" applyNumberFormat="1" applyFont="1" applyFill="1" applyBorder="1" applyAlignment="1">
      <alignment horizontal="right" vertical="center"/>
    </xf>
    <xf numFmtId="166" fontId="4" fillId="7" borderId="0" xfId="1" applyNumberFormat="1" applyFont="1" applyFill="1" applyAlignment="1">
      <alignment horizontal="right" vertical="center"/>
    </xf>
    <xf numFmtId="166" fontId="4" fillId="7" borderId="0" xfId="1" applyNumberFormat="1" applyFont="1" applyFill="1" applyAlignment="1">
      <alignment vertical="center"/>
    </xf>
    <xf numFmtId="2" fontId="5" fillId="4" borderId="8" xfId="0" applyNumberFormat="1" applyFont="1" applyFill="1" applyBorder="1" applyAlignment="1">
      <alignment horizontal="center" vertical="center"/>
    </xf>
    <xf numFmtId="49" fontId="5" fillId="4" borderId="8" xfId="0" applyNumberFormat="1" applyFont="1" applyFill="1" applyBorder="1" applyAlignment="1">
      <alignment horizontal="center" vertical="center" wrapText="1"/>
    </xf>
    <xf numFmtId="0" fontId="5" fillId="4" borderId="8" xfId="0" applyFont="1" applyFill="1" applyBorder="1" applyAlignment="1">
      <alignment horizontal="center" vertical="center" wrapText="1"/>
    </xf>
    <xf numFmtId="0" fontId="5" fillId="4" borderId="8" xfId="0" applyFont="1" applyFill="1" applyBorder="1" applyAlignment="1">
      <alignment horizontal="center" vertical="center"/>
    </xf>
    <xf numFmtId="0" fontId="5" fillId="4" borderId="8" xfId="0" applyFont="1" applyFill="1" applyBorder="1" applyAlignment="1">
      <alignment horizontal="left" vertical="center" wrapText="1"/>
    </xf>
    <xf numFmtId="166" fontId="5" fillId="4" borderId="8" xfId="1" applyNumberFormat="1" applyFont="1" applyFill="1" applyBorder="1" applyAlignment="1">
      <alignment horizontal="center" vertical="center"/>
    </xf>
    <xf numFmtId="166" fontId="5" fillId="4" borderId="8" xfId="1" applyNumberFormat="1" applyFont="1" applyFill="1" applyBorder="1" applyAlignment="1">
      <alignment horizontal="center" vertical="center" wrapText="1"/>
    </xf>
    <xf numFmtId="166" fontId="5" fillId="4" borderId="9" xfId="1" applyNumberFormat="1" applyFont="1" applyFill="1" applyBorder="1" applyAlignment="1">
      <alignment horizontal="center" vertical="center" wrapText="1"/>
    </xf>
    <xf numFmtId="166" fontId="5" fillId="4" borderId="1" xfId="1" applyNumberFormat="1" applyFont="1" applyFill="1" applyBorder="1" applyAlignment="1">
      <alignment horizontal="center" vertical="center"/>
    </xf>
    <xf numFmtId="3" fontId="5" fillId="4" borderId="1" xfId="1" applyNumberFormat="1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6" fillId="5" borderId="2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2" fontId="3" fillId="3" borderId="1" xfId="0" applyNumberFormat="1" applyFont="1" applyFill="1" applyBorder="1" applyAlignment="1">
      <alignment horizontal="center" vertical="center" wrapText="1"/>
    </xf>
    <xf numFmtId="2" fontId="4" fillId="3" borderId="1" xfId="0" applyNumberFormat="1" applyFont="1" applyFill="1" applyBorder="1" applyAlignment="1">
      <alignment vertical="center"/>
    </xf>
    <xf numFmtId="2" fontId="4" fillId="3" borderId="0" xfId="0" applyNumberFormat="1" applyFont="1" applyFill="1" applyAlignment="1">
      <alignment vertical="center"/>
    </xf>
    <xf numFmtId="0" fontId="4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49" fontId="5" fillId="3" borderId="1" xfId="0" quotePrefix="1" applyNumberFormat="1" applyFont="1" applyFill="1" applyBorder="1" applyAlignment="1">
      <alignment vertical="center"/>
    </xf>
    <xf numFmtId="0" fontId="5" fillId="3" borderId="1" xfId="0" applyFont="1" applyFill="1" applyBorder="1" applyAlignment="1">
      <alignment vertical="center" wrapText="1"/>
    </xf>
    <xf numFmtId="166" fontId="5" fillId="6" borderId="1" xfId="1" applyNumberFormat="1" applyFont="1" applyFill="1" applyBorder="1" applyAlignment="1">
      <alignment vertical="center"/>
    </xf>
    <xf numFmtId="166" fontId="5" fillId="7" borderId="1" xfId="1" applyNumberFormat="1" applyFont="1" applyFill="1" applyBorder="1" applyAlignment="1">
      <alignment vertical="center"/>
    </xf>
    <xf numFmtId="3" fontId="5" fillId="3" borderId="1" xfId="1" applyNumberFormat="1" applyFont="1" applyFill="1" applyBorder="1" applyAlignment="1">
      <alignment vertical="center"/>
    </xf>
    <xf numFmtId="0" fontId="5" fillId="3" borderId="0" xfId="0" applyFont="1" applyFill="1" applyAlignment="1">
      <alignment vertical="center"/>
    </xf>
    <xf numFmtId="166" fontId="2" fillId="2" borderId="1" xfId="1" applyNumberFormat="1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center" vertical="center" wrapText="1"/>
    </xf>
    <xf numFmtId="49" fontId="2" fillId="2" borderId="1" xfId="0" quotePrefix="1" applyNumberFormat="1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3" fontId="4" fillId="0" borderId="0" xfId="0" applyNumberFormat="1" applyFont="1"/>
    <xf numFmtId="49" fontId="5" fillId="3" borderId="3" xfId="0" applyNumberFormat="1" applyFont="1" applyFill="1" applyBorder="1" applyAlignment="1">
      <alignment horizontal="center" vertical="center"/>
    </xf>
    <xf numFmtId="2" fontId="3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49" fontId="4" fillId="2" borderId="1" xfId="0" applyNumberFormat="1" applyFont="1" applyFill="1" applyBorder="1" applyAlignment="1">
      <alignment vertical="center"/>
    </xf>
    <xf numFmtId="166" fontId="4" fillId="6" borderId="3" xfId="1" applyNumberFormat="1" applyFont="1" applyFill="1" applyBorder="1" applyAlignment="1">
      <alignment vertical="center"/>
    </xf>
    <xf numFmtId="0" fontId="0" fillId="0" borderId="10" xfId="0" applyFill="1" applyBorder="1" applyAlignment="1">
      <alignment wrapText="1"/>
    </xf>
    <xf numFmtId="0" fontId="0" fillId="0" borderId="10" xfId="0" applyBorder="1" applyAlignment="1">
      <alignment wrapText="1"/>
    </xf>
    <xf numFmtId="0" fontId="11" fillId="0" borderId="1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12" fillId="0" borderId="1" xfId="0" applyFont="1" applyBorder="1"/>
    <xf numFmtId="0" fontId="12" fillId="0" borderId="1" xfId="0" applyFont="1" applyBorder="1" applyAlignment="1">
      <alignment horizontal="center"/>
    </xf>
    <xf numFmtId="0" fontId="12" fillId="0" borderId="0" xfId="0" applyFont="1"/>
    <xf numFmtId="0" fontId="12" fillId="0" borderId="10" xfId="0" applyFont="1" applyFill="1" applyBorder="1"/>
    <xf numFmtId="0" fontId="12" fillId="0" borderId="10" xfId="0" applyFont="1" applyFill="1" applyBorder="1" applyAlignment="1">
      <alignment horizontal="center"/>
    </xf>
    <xf numFmtId="49" fontId="3" fillId="3" borderId="2" xfId="0" applyNumberFormat="1" applyFont="1" applyFill="1" applyBorder="1" applyAlignment="1">
      <alignment vertical="center" wrapText="1"/>
    </xf>
    <xf numFmtId="2" fontId="4" fillId="2" borderId="1" xfId="0" applyNumberFormat="1" applyFont="1" applyFill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166" fontId="4" fillId="6" borderId="2" xfId="1" applyNumberFormat="1" applyFont="1" applyFill="1" applyBorder="1" applyAlignment="1">
      <alignment horizontal="center" vertical="center"/>
    </xf>
    <xf numFmtId="166" fontId="4" fillId="6" borderId="3" xfId="1" applyNumberFormat="1" applyFont="1" applyFill="1" applyBorder="1" applyAlignment="1">
      <alignment horizontal="center" vertical="center"/>
    </xf>
    <xf numFmtId="3" fontId="4" fillId="3" borderId="2" xfId="1" applyNumberFormat="1" applyFont="1" applyFill="1" applyBorder="1" applyAlignment="1">
      <alignment horizontal="center" vertical="center"/>
    </xf>
    <xf numFmtId="3" fontId="4" fillId="3" borderId="3" xfId="1" applyNumberFormat="1" applyFont="1" applyFill="1" applyBorder="1" applyAlignment="1">
      <alignment horizontal="center" vertical="center"/>
    </xf>
    <xf numFmtId="49" fontId="3" fillId="3" borderId="2" xfId="0" applyNumberFormat="1" applyFont="1" applyFill="1" applyBorder="1" applyAlignment="1">
      <alignment horizontal="center" vertical="center" wrapText="1"/>
    </xf>
    <xf numFmtId="49" fontId="3" fillId="3" borderId="3" xfId="0" applyNumberFormat="1" applyFont="1" applyFill="1" applyBorder="1" applyAlignment="1">
      <alignment horizontal="center" vertical="center" wrapText="1"/>
    </xf>
    <xf numFmtId="49" fontId="5" fillId="3" borderId="2" xfId="0" applyNumberFormat="1" applyFont="1" applyFill="1" applyBorder="1" applyAlignment="1">
      <alignment horizontal="center" vertical="center"/>
    </xf>
    <xf numFmtId="49" fontId="5" fillId="3" borderId="3" xfId="0" applyNumberFormat="1" applyFont="1" applyFill="1" applyBorder="1" applyAlignment="1">
      <alignment horizontal="center" vertical="center"/>
    </xf>
    <xf numFmtId="3" fontId="3" fillId="6" borderId="2" xfId="0" applyNumberFormat="1" applyFont="1" applyFill="1" applyBorder="1" applyAlignment="1">
      <alignment horizontal="center" vertical="center" wrapText="1"/>
    </xf>
    <xf numFmtId="3" fontId="3" fillId="6" borderId="3" xfId="0" applyNumberFormat="1" applyFont="1" applyFill="1" applyBorder="1" applyAlignment="1">
      <alignment horizontal="center" vertical="center" wrapText="1"/>
    </xf>
    <xf numFmtId="3" fontId="3" fillId="3" borderId="2" xfId="1" applyNumberFormat="1" applyFont="1" applyFill="1" applyBorder="1" applyAlignment="1">
      <alignment horizontal="center" vertical="center" wrapText="1"/>
    </xf>
    <xf numFmtId="3" fontId="3" fillId="3" borderId="3" xfId="1" applyNumberFormat="1" applyFont="1" applyFill="1" applyBorder="1" applyAlignment="1">
      <alignment horizontal="center" vertical="center" wrapText="1"/>
    </xf>
    <xf numFmtId="166" fontId="3" fillId="6" borderId="2" xfId="1" applyNumberFormat="1" applyFont="1" applyFill="1" applyBorder="1" applyAlignment="1">
      <alignment horizontal="center" vertical="center" wrapText="1"/>
    </xf>
    <xf numFmtId="166" fontId="3" fillId="6" borderId="3" xfId="1" applyNumberFormat="1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165" fontId="5" fillId="0" borderId="1" xfId="1" applyNumberFormat="1" applyFont="1" applyBorder="1" applyAlignment="1">
      <alignment horizontal="center"/>
    </xf>
  </cellXfs>
  <cellStyles count="2">
    <cellStyle name="Comma" xfId="1" builtinId="3"/>
    <cellStyle name="Normal" xfId="0" builtinId="0"/>
  </cellStyles>
  <dxfs count="45"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numFmt numFmtId="165" formatCode="_-* #,##0\ _₫_-;\-* #,##0\ _₫_-;_-* &quot;-&quot;??\ _₫_-;_-@_-"/>
    </dxf>
    <dxf>
      <numFmt numFmtId="165" formatCode="_-* #,##0\ _₫_-;\-* #,##0\ _₫_-;_-* &quot;-&quot;??\ _₫_-;_-@_-"/>
    </dxf>
    <dxf>
      <numFmt numFmtId="165" formatCode="_-* #,##0\ _₫_-;\-* #,##0\ _₫_-;_-* &quot;-&quot;??\ _₫_-;_-@_-"/>
    </dxf>
    <dxf>
      <numFmt numFmtId="165" formatCode="_-* #,##0\ _₫_-;\-* #,##0\ _₫_-;_-* &quot;-&quot;??\ _₫_-;_-@_-"/>
    </dxf>
    <dxf>
      <numFmt numFmtId="165" formatCode="_-* #,##0\ _₫_-;\-* #,##0\ _₫_-;_-* &quot;-&quot;??\ _₫_-;_-@_-"/>
    </dxf>
    <dxf>
      <numFmt numFmtId="165" formatCode="_-* #,##0\ _₫_-;\-* #,##0\ _₫_-;_-* &quot;-&quot;??\ _₫_-;_-@_-"/>
    </dxf>
    <dxf>
      <numFmt numFmtId="165" formatCode="_-* #,##0\ _₫_-;\-* #,##0\ _₫_-;_-* &quot;-&quot;??\ _₫_-;_-@_-"/>
    </dxf>
    <dxf>
      <numFmt numFmtId="165" formatCode="_-* #,##0\ _₫_-;\-* #,##0\ _₫_-;_-* &quot;-&quot;??\ _₫_-;_-@_-"/>
    </dxf>
    <dxf>
      <numFmt numFmtId="165" formatCode="_-* #,##0\ _₫_-;\-* #,##0\ _₫_-;_-* &quot;-&quot;??\ _₫_-;_-@_-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numFmt numFmtId="165" formatCode="_-* #,##0\ _₫_-;\-* #,##0\ _₫_-;_-* &quot;-&quot;??\ _₫_-;_-@_-"/>
    </dxf>
    <dxf>
      <numFmt numFmtId="165" formatCode="_-* #,##0\ _₫_-;\-* #,##0\ _₫_-;_-* &quot;-&quot;??\ _₫_-;_-@_-"/>
    </dxf>
    <dxf>
      <numFmt numFmtId="165" formatCode="_-* #,##0\ _₫_-;\-* #,##0\ _₫_-;_-* &quot;-&quot;??\ _₫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" refreshedDate="43863.396367939815" createdVersion="5" refreshedVersion="4" minRefreshableVersion="3" recordCount="1165">
  <cacheSource type="worksheet">
    <worksheetSource ref="A1:P1048576" sheet="Quỹ Từ 1.10.19"/>
  </cacheSource>
  <cacheFields count="16">
    <cacheField name="Month" numFmtId="0">
      <sharedItems containsBlank="1" containsMixedTypes="1" containsNumber="1" containsInteger="1" minValue="10" maxValue="11" count="10">
        <s v="09"/>
        <s v=""/>
        <s v="10"/>
        <s v="11"/>
        <m/>
        <s v="12"/>
        <s v="01"/>
        <s v="02"/>
        <n v="10" u="1"/>
        <n v="11" u="1"/>
      </sharedItems>
    </cacheField>
    <cacheField name="ngày tháng" numFmtId="49">
      <sharedItems containsBlank="1"/>
    </cacheField>
    <cacheField name="số chứng từ" numFmtId="0">
      <sharedItems containsBlank="1"/>
    </cacheField>
    <cacheField name="NỘI DUNG THU, CHI" numFmtId="0">
      <sharedItems containsBlank="1"/>
    </cacheField>
    <cacheField name="Khoản mục Phí" numFmtId="0">
      <sharedItems containsBlank="1" count="34">
        <m/>
        <s v="VPP"/>
        <s v="CPVP"/>
        <s v="KHAC"/>
        <s v="NUOC"/>
        <s v="BANH"/>
        <s v="CTP"/>
        <s v="NH"/>
        <s v="HOANPHI"/>
        <s v="AN"/>
        <s v="ĐN"/>
        <s v="SUKIEN"/>
        <s v="THUONG"/>
        <s v="TXTP"/>
        <s v=""/>
        <s v="SACH"/>
        <s v="ĐT"/>
        <s v="PHOTO"/>
        <s v="LBVTV"/>
        <s v="PHUCLOI"/>
        <s v="LGV"/>
        <s v="SK" u="1"/>
        <s v="LPT" u="1"/>
        <s v="PT.HỦY" u="1"/>
        <s v="QCN" u="1"/>
        <s v="CTP " u="1"/>
        <s v="QUYCN" u="1"/>
        <s v="KHAC " u="1"/>
        <s v="NH " u="1"/>
        <s v="MMTB" u="1"/>
        <s v="PA =&gt; SC" u="1"/>
        <s v="BANH " u="1"/>
        <s v="NUOC " u="1"/>
        <s v="NG" u="1"/>
      </sharedItems>
    </cacheField>
    <cacheField name="LỘ TRÌNH" numFmtId="0">
      <sharedItems containsBlank="1" count="54">
        <s v="K1 =&gt; K4"/>
        <s v=""/>
        <s v="T1 =&gt; PA"/>
        <s v="Fo =&gt; SC"/>
        <s v="PT.HUY"/>
        <s v="IB =&gt; AD"/>
        <s v="IB =&gt; SC"/>
        <s v="IB =&gt; PA"/>
        <s v="PA =&gt; SC"/>
        <s v="T2 =&gt; PA"/>
        <s v=" "/>
        <s v="T3 =&gt; SC"/>
        <s v="T3 =&gt; PA"/>
        <s v="T2 =&gt; SC"/>
        <s v="T1 =&gt; SC"/>
        <s v="K2 =&gt; K7"/>
        <s v="RL =&gt; SC"/>
        <s v="RL =&gt; AD"/>
        <s v="K3 =&gt; K7"/>
        <s v="K1 =&gt; T3"/>
        <s v="FO =&gt; AD"/>
        <s v="T2 =&gt;PA_x000a_"/>
        <s v="T1 =&gt; IB"/>
        <s v="T2 =&gt; AD"/>
        <s v="SACH"/>
        <s v="T3 =&gt; Ad"/>
        <s v="KHAC"/>
        <m/>
        <s v="K2 =&gt; K5"/>
        <s v="K4 =&gt; T3"/>
        <s v="K4 =&gt; K7"/>
        <s v="K2 =&gt; T3"/>
        <s v="PB =&gt; SC"/>
        <s v="PHITHI" u="1"/>
        <s v="IB - PA_x000a_" u="1"/>
        <s v="T2 =&gt;PA," u="1"/>
        <s v="PT.HỦY" u="1"/>
        <s v="PT.HỦY " u="1"/>
        <s v="Đăng ký " u="1"/>
        <s v="CTP" u="1"/>
        <s v="Kid 3 =&gt;" u="1"/>
        <s v="CT gói" u="1"/>
        <s v="PT.HUY " u="1"/>
        <s v="EB =&gt; SC" u="1"/>
        <s v="T1 =&gt; PA " u="1"/>
        <s v="T2 - PA_x000a_" u="1"/>
        <s v="Chua kt" u="1"/>
        <s v="EB =&gt; PA" u="1"/>
        <s v="K1 =&gt; K7" u="1"/>
        <s v="IELTS" u="1"/>
        <s v="TXTP" u="1"/>
        <s v=" EB =&gt; A" u="1"/>
        <s v="BANH" u="1"/>
        <s v="PHTO" u="1"/>
      </sharedItems>
    </cacheField>
    <cacheField name="GÓI HỌC,_x000a_ ƯU ĐÃI, _x000a_THỜI GIAN,_x000a_ CAM KẾT" numFmtId="0">
      <sharedItems containsBlank="1"/>
    </cacheField>
    <cacheField name="VNĐ thu" numFmtId="0">
      <sharedItems containsBlank="1" containsMixedTypes="1" containsNumber="1" containsInteger="1" minValue="30000" maxValue="407315000"/>
    </cacheField>
    <cacheField name="CÀ THẺ/ CHUYỂN KHOẢN" numFmtId="0">
      <sharedItems containsString="0" containsBlank="1" containsNumber="1" containsInteger="1" minValue="500000" maxValue="137120000"/>
    </cacheField>
    <cacheField name="NGOẠI _x000a_TỆ thu" numFmtId="0">
      <sharedItems containsString="0" containsBlank="1" containsNumber="1" containsInteger="1" minValue="0" maxValue="0"/>
    </cacheField>
    <cacheField name="VNĐ chi" numFmtId="0">
      <sharedItems containsString="0" containsBlank="1" containsNumber="1" containsInteger="1" minValue="20000" maxValue="557037000"/>
    </cacheField>
    <cacheField name="NGOẠI _x000a_TỆ chi" numFmtId="0">
      <sharedItems containsNonDate="0" containsString="0" containsBlank="1"/>
    </cacheField>
    <cacheField name="VNĐ tồn" numFmtId="0">
      <sharedItems containsBlank="1" containsMixedTypes="1" containsNumber="1" containsInteger="1" minValue="0" maxValue="539460000"/>
    </cacheField>
    <cacheField name="NGOẠI _x000a_TỆ tồn" numFmtId="0">
      <sharedItems containsNonDate="0" containsString="0" containsBlank="1"/>
    </cacheField>
    <cacheField name="NỢ CÒN LẠI" numFmtId="3">
      <sharedItems containsBlank="1" containsMixedTypes="1" containsNumber="1" containsInteger="1" minValue="0" maxValue="143087000"/>
    </cacheField>
    <cacheField name="NOTE" numFmtId="0">
      <sharedItems containsBlank="1" containsMixedTypes="1" containsNumber="1" containsInteger="1" minValue="33868" maxValue="3386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65">
  <r>
    <x v="0"/>
    <s v="26/09/2019"/>
    <s v="01/Q01"/>
    <s v="Hoàng Diệu Châu "/>
    <x v="0"/>
    <x v="0"/>
    <s v="K1 =&gt; K4 _x000a_5%/2.5N/ starters"/>
    <m/>
    <n v="41360000"/>
    <m/>
    <m/>
    <m/>
    <m/>
    <m/>
    <n v="0"/>
    <s v="QT EXIM"/>
  </r>
  <r>
    <x v="1"/>
    <m/>
    <m/>
    <s v="Tồn quỹ ngày 26/09"/>
    <x v="0"/>
    <x v="1"/>
    <m/>
    <m/>
    <m/>
    <m/>
    <m/>
    <m/>
    <n v="0"/>
    <m/>
    <m/>
    <m/>
  </r>
  <r>
    <x v="2"/>
    <s v="01/10/2019"/>
    <s v="02/Q01"/>
    <s v="Trịnh Bảo Trâm"/>
    <x v="0"/>
    <x v="2"/>
    <s v="T1 =&gt; PA _x000a_5%/2N/4.0"/>
    <n v="500000"/>
    <m/>
    <m/>
    <m/>
    <m/>
    <m/>
    <m/>
    <n v="56220000"/>
    <m/>
  </r>
  <r>
    <x v="1"/>
    <m/>
    <m/>
    <s v="Tồn quỹ ngày 01/10"/>
    <x v="0"/>
    <x v="1"/>
    <m/>
    <n v="500000"/>
    <m/>
    <m/>
    <m/>
    <m/>
    <n v="500000"/>
    <m/>
    <m/>
    <m/>
  </r>
  <r>
    <x v="2"/>
    <s v="02/10/2019"/>
    <s v="03/Q01"/>
    <s v="Trịnh Bảo Trâm"/>
    <x v="0"/>
    <x v="2"/>
    <s v="T1 =&gt; PA _x000a_5%/2N/4.0"/>
    <n v="56220000"/>
    <m/>
    <m/>
    <m/>
    <m/>
    <m/>
    <m/>
    <n v="0"/>
    <s v="L1:500k 1/10"/>
  </r>
  <r>
    <x v="2"/>
    <s v="02/10/2019"/>
    <m/>
    <s v="Mua giấy A4, mực in"/>
    <x v="1"/>
    <x v="1"/>
    <m/>
    <m/>
    <m/>
    <m/>
    <n v="862000"/>
    <m/>
    <m/>
    <m/>
    <m/>
    <m/>
  </r>
  <r>
    <x v="2"/>
    <s v="02/10/2019"/>
    <m/>
    <s v="Đổ mực máy in"/>
    <x v="2"/>
    <x v="1"/>
    <m/>
    <m/>
    <m/>
    <m/>
    <n v="140000"/>
    <m/>
    <m/>
    <m/>
    <m/>
    <m/>
  </r>
  <r>
    <x v="2"/>
    <s v="02/10/2019"/>
    <m/>
    <s v="Cước vận chuyển balo, sổ RES Hà Nội_Thanh Hóa 29/9"/>
    <x v="3"/>
    <x v="1"/>
    <m/>
    <m/>
    <m/>
    <m/>
    <n v="420000"/>
    <m/>
    <m/>
    <m/>
    <m/>
    <m/>
  </r>
  <r>
    <x v="2"/>
    <s v="02/10/2019"/>
    <m/>
    <s v="Thanh toán VPP 24/9"/>
    <x v="1"/>
    <x v="1"/>
    <m/>
    <m/>
    <m/>
    <m/>
    <n v="545000"/>
    <m/>
    <m/>
    <m/>
    <m/>
    <m/>
  </r>
  <r>
    <x v="2"/>
    <s v="02/10/2019"/>
    <m/>
    <s v="Mua đồ dọn vệ sinh 30/9"/>
    <x v="1"/>
    <x v="1"/>
    <m/>
    <m/>
    <m/>
    <m/>
    <n v="577000"/>
    <m/>
    <m/>
    <m/>
    <m/>
    <m/>
  </r>
  <r>
    <x v="2"/>
    <s v="02/10/2019"/>
    <m/>
    <s v="Mua nước rửa chén, ly thủy tinh 2/10"/>
    <x v="1"/>
    <x v="1"/>
    <m/>
    <m/>
    <m/>
    <m/>
    <n v="141000"/>
    <m/>
    <m/>
    <m/>
    <m/>
    <m/>
  </r>
  <r>
    <x v="2"/>
    <s v="02/10/2019"/>
    <m/>
    <s v="Mua ghế nhựa 2/10"/>
    <x v="1"/>
    <x v="1"/>
    <m/>
    <m/>
    <m/>
    <m/>
    <n v="29000"/>
    <m/>
    <m/>
    <m/>
    <m/>
    <m/>
  </r>
  <r>
    <x v="2"/>
    <s v="02/10/2019"/>
    <m/>
    <s v="Mua khay đựng nước tầng 1 2/10"/>
    <x v="1"/>
    <x v="1"/>
    <m/>
    <m/>
    <m/>
    <m/>
    <n v="60000"/>
    <m/>
    <m/>
    <m/>
    <m/>
    <m/>
  </r>
  <r>
    <x v="1"/>
    <m/>
    <m/>
    <s v="Tồn quỹ ngày 02/10"/>
    <x v="0"/>
    <x v="1"/>
    <m/>
    <n v="56220000"/>
    <m/>
    <m/>
    <n v="2774000"/>
    <m/>
    <n v="53946000"/>
    <m/>
    <m/>
    <m/>
  </r>
  <r>
    <x v="2"/>
    <s v="05/10/2019"/>
    <m/>
    <s v="Thanh toán mua 1 thùng lavie 4/10"/>
    <x v="4"/>
    <x v="1"/>
    <m/>
    <m/>
    <m/>
    <m/>
    <n v="75000"/>
    <m/>
    <m/>
    <m/>
    <m/>
    <m/>
  </r>
  <r>
    <x v="2"/>
    <s v="05/10/2019"/>
    <m/>
    <s v="Thuê phòng GVNN test 4/10"/>
    <x v="3"/>
    <x v="1"/>
    <m/>
    <m/>
    <m/>
    <m/>
    <n v="360000"/>
    <m/>
    <m/>
    <m/>
    <m/>
    <m/>
  </r>
  <r>
    <x v="2"/>
    <s v="05/10/2019"/>
    <m/>
    <s v="Photo tài liệu 560 tờ*260 đồng 4/10"/>
    <x v="2"/>
    <x v="1"/>
    <m/>
    <m/>
    <m/>
    <m/>
    <n v="145000"/>
    <m/>
    <m/>
    <m/>
    <m/>
    <m/>
  </r>
  <r>
    <x v="2"/>
    <s v="05/10/2019"/>
    <m/>
    <s v="Mua dập ghim và ghim 5/10"/>
    <x v="1"/>
    <x v="1"/>
    <m/>
    <m/>
    <m/>
    <m/>
    <n v="135000"/>
    <m/>
    <m/>
    <m/>
    <m/>
    <m/>
  </r>
  <r>
    <x v="2"/>
    <s v="05/10/2019"/>
    <m/>
    <s v="Mua 1 thùng bánh gạo "/>
    <x v="5"/>
    <x v="1"/>
    <m/>
    <m/>
    <m/>
    <m/>
    <n v="330000"/>
    <m/>
    <m/>
    <m/>
    <m/>
    <m/>
  </r>
  <r>
    <x v="2"/>
    <s v="05/10/2019"/>
    <m/>
    <s v="Mua 10 thùng lavie"/>
    <x v="4"/>
    <x v="1"/>
    <m/>
    <m/>
    <m/>
    <m/>
    <n v="720000"/>
    <m/>
    <m/>
    <m/>
    <m/>
    <m/>
  </r>
  <r>
    <x v="2"/>
    <s v="05/10/2019"/>
    <m/>
    <s v="Scan giấy A4"/>
    <x v="2"/>
    <x v="1"/>
    <m/>
    <m/>
    <m/>
    <m/>
    <n v="100000"/>
    <m/>
    <m/>
    <m/>
    <m/>
    <m/>
  </r>
  <r>
    <x v="2"/>
    <s v="05/10/2019"/>
    <m/>
    <s v="Photo nguồn sự kiện"/>
    <x v="2"/>
    <x v="1"/>
    <m/>
    <m/>
    <m/>
    <m/>
    <n v="172000"/>
    <m/>
    <m/>
    <m/>
    <m/>
    <m/>
  </r>
  <r>
    <x v="2"/>
    <s v="05/10/2019"/>
    <m/>
    <s v="Photo sách và bìa"/>
    <x v="2"/>
    <x v="1"/>
    <m/>
    <m/>
    <m/>
    <m/>
    <n v="120000"/>
    <m/>
    <m/>
    <m/>
    <m/>
    <m/>
  </r>
  <r>
    <x v="2"/>
    <s v="05/10/2019"/>
    <m/>
    <s v="Tiền dầu máy phát lần 1+ship 30k"/>
    <x v="3"/>
    <x v="1"/>
    <m/>
    <m/>
    <m/>
    <m/>
    <n v="530000"/>
    <m/>
    <m/>
    <m/>
    <m/>
    <m/>
  </r>
  <r>
    <x v="2"/>
    <s v="05/10/2019"/>
    <m/>
    <s v="Tiền dầu máy phát lần 2+ship 30k"/>
    <x v="3"/>
    <x v="1"/>
    <m/>
    <m/>
    <m/>
    <m/>
    <n v="530000"/>
    <m/>
    <m/>
    <m/>
    <m/>
    <m/>
  </r>
  <r>
    <x v="2"/>
    <s v="05/10/2019"/>
    <m/>
    <s v="Tiền dầu máy phát lần 3+ship 30k"/>
    <x v="3"/>
    <x v="1"/>
    <m/>
    <m/>
    <m/>
    <m/>
    <n v="530000"/>
    <m/>
    <m/>
    <m/>
    <m/>
    <m/>
  </r>
  <r>
    <x v="2"/>
    <s v="05/10/2019"/>
    <m/>
    <s v="Bồi dưỡng thợ điện"/>
    <x v="3"/>
    <x v="1"/>
    <m/>
    <m/>
    <m/>
    <m/>
    <n v="200000"/>
    <m/>
    <m/>
    <m/>
    <m/>
    <m/>
  </r>
  <r>
    <x v="2"/>
    <s v="05/10/2019"/>
    <m/>
    <s v="Thuê bảo vệ trông máy"/>
    <x v="3"/>
    <x v="1"/>
    <m/>
    <m/>
    <m/>
    <m/>
    <n v="200000"/>
    <m/>
    <m/>
    <m/>
    <m/>
    <m/>
  </r>
  <r>
    <x v="2"/>
    <s v="05/10/2019"/>
    <m/>
    <s v="Thuê máy phát điện 2 ngày 5/10, 6/10"/>
    <x v="3"/>
    <x v="1"/>
    <m/>
    <m/>
    <m/>
    <m/>
    <n v="4000000"/>
    <m/>
    <m/>
    <m/>
    <m/>
    <m/>
  </r>
  <r>
    <x v="2"/>
    <s v="05/10/2019"/>
    <m/>
    <s v="Phí ship máy phát điện"/>
    <x v="3"/>
    <x v="1"/>
    <m/>
    <m/>
    <m/>
    <m/>
    <n v="1000000"/>
    <m/>
    <m/>
    <m/>
    <m/>
    <m/>
  </r>
  <r>
    <x v="2"/>
    <s v="05/10/2019"/>
    <m/>
    <s v="Hải Yến Mỹ Đình_Vé xe Hà Nội-Thanh Hóa 5/10"/>
    <x v="6"/>
    <x v="1"/>
    <m/>
    <m/>
    <m/>
    <m/>
    <n v="360000"/>
    <m/>
    <m/>
    <m/>
    <m/>
    <m/>
  </r>
  <r>
    <x v="2"/>
    <s v="05/10/2019"/>
    <m/>
    <s v="Tuấn Hoàng Mai_taxi Bến xe-trung tâm 5/10"/>
    <x v="6"/>
    <x v="1"/>
    <m/>
    <m/>
    <m/>
    <m/>
    <n v="57000"/>
    <m/>
    <m/>
    <m/>
    <m/>
    <m/>
  </r>
  <r>
    <x v="2"/>
    <s v="05/10/2019"/>
    <m/>
    <s v="Phúc Mỹ Đình_taxi Bến xe-trung tâm 5/10"/>
    <x v="6"/>
    <x v="1"/>
    <m/>
    <m/>
    <m/>
    <m/>
    <n v="37000"/>
    <m/>
    <m/>
    <m/>
    <m/>
    <m/>
  </r>
  <r>
    <x v="1"/>
    <m/>
    <m/>
    <s v="Tồn quỹ ngày 05/10"/>
    <x v="0"/>
    <x v="1"/>
    <m/>
    <m/>
    <m/>
    <m/>
    <n v="9601000"/>
    <m/>
    <n v="44345000"/>
    <m/>
    <m/>
    <m/>
  </r>
  <r>
    <x v="2"/>
    <s v="06/10/2019"/>
    <s v="201/Q05"/>
    <s v="Nguyễn Tuấn Anh Minh"/>
    <x v="0"/>
    <x v="3"/>
    <s v="Fo =&gt; SC _x000a_7tr/2.5N/6.0_x000a_"/>
    <m/>
    <n v="23730000"/>
    <m/>
    <m/>
    <m/>
    <m/>
    <m/>
    <n v="40000000"/>
    <s v="QT VCB"/>
  </r>
  <r>
    <x v="2"/>
    <s v="06/10/2019"/>
    <s v="202/Q05"/>
    <s v="Hủy"/>
    <x v="0"/>
    <x v="4"/>
    <s v="PT.HUY"/>
    <m/>
    <m/>
    <m/>
    <m/>
    <m/>
    <m/>
    <m/>
    <m/>
    <m/>
  </r>
  <r>
    <x v="2"/>
    <s v="06/10/2019"/>
    <s v="203/Q05"/>
    <s v="Nguyễn Thị Kim Chi"/>
    <x v="0"/>
    <x v="5"/>
    <s v="IB =&gt; AD _x000a_4tr/2N/4.5-5.0"/>
    <n v="1000000"/>
    <m/>
    <m/>
    <m/>
    <m/>
    <m/>
    <m/>
    <n v="45987000"/>
    <m/>
  </r>
  <r>
    <x v="2"/>
    <s v="06/10/2019"/>
    <s v="204/Q05"/>
    <s v="Nguyễn Trương Quỳnh Chi"/>
    <x v="0"/>
    <x v="6"/>
    <s v="IB =&gt; SC _x000a_7tr/3N/6.0"/>
    <n v="3000000"/>
    <m/>
    <m/>
    <m/>
    <m/>
    <m/>
    <m/>
    <n v="73571000"/>
    <m/>
  </r>
  <r>
    <x v="2"/>
    <s v="06/10/2019"/>
    <s v="205/Q05"/>
    <s v="Hủy"/>
    <x v="0"/>
    <x v="4"/>
    <s v="PT.HUY"/>
    <m/>
    <m/>
    <m/>
    <m/>
    <m/>
    <m/>
    <m/>
    <m/>
    <m/>
  </r>
  <r>
    <x v="2"/>
    <s v="06/10/2019"/>
    <s v="151/Q04"/>
    <s v="Trần Thị Bích Ngọc"/>
    <x v="0"/>
    <x v="7"/>
    <s v="IB =&gt; PA_x000a_2tr/1N"/>
    <n v="1000000"/>
    <m/>
    <m/>
    <m/>
    <m/>
    <m/>
    <m/>
    <n v="29636000"/>
    <m/>
  </r>
  <r>
    <x v="2"/>
    <s v="06/10/2019"/>
    <s v="152/Q04"/>
    <s v="Võ Thị Hồng Nhung"/>
    <x v="0"/>
    <x v="7"/>
    <s v="IB =&gt; PA_x000a_2tr/1N"/>
    <n v="2000000"/>
    <m/>
    <m/>
    <m/>
    <m/>
    <m/>
    <m/>
    <m/>
    <m/>
  </r>
  <r>
    <x v="2"/>
    <s v="06/10/2019"/>
    <s v="153/Q04"/>
    <s v="Nguyễn Tuấn Anh Minh"/>
    <x v="0"/>
    <x v="3"/>
    <s v="Fo =&gt; SC _x000a_7tr/2.5N/6.0_x000a_"/>
    <n v="40000000"/>
    <m/>
    <m/>
    <m/>
    <m/>
    <m/>
    <m/>
    <n v="0"/>
    <s v="L1:23.730k 6/10"/>
  </r>
  <r>
    <x v="2"/>
    <s v="06/10/2019"/>
    <s v="004/Q01"/>
    <s v="Trần Nhật Minh"/>
    <x v="0"/>
    <x v="2"/>
    <s v="T1 =&gt; PA_x000a_8%/2.5N/4.0"/>
    <n v="10000000"/>
    <m/>
    <m/>
    <m/>
    <m/>
    <m/>
    <m/>
    <n v="44932000"/>
    <m/>
  </r>
  <r>
    <x v="2"/>
    <s v="06/10/2019"/>
    <s v="005/Q01"/>
    <s v="Trần Lê Thu Thảo"/>
    <x v="0"/>
    <x v="6"/>
    <s v="IB =&gt; SC _x000a_7tr/3N/6.0"/>
    <n v="5000000"/>
    <m/>
    <m/>
    <m/>
    <m/>
    <m/>
    <m/>
    <n v="71571000"/>
    <m/>
  </r>
  <r>
    <x v="2"/>
    <s v="06/10/2019"/>
    <s v="006/Q01"/>
    <s v="Trần Lê Thu Thảo"/>
    <x v="0"/>
    <x v="6"/>
    <s v="IB =&gt; SC _x000a_7tr/3N/6.0"/>
    <n v="5000000"/>
    <m/>
    <m/>
    <m/>
    <m/>
    <m/>
    <m/>
    <n v="66571000"/>
    <s v="L1:5tr 6/10"/>
  </r>
  <r>
    <x v="2"/>
    <s v="06/10/2019"/>
    <s v="101/Q03"/>
    <s v="Trần Minh Huy"/>
    <x v="0"/>
    <x v="6"/>
    <s v="IB =&gt; SC _x000a_7tr/3N/6.0"/>
    <n v="2000000"/>
    <m/>
    <m/>
    <m/>
    <m/>
    <m/>
    <m/>
    <n v="74571000"/>
    <m/>
  </r>
  <r>
    <x v="2"/>
    <s v="06/10/2019"/>
    <s v="102/Q03"/>
    <s v="Đặng Thị Huyền My"/>
    <x v="0"/>
    <x v="5"/>
    <s v="IB =&gt; AD _x000a_4tr/2N/4.5-5.0"/>
    <n v="10000000"/>
    <m/>
    <m/>
    <m/>
    <m/>
    <m/>
    <m/>
    <n v="36987000"/>
    <m/>
  </r>
  <r>
    <x v="2"/>
    <s v="06/10/2019"/>
    <m/>
    <s v="Sen Mỹ Đình-vé xe Hà Nội- Thanh Hóa 4 người: Sen, Diễm, Linh, Nhung"/>
    <x v="6"/>
    <x v="1"/>
    <m/>
    <m/>
    <m/>
    <m/>
    <n v="720000"/>
    <m/>
    <m/>
    <m/>
    <m/>
    <m/>
  </r>
  <r>
    <x v="1"/>
    <m/>
    <m/>
    <s v="Tồn quỹ ngày 06/10"/>
    <x v="0"/>
    <x v="1"/>
    <m/>
    <n v="79000000"/>
    <m/>
    <m/>
    <n v="720000"/>
    <m/>
    <n v="122625000"/>
    <m/>
    <m/>
    <m/>
  </r>
  <r>
    <x v="2"/>
    <s v="07/10/2019"/>
    <s v="103/Q03"/>
    <s v="Trần Lê Thu Thảo"/>
    <x v="0"/>
    <x v="6"/>
    <s v="IB =&gt; SC _x000a_7tr/3N/6.0"/>
    <n v="20000000"/>
    <m/>
    <m/>
    <m/>
    <m/>
    <m/>
    <m/>
    <n v="46571000"/>
    <s v="L1:5tr 6/10, L2:5tr 6/10"/>
  </r>
  <r>
    <x v="2"/>
    <s v="07/10/2019"/>
    <s v="104/Q03"/>
    <s v="Trần Minh Huy"/>
    <x v="0"/>
    <x v="6"/>
    <s v="IB =&gt; SC _x000a_7tr/3N/6.0"/>
    <m/>
    <n v="74571000"/>
    <m/>
    <m/>
    <m/>
    <m/>
    <m/>
    <n v="0"/>
    <s v="L1:2tr 6/10"/>
  </r>
  <r>
    <x v="2"/>
    <s v="07/10/2019"/>
    <s v="105/Q03"/>
    <s v="Trần Minh Huy"/>
    <x v="0"/>
    <x v="2"/>
    <s v="T1 =&gt; PA_x000a_8%/2.5N/4.0"/>
    <n v="44932000"/>
    <m/>
    <m/>
    <m/>
    <m/>
    <m/>
    <m/>
    <n v="0"/>
    <s v="L1:10tr 6/10"/>
  </r>
  <r>
    <x v="2"/>
    <s v="07/10/2019"/>
    <s v="106/Q03"/>
    <s v="Đặng Thị Huyền My"/>
    <x v="0"/>
    <x v="5"/>
    <s v="IB =&gt; AD _x000a_4tr/2N/4.5-5.0"/>
    <n v="36987000"/>
    <m/>
    <m/>
    <m/>
    <m/>
    <m/>
    <m/>
    <n v="0"/>
    <s v="L1:10tr 6/10"/>
  </r>
  <r>
    <x v="2"/>
    <s v="07/10/2019"/>
    <s v="107/Q03"/>
    <s v="Nguyễn Trương Quỳnh Chi"/>
    <x v="0"/>
    <x v="6"/>
    <s v="IB =&gt; SC _x000a_7tr/3N/6.0"/>
    <n v="33571000"/>
    <m/>
    <m/>
    <m/>
    <m/>
    <m/>
    <m/>
    <n v="40000000"/>
    <s v="L1:3tr 6/10"/>
  </r>
  <r>
    <x v="2"/>
    <s v="07/10/2019"/>
    <s v="108/Q03"/>
    <s v="Nguyễn Thành Đạt"/>
    <x v="0"/>
    <x v="5"/>
    <s v="IB =&gt; AD _x000a_4tr/2N/4.5-5.0"/>
    <n v="23987000"/>
    <m/>
    <m/>
    <m/>
    <m/>
    <m/>
    <m/>
    <n v="23000000"/>
    <m/>
  </r>
  <r>
    <x v="2"/>
    <s v="07/10/2019"/>
    <s v="206/Q05"/>
    <s v="Trần Thị Bích Ngọc"/>
    <x v="0"/>
    <x v="7"/>
    <s v="IB =&gt; PA_x000a_2tr/1N"/>
    <n v="5000000"/>
    <m/>
    <m/>
    <m/>
    <m/>
    <m/>
    <m/>
    <n v="24636000"/>
    <s v="L1:1tr 6/10"/>
  </r>
  <r>
    <x v="2"/>
    <s v="07/10/2019"/>
    <s v="154/Q04"/>
    <s v="Đặng Lê Việt Đức"/>
    <x v="0"/>
    <x v="8"/>
    <s v="PA =&gt; SC_x000a_5%/1.5N/ 6.5-7.0"/>
    <m/>
    <n v="20000000"/>
    <m/>
    <m/>
    <m/>
    <m/>
    <m/>
    <n v="36360000"/>
    <s v="CK VCB"/>
  </r>
  <r>
    <x v="2"/>
    <s v="07/10/2019"/>
    <s v="155/Q05"/>
    <s v="Nguyễn Xuân Sơn"/>
    <x v="0"/>
    <x v="5"/>
    <s v="IB =&gt; AD _x000a_4tr/2N/4.5-5.0"/>
    <n v="1000000"/>
    <m/>
    <m/>
    <m/>
    <m/>
    <m/>
    <m/>
    <n v="45987000"/>
    <m/>
  </r>
  <r>
    <x v="2"/>
    <s v="07/10/2019"/>
    <m/>
    <s v="Sen Mỹ Đình_Nộp tài khoản vietinbank chị Yến"/>
    <x v="7"/>
    <x v="1"/>
    <m/>
    <m/>
    <m/>
    <m/>
    <n v="70000000"/>
    <m/>
    <m/>
    <m/>
    <m/>
    <m/>
  </r>
  <r>
    <x v="2"/>
    <s v="07/10/2019"/>
    <m/>
    <s v="Hoàn phí Võ Thị Hồng Nhung"/>
    <x v="8"/>
    <x v="1"/>
    <m/>
    <m/>
    <m/>
    <m/>
    <n v="2000000"/>
    <m/>
    <m/>
    <m/>
    <m/>
    <m/>
  </r>
  <r>
    <x v="1"/>
    <m/>
    <m/>
    <s v="Tồn quỹ ngày 07/10"/>
    <x v="0"/>
    <x v="1"/>
    <m/>
    <n v="165477000"/>
    <m/>
    <m/>
    <n v="72000000"/>
    <m/>
    <n v="216102000"/>
    <m/>
    <m/>
    <m/>
  </r>
  <r>
    <x v="2"/>
    <s v="08/10/2019"/>
    <s v="Chi"/>
    <s v="Hồng ThanhHóa _Nộp tài khoản vietinbank chị Yến"/>
    <x v="7"/>
    <x v="1"/>
    <m/>
    <m/>
    <m/>
    <m/>
    <n v="150000000"/>
    <m/>
    <m/>
    <m/>
    <m/>
    <m/>
  </r>
  <r>
    <x v="1"/>
    <m/>
    <m/>
    <s v="Tồn quỹ ngày 08/10"/>
    <x v="0"/>
    <x v="1"/>
    <m/>
    <m/>
    <m/>
    <m/>
    <n v="150000000"/>
    <m/>
    <n v="66102000"/>
    <m/>
    <m/>
    <m/>
  </r>
  <r>
    <x v="2"/>
    <s v="10/10/2019"/>
    <s v="007/Q01"/>
    <s v="Trần Lê Thu Thảo"/>
    <x v="0"/>
    <x v="6"/>
    <s v="IB =&gt; SC _x000a_7tr/3N/6.0"/>
    <n v="46571000"/>
    <m/>
    <m/>
    <m/>
    <m/>
    <m/>
    <m/>
    <n v="0"/>
    <s v="L1: 5tr (6/10)_x000a_L2: 5tr (6/10)_x000a_L3: 20 tr (7/10)"/>
  </r>
  <r>
    <x v="2"/>
    <s v="10/10/2019"/>
    <s v="Chi"/>
    <s v="Thuê phòng GVNN 12/10"/>
    <x v="3"/>
    <x v="1"/>
    <m/>
    <m/>
    <m/>
    <m/>
    <n v="720000"/>
    <m/>
    <m/>
    <m/>
    <m/>
    <m/>
  </r>
  <r>
    <x v="2"/>
    <s v="10/10/2019"/>
    <m/>
    <s v="Chi mua giá máy chiếu, ổ cắm Lioa, công lắp đặt máy chiếu, dây HDMI, dây điện, ống ghen cho công ty An Thịnh"/>
    <x v="2"/>
    <x v="1"/>
    <m/>
    <m/>
    <m/>
    <m/>
    <n v="5830000"/>
    <m/>
    <m/>
    <m/>
    <m/>
    <m/>
  </r>
  <r>
    <x v="2"/>
    <s v="10/10/2019"/>
    <m/>
    <s v="Chi quỹ trung tâm tháng 10.2019"/>
    <x v="9"/>
    <x v="1"/>
    <m/>
    <m/>
    <m/>
    <m/>
    <n v="8000000"/>
    <m/>
    <m/>
    <m/>
    <m/>
    <m/>
  </r>
  <r>
    <x v="2"/>
    <s v="10/10/2019"/>
    <m/>
    <s v="Chi tiền mua túi đựng rác: 2kg x 35k= 70.000"/>
    <x v="3"/>
    <x v="1"/>
    <m/>
    <m/>
    <m/>
    <m/>
    <n v="70000"/>
    <m/>
    <m/>
    <m/>
    <m/>
    <m/>
  </r>
  <r>
    <x v="2"/>
    <s v="10/10/2019"/>
    <m/>
    <s v="Chi tiền xe phục vụ sự kiện Nguyễn Trãi : Tuấn HM (57k), phúc (37k): 94k."/>
    <x v="3"/>
    <x v="1"/>
    <m/>
    <m/>
    <m/>
    <m/>
    <n v="94000"/>
    <m/>
    <m/>
    <m/>
    <m/>
    <m/>
  </r>
  <r>
    <x v="2"/>
    <s v="10/10/2019"/>
    <m/>
    <s v="Chi tiền xe cho Anh Phúc đi sự kiện ngày  18/10 Trường Cù Chính Lan: 180k"/>
    <x v="3"/>
    <x v="1"/>
    <m/>
    <m/>
    <m/>
    <m/>
    <n v="180000"/>
    <m/>
    <m/>
    <m/>
    <m/>
    <m/>
  </r>
  <r>
    <x v="2"/>
    <s v="10/10/2019"/>
    <m/>
    <s v="Chi mua VPP ngày 08/10"/>
    <x v="1"/>
    <x v="1"/>
    <m/>
    <m/>
    <m/>
    <m/>
    <n v="1628000"/>
    <m/>
    <m/>
    <m/>
    <m/>
    <m/>
  </r>
  <r>
    <x v="1"/>
    <m/>
    <m/>
    <s v="Tồn quỹ ngày 10/10"/>
    <x v="0"/>
    <x v="1"/>
    <m/>
    <n v="46571000"/>
    <m/>
    <m/>
    <n v="16522000"/>
    <m/>
    <n v="96151000"/>
    <m/>
    <m/>
    <m/>
  </r>
  <r>
    <x v="2"/>
    <s v="11/10/2019"/>
    <s v="Chi"/>
    <s v="Chi tiền mua đĩa CD Lâm mua "/>
    <x v="3"/>
    <x v="1"/>
    <m/>
    <m/>
    <m/>
    <m/>
    <n v="50000"/>
    <m/>
    <m/>
    <m/>
    <m/>
    <m/>
  </r>
  <r>
    <x v="1"/>
    <m/>
    <m/>
    <s v="Tồn quỹ ngày 11/10"/>
    <x v="0"/>
    <x v="1"/>
    <m/>
    <m/>
    <m/>
    <m/>
    <n v="50000"/>
    <m/>
    <n v="96101000"/>
    <m/>
    <m/>
    <m/>
  </r>
  <r>
    <x v="2"/>
    <s v="12/10/2019"/>
    <s v="009/Q01"/>
    <s v="Lê Thị Phương Anh "/>
    <x v="0"/>
    <x v="2"/>
    <s v="T1 =&gt; PA_x000a_4tr/2N/4.0"/>
    <n v="200000"/>
    <m/>
    <m/>
    <m/>
    <m/>
    <m/>
    <m/>
    <n v="55500000"/>
    <s v="L1:200k(12/10)"/>
  </r>
  <r>
    <x v="2"/>
    <s v="12/10/2019"/>
    <s v="010/Q01"/>
    <s v="Trương Linh Giang"/>
    <x v="0"/>
    <x v="3"/>
    <s v="Fo =&gt; SC 5%/2N/6.0-6.5"/>
    <m/>
    <n v="67193000"/>
    <m/>
    <m/>
    <m/>
    <m/>
    <m/>
    <s v="Đủ "/>
    <m/>
  </r>
  <r>
    <x v="1"/>
    <m/>
    <m/>
    <s v="Tồn quỹ ngày 12/10"/>
    <x v="0"/>
    <x v="1"/>
    <m/>
    <n v="200000"/>
    <m/>
    <m/>
    <m/>
    <m/>
    <n v="96301000"/>
    <m/>
    <s v="\"/>
    <m/>
  </r>
  <r>
    <x v="2"/>
    <s v="13/10/2019"/>
    <s v="11/Q1"/>
    <s v="Nguyễn Phương Mai"/>
    <x v="0"/>
    <x v="8"/>
    <s v="PA =&gt; SC 5%/2N/6.5"/>
    <m/>
    <n v="5000000"/>
    <m/>
    <m/>
    <m/>
    <m/>
    <m/>
    <n v="56360000"/>
    <s v="CK Sacombank"/>
  </r>
  <r>
    <x v="2"/>
    <s v="13/10/2019"/>
    <s v="110/Q03"/>
    <s v="Bùi Thị Minh Giang"/>
    <x v="0"/>
    <x v="2"/>
    <s v="T1 =&gt; PA 2N/4.0/4tr"/>
    <n v="20000000"/>
    <m/>
    <m/>
    <m/>
    <m/>
    <m/>
    <m/>
    <n v="55708000"/>
    <s v="L1:20tr (13/10)"/>
  </r>
  <r>
    <x v="2"/>
    <s v="13/10/2019"/>
    <s v="12/Q1"/>
    <s v="Nguyễn Tuấn Kiệt"/>
    <x v="0"/>
    <x v="9"/>
    <s v="T2 =&gt; PA_x000a_HB 4tr, 4.0/2n"/>
    <m/>
    <n v="23827000"/>
    <m/>
    <m/>
    <m/>
    <m/>
    <m/>
    <n v="46827000"/>
    <s v="CK Sacombank"/>
  </r>
  <r>
    <x v="2"/>
    <s v="13/10/2019"/>
    <s v="109/Q03"/>
    <s v="Hà Thị Xuân Nhi"/>
    <x v="0"/>
    <x v="8"/>
    <s v="PA =&gt; SC_x000a_hb 5%/1.5N/6.5-7.0"/>
    <n v="22500000"/>
    <m/>
    <m/>
    <m/>
    <m/>
    <m/>
    <m/>
    <n v="33868000"/>
    <m/>
  </r>
  <r>
    <x v="2"/>
    <s v="13/10/2019"/>
    <s v="08/Q01"/>
    <s v="Hà Thị Xuân Nhi"/>
    <x v="0"/>
    <x v="8"/>
    <s v="PA =&gt; SC_x000a_hb 5%/1.5N/6.5-7.0"/>
    <n v="4000000"/>
    <m/>
    <m/>
    <m/>
    <m/>
    <m/>
    <m/>
    <n v="29868000"/>
    <s v="L1:22tr500"/>
  </r>
  <r>
    <x v="2"/>
    <s v="13/10/2019"/>
    <s v="014/Q01"/>
    <s v="Nguyễn Phương Thảo"/>
    <x v="0"/>
    <x v="8"/>
    <s v="PA =&gt; SC_x000a_7.0/1.5N"/>
    <m/>
    <n v="19000000"/>
    <m/>
    <m/>
    <m/>
    <m/>
    <m/>
    <n v="33400000"/>
    <s v="CK Sacombank"/>
  </r>
  <r>
    <x v="2"/>
    <s v="13/10/2019"/>
    <m/>
    <s v="Chi tiền thuê máy+vận chuyển máy phát điện làm sự kiện 12/10 Thanh hóa "/>
    <x v="10"/>
    <x v="1"/>
    <m/>
    <m/>
    <m/>
    <m/>
    <n v="3000000"/>
    <m/>
    <m/>
    <m/>
    <m/>
    <n v="33868"/>
  </r>
  <r>
    <x v="2"/>
    <s v="13/10/2019"/>
    <m/>
    <s v="Đổ mực máy in phòng thư viện "/>
    <x v="3"/>
    <x v="1"/>
    <m/>
    <m/>
    <m/>
    <m/>
    <n v="650000"/>
    <m/>
    <s v=" "/>
    <m/>
    <m/>
    <m/>
  </r>
  <r>
    <x v="2"/>
    <s v="13/10/2019"/>
    <m/>
    <s v="Đổ mực máy in ở quầy lễ tân "/>
    <x v="3"/>
    <x v="1"/>
    <m/>
    <m/>
    <m/>
    <m/>
    <n v="70000"/>
    <m/>
    <m/>
    <m/>
    <m/>
    <m/>
  </r>
  <r>
    <x v="1"/>
    <m/>
    <m/>
    <s v="Tồn quỹ ngày 13/10"/>
    <x v="0"/>
    <x v="1"/>
    <m/>
    <n v="46500000"/>
    <m/>
    <m/>
    <n v="3720000"/>
    <m/>
    <n v="139081000"/>
    <m/>
    <m/>
    <m/>
  </r>
  <r>
    <x v="2"/>
    <s v="14/10/2019"/>
    <s v="Chi"/>
    <s v="Chi tiền vé xe Phúc MĐ HN-TH MC sự kiện Trần Mai Ninh(14/10)"/>
    <x v="6"/>
    <x v="1"/>
    <m/>
    <m/>
    <m/>
    <m/>
    <n v="180000"/>
    <m/>
    <m/>
    <m/>
    <m/>
    <m/>
  </r>
  <r>
    <x v="2"/>
    <s v="14/10/2019"/>
    <m/>
    <s v="Chi tiền vé xe Hương HM TH-HN MC sự kiện HR+Cù Chính Lan (10/10)"/>
    <x v="6"/>
    <x v="1"/>
    <m/>
    <m/>
    <m/>
    <m/>
    <n v="140000"/>
    <m/>
    <m/>
    <m/>
    <m/>
    <m/>
  </r>
  <r>
    <x v="2"/>
    <s v="14/10/2019"/>
    <m/>
    <s v="Chi tiền vé xe Tuấn HM TH-HN sự kiện HR+Cù Chính Lan 10/10)"/>
    <x v="6"/>
    <x v="1"/>
    <m/>
    <m/>
    <m/>
    <m/>
    <n v="140000"/>
    <m/>
    <m/>
    <m/>
    <m/>
    <m/>
  </r>
  <r>
    <x v="2"/>
    <s v="14/10/2019"/>
    <m/>
    <s v="Chi tiền vé xe Tuấn HM đi sự kiện HR-CCL (HN-TH)"/>
    <x v="6"/>
    <x v="1"/>
    <m/>
    <m/>
    <m/>
    <m/>
    <n v="180000"/>
    <m/>
    <m/>
    <m/>
    <m/>
    <m/>
  </r>
  <r>
    <x v="2"/>
    <s v="14/10/2019"/>
    <m/>
    <s v="Chi tiền vé taxi Tuấn HM đi sự kiện HR-CCL (HN-TH)"/>
    <x v="6"/>
    <x v="1"/>
    <m/>
    <m/>
    <m/>
    <m/>
    <n v="90000"/>
    <m/>
    <m/>
    <m/>
    <m/>
    <m/>
  </r>
  <r>
    <x v="2"/>
    <s v="14/10/2019"/>
    <m/>
    <s v="Chi tiền vé xe Sâm LB HN-TH MC sự kiện Trần Mai Ninh(14/10)"/>
    <x v="6"/>
    <x v="1"/>
    <m/>
    <m/>
    <m/>
    <m/>
    <n v="180000"/>
    <m/>
    <m/>
    <m/>
    <m/>
    <m/>
  </r>
  <r>
    <x v="2"/>
    <s v="14/10/2019"/>
    <m/>
    <s v="Tiền dầu máy phát điện"/>
    <x v="2"/>
    <x v="1"/>
    <m/>
    <m/>
    <m/>
    <m/>
    <n v="200000"/>
    <m/>
    <m/>
    <m/>
    <m/>
    <m/>
  </r>
  <r>
    <x v="2"/>
    <s v="14/10/2019"/>
    <m/>
    <s v="Chi tiền dầu chạy máy phát điện 12/10"/>
    <x v="2"/>
    <x v="1"/>
    <m/>
    <m/>
    <m/>
    <m/>
    <n v="480000"/>
    <m/>
    <m/>
    <m/>
    <m/>
    <m/>
  </r>
  <r>
    <x v="2"/>
    <s v="14/10/2019"/>
    <m/>
    <s v="Chi tiền cho chị Nga giúp việc mua nước giặt+giấy VS+thảm sàn nhà+dao bào nhà bếp "/>
    <x v="3"/>
    <x v="1"/>
    <m/>
    <m/>
    <m/>
    <m/>
    <n v="675000"/>
    <m/>
    <m/>
    <m/>
    <m/>
    <m/>
  </r>
  <r>
    <x v="2"/>
    <s v="14/10/2019"/>
    <m/>
    <s v="Chi tiền vé xe cho Hương HM đi sự kiện HR+CCL T.hóa HN-TH(9/10)"/>
    <x v="6"/>
    <x v="1"/>
    <m/>
    <m/>
    <m/>
    <m/>
    <n v="180000"/>
    <m/>
    <m/>
    <m/>
    <m/>
    <m/>
  </r>
  <r>
    <x v="2"/>
    <s v="14/10/2019"/>
    <m/>
    <s v="Hồng ThanhHóa _Nộp tài khoản vietinbank chị Yến"/>
    <x v="7"/>
    <x v="1"/>
    <m/>
    <m/>
    <m/>
    <m/>
    <n v="60000000"/>
    <m/>
    <m/>
    <m/>
    <m/>
    <m/>
  </r>
  <r>
    <x v="1"/>
    <m/>
    <m/>
    <s v="Tồn quỹ ngày 14/10"/>
    <x v="0"/>
    <x v="1"/>
    <m/>
    <m/>
    <m/>
    <m/>
    <n v="62445000"/>
    <m/>
    <n v="76636000"/>
    <m/>
    <m/>
    <m/>
  </r>
  <r>
    <x v="2"/>
    <s v="15/10/2019"/>
    <m/>
    <s v="Đặng Lê Việt Đức"/>
    <x v="0"/>
    <x v="8"/>
    <s v="PA =&gt; SC_x000a_5%/1.5N/ 6.5-7.0"/>
    <n v="36360000"/>
    <m/>
    <m/>
    <m/>
    <m/>
    <m/>
    <m/>
    <s v="Đủ "/>
    <s v="L1:20tr(7/10)"/>
  </r>
  <r>
    <x v="1"/>
    <m/>
    <m/>
    <s v="Tồn quỹ ngày 15/10"/>
    <x v="0"/>
    <x v="10"/>
    <s v=" "/>
    <n v="36360000"/>
    <m/>
    <m/>
    <m/>
    <m/>
    <n v="112996000"/>
    <m/>
    <m/>
    <m/>
  </r>
  <r>
    <x v="2"/>
    <s v="17/10/2019"/>
    <m/>
    <s v="Hồng ThanhHóa _Nộp tài khoản vietinbank chị Yến"/>
    <x v="7"/>
    <x v="1"/>
    <s v=""/>
    <m/>
    <m/>
    <m/>
    <n v="50000000"/>
    <m/>
    <m/>
    <m/>
    <m/>
    <m/>
  </r>
  <r>
    <x v="1"/>
    <m/>
    <m/>
    <s v="Tồn quỹ ngày 17/10"/>
    <x v="0"/>
    <x v="1"/>
    <s v=""/>
    <m/>
    <m/>
    <m/>
    <n v="50000000"/>
    <m/>
    <n v="62996000"/>
    <m/>
    <m/>
    <m/>
  </r>
  <r>
    <x v="2"/>
    <s v="18/10/2019"/>
    <m/>
    <s v="Thuê máy chiếu phục vụ SK cấp 2 Trần Mai Ninh(14/10)"/>
    <x v="11"/>
    <x v="1"/>
    <s v=""/>
    <m/>
    <m/>
    <m/>
    <n v="300000"/>
    <m/>
    <m/>
    <m/>
    <m/>
    <m/>
  </r>
  <r>
    <x v="2"/>
    <s v="18/10/2019"/>
    <m/>
    <s v="Trả tiền nước sạch sử dụng của tòa nhà "/>
    <x v="10"/>
    <x v="1"/>
    <s v=""/>
    <m/>
    <m/>
    <m/>
    <n v="145000"/>
    <m/>
    <m/>
    <m/>
    <m/>
    <m/>
  </r>
  <r>
    <x v="2"/>
    <s v="18/10/2019"/>
    <m/>
    <s v="Mua 2 bình nước 20l để ở T1(13/10)"/>
    <x v="10"/>
    <x v="1"/>
    <s v=""/>
    <m/>
    <m/>
    <m/>
    <n v="40000"/>
    <m/>
    <m/>
    <m/>
    <m/>
    <m/>
  </r>
  <r>
    <x v="2"/>
    <s v="18/10/2019"/>
    <s v="Q5/208"/>
    <s v="Nguyễn Phương Mai"/>
    <x v="0"/>
    <x v="8"/>
    <s v="PA =&gt; SC_x000a_ 5%/2N/6.5"/>
    <m/>
    <n v="51360000"/>
    <m/>
    <m/>
    <m/>
    <m/>
    <m/>
    <n v="0"/>
    <s v="L1:5tr(13/10)   CK Sacombank"/>
  </r>
  <r>
    <x v="1"/>
    <m/>
    <m/>
    <s v="Tồn quỹ ngày 18/10"/>
    <x v="0"/>
    <x v="1"/>
    <s v=""/>
    <m/>
    <m/>
    <m/>
    <n v="485000"/>
    <m/>
    <n v="62511000"/>
    <m/>
    <m/>
    <m/>
  </r>
  <r>
    <x v="2"/>
    <s v="19/10/2019"/>
    <s v="Q04/156"/>
    <s v="Nguyễn Thị Tươi "/>
    <x v="0"/>
    <x v="2"/>
    <s v="T1 =&gt; PA 4tr/4.0-4.5/2.5N"/>
    <m/>
    <n v="30000000"/>
    <m/>
    <m/>
    <m/>
    <m/>
    <m/>
    <n v="25700000"/>
    <s v="CK Sacombank - công ty"/>
  </r>
  <r>
    <x v="2"/>
    <s v="19/10/2019"/>
    <s v="Q04/157"/>
    <s v="HỦY"/>
    <x v="0"/>
    <x v="4"/>
    <s v="PT.HUY"/>
    <m/>
    <m/>
    <m/>
    <m/>
    <m/>
    <m/>
    <m/>
    <m/>
    <m/>
  </r>
  <r>
    <x v="2"/>
    <s v="19/10/2019"/>
    <s v="Q04/158"/>
    <s v="Vũ hà Linh hp lần 1"/>
    <x v="0"/>
    <x v="9"/>
    <s v="T2 =&gt; PA_x000a_Giảm 20%; 4.0-4.5/2N"/>
    <m/>
    <n v="20000000"/>
    <m/>
    <m/>
    <m/>
    <m/>
    <m/>
    <m/>
    <m/>
  </r>
  <r>
    <x v="2"/>
    <s v="19/10/2019"/>
    <s v="Q04/158"/>
    <s v="Vũ Hoàng anh hp lần 1"/>
    <x v="0"/>
    <x v="5"/>
    <s v="IB =&gt; AD _x000a_20%/2N/5.0-5.5"/>
    <m/>
    <n v="20000000"/>
    <m/>
    <m/>
    <m/>
    <m/>
    <m/>
    <m/>
    <m/>
  </r>
  <r>
    <x v="1"/>
    <m/>
    <m/>
    <s v="Tồn quỹ ngày 19/10"/>
    <x v="0"/>
    <x v="1"/>
    <s v=""/>
    <m/>
    <m/>
    <m/>
    <m/>
    <m/>
    <n v="62511000"/>
    <m/>
    <m/>
    <m/>
  </r>
  <r>
    <x v="2"/>
    <s v="20/10/2019"/>
    <s v="Q01/015"/>
    <s v="HỦY "/>
    <x v="0"/>
    <x v="4"/>
    <s v="PT.HUY"/>
    <m/>
    <m/>
    <m/>
    <m/>
    <m/>
    <m/>
    <m/>
    <m/>
    <m/>
  </r>
  <r>
    <x v="2"/>
    <s v="20/10/2019"/>
    <s v="Q01/016"/>
    <s v="Lê Văn Tiến Hiệp "/>
    <x v="0"/>
    <x v="6"/>
    <s v="IB =&gt; SC_x000a_G 8tr/3N/6.0-6.5"/>
    <n v="16500000"/>
    <n v="3500000"/>
    <m/>
    <m/>
    <m/>
    <m/>
    <m/>
    <n v="55571000"/>
    <s v="QT EXB_x000a_L1:40tr"/>
  </r>
  <r>
    <x v="2"/>
    <s v="20/10/2019"/>
    <s v="Q01/017"/>
    <s v=" Lê Thị Tuyết Hoa "/>
    <x v="0"/>
    <x v="6"/>
    <s v="IB =&gt; SC_x000a_G 8%/3N/6.0"/>
    <n v="5000000"/>
    <m/>
    <m/>
    <m/>
    <m/>
    <m/>
    <m/>
    <n v="76886000"/>
    <s v="L1:5tr"/>
  </r>
  <r>
    <x v="2"/>
    <s v="20/10/2019"/>
    <s v="Q01/018"/>
    <s v="Lê Bật Duy "/>
    <x v="0"/>
    <x v="11"/>
    <s v="T3 =&gt; SC_x000a_G 10tr/4N/6.5-7.0"/>
    <m/>
    <n v="2000000"/>
    <m/>
    <m/>
    <m/>
    <m/>
    <m/>
    <n v="80827000"/>
    <s v="QT EXB_x000a_"/>
  </r>
  <r>
    <x v="2"/>
    <s v="20/10/2019"/>
    <s v="Q01/019"/>
    <s v="Nguyễn Vương Vĩnh An "/>
    <x v="0"/>
    <x v="2"/>
    <s v="T1 =&gt; PA_x000a_G4tr/2.5N/4.0"/>
    <n v="2000000"/>
    <n v="10000000"/>
    <m/>
    <m/>
    <m/>
    <m/>
    <m/>
    <n v="43708000"/>
    <s v="QT EXB_x000a_"/>
  </r>
  <r>
    <x v="2"/>
    <s v="20/10/2019"/>
    <s v="Q01/020"/>
    <s v="Mai Hữu Dũng "/>
    <x v="0"/>
    <x v="9"/>
    <s v="T2 =&gt; PA_x000a_G 4tr/ 4.0/2N"/>
    <m/>
    <n v="46827000"/>
    <m/>
    <m/>
    <m/>
    <m/>
    <m/>
    <n v="0"/>
    <s v="QT EXB_x000a_"/>
  </r>
  <r>
    <x v="2"/>
    <s v="20/10/2019"/>
    <s v="Q01/021"/>
    <s v="Trịnh Hoàng Dương"/>
    <x v="0"/>
    <x v="9"/>
    <s v="T2 =&gt; PA_x000a_G 4tr/2.5N/4.0-4.5"/>
    <n v="1000000"/>
    <m/>
    <m/>
    <m/>
    <m/>
    <m/>
    <m/>
    <n v="45827000"/>
    <m/>
  </r>
  <r>
    <x v="2"/>
    <s v="20/10/2019"/>
    <s v="Q01/022"/>
    <s v="Đồng Bảo Anh "/>
    <x v="0"/>
    <x v="12"/>
    <s v="T3 =&gt; PA _x000a_G 4tr/2N/4.0"/>
    <m/>
    <n v="5000000"/>
    <m/>
    <m/>
    <m/>
    <m/>
    <m/>
    <n v="32892000"/>
    <s v="CK VTB"/>
  </r>
  <r>
    <x v="2"/>
    <s v="20/10/2019"/>
    <s v="Q01/023"/>
    <s v="Nguyễn Trọng Khang "/>
    <x v="0"/>
    <x v="2"/>
    <s v="T1 =&gt; PA_x000a_G4Ttr/2.5N/4.0-4.5"/>
    <n v="7000000"/>
    <m/>
    <m/>
    <m/>
    <m/>
    <m/>
    <m/>
    <n v="48700000"/>
    <m/>
  </r>
  <r>
    <x v="2"/>
    <s v="20/10/2019"/>
    <s v="Q01/024"/>
    <s v=" Nguyễn Trọng Khang "/>
    <x v="0"/>
    <x v="2"/>
    <s v="T1 =&gt; PA_x000a_G4tr/2.5N/4.0-4.5"/>
    <m/>
    <n v="37000000"/>
    <m/>
    <m/>
    <m/>
    <m/>
    <m/>
    <n v="13700000"/>
    <s v="QT EXB_x000a_"/>
  </r>
  <r>
    <x v="2"/>
    <s v="20/10/2019"/>
    <s v="Q01/025"/>
    <s v="Nguyễn Trọng Khang "/>
    <x v="0"/>
    <x v="2"/>
    <s v="T1 =&gt; PA_x000a_G4Ttr/2.5N/4.0-4.5"/>
    <n v="13700000"/>
    <m/>
    <m/>
    <m/>
    <m/>
    <m/>
    <m/>
    <n v="0"/>
    <m/>
  </r>
  <r>
    <x v="2"/>
    <s v="20/10/2019"/>
    <s v="Q01/026"/>
    <s v="Trần Khánh Linh "/>
    <x v="0"/>
    <x v="13"/>
    <s v="T2 =&gt; SC_x000a_hb 10tr/4N/6.5"/>
    <n v="5000000"/>
    <m/>
    <m/>
    <m/>
    <m/>
    <m/>
    <m/>
    <n v="86762000"/>
    <m/>
  </r>
  <r>
    <x v="2"/>
    <s v="20/10/2019"/>
    <s v="Q03/111"/>
    <s v="HỦY "/>
    <x v="0"/>
    <x v="4"/>
    <s v="PT.HUY"/>
    <m/>
    <m/>
    <m/>
    <m/>
    <m/>
    <m/>
    <m/>
    <m/>
    <m/>
  </r>
  <r>
    <x v="2"/>
    <s v="20/10/2019"/>
    <s v="Q03/112"/>
    <s v="Nguyễn Thi Thu Trang "/>
    <x v="0"/>
    <x v="9"/>
    <s v="T2 =&gt; PA_x000a_G 4tr/2.5N/4.0"/>
    <n v="1000000"/>
    <m/>
    <m/>
    <m/>
    <m/>
    <m/>
    <m/>
    <n v="45827000"/>
    <m/>
  </r>
  <r>
    <x v="2"/>
    <s v="20/10/2019"/>
    <s v="Q03/113"/>
    <s v="Đặng Kiều Anh "/>
    <x v="0"/>
    <x v="9"/>
    <s v="T2 =&gt; PA_x000a_G 4tr/2.5N/4.0"/>
    <m/>
    <n v="20000000"/>
    <m/>
    <m/>
    <m/>
    <m/>
    <m/>
    <n v="30827000"/>
    <s v="CK VCB"/>
  </r>
  <r>
    <x v="2"/>
    <s v="20/10/2019"/>
    <s v="Q03/114"/>
    <s v="Nguyễn Ngọc Linh "/>
    <x v="0"/>
    <x v="11"/>
    <s v="T3 =&gt; SC_x000a_G 10tr/3N/6.5"/>
    <n v="2000000"/>
    <m/>
    <m/>
    <m/>
    <m/>
    <m/>
    <m/>
    <n v="80827000"/>
    <m/>
  </r>
  <r>
    <x v="2"/>
    <s v="20/10/2019"/>
    <s v="Q03/115"/>
    <s v="Võ Lê Minh "/>
    <x v="0"/>
    <x v="2"/>
    <s v="T1 =&gt; PA_x000a_G 4tr/2.5N/4.0-4.5"/>
    <n v="2000000"/>
    <m/>
    <m/>
    <m/>
    <m/>
    <m/>
    <m/>
    <n v="53708000"/>
    <m/>
  </r>
  <r>
    <x v="2"/>
    <s v="20/10/2019"/>
    <s v="Q03/116"/>
    <s v="HỦY"/>
    <x v="0"/>
    <x v="4"/>
    <s v="PT.HUY"/>
    <m/>
    <m/>
    <m/>
    <m/>
    <m/>
    <m/>
    <m/>
    <m/>
    <m/>
  </r>
  <r>
    <x v="2"/>
    <s v="20/10/2019"/>
    <s v="Q03/117"/>
    <s v="Phạm Linh Chi"/>
    <x v="0"/>
    <x v="12"/>
    <s v="T3 =&gt; PA_x000a_G 4tr/2N/4.0"/>
    <n v="1000000"/>
    <m/>
    <m/>
    <m/>
    <m/>
    <m/>
    <m/>
    <n v="36892000"/>
    <m/>
  </r>
  <r>
    <x v="2"/>
    <s v="20/10/2019"/>
    <s v="Q03/118"/>
    <s v="Đỗ Cao Phú Trọng "/>
    <x v="0"/>
    <x v="6"/>
    <s v="IB =&gt; SC_x000a_G 7tr/2.5N/6.0-6.5 "/>
    <n v="500000"/>
    <m/>
    <m/>
    <m/>
    <m/>
    <m/>
    <m/>
    <n v="76070000"/>
    <m/>
  </r>
  <r>
    <x v="2"/>
    <s v="20/10/2019"/>
    <s v="Q03/119"/>
    <s v="Phạm Thái Quang "/>
    <x v="0"/>
    <x v="9"/>
    <s v="T2 =&gt; PA_x000a_G 4tr/2.5N/4.0"/>
    <n v="2000000"/>
    <m/>
    <m/>
    <m/>
    <m/>
    <m/>
    <m/>
    <n v="44827000"/>
    <m/>
  </r>
  <r>
    <x v="2"/>
    <s v="20/10/2019"/>
    <s v="Q03/120"/>
    <s v="HỦY "/>
    <x v="0"/>
    <x v="4"/>
    <s v="PT.HUY"/>
    <m/>
    <m/>
    <m/>
    <m/>
    <m/>
    <m/>
    <m/>
    <m/>
    <m/>
  </r>
  <r>
    <x v="2"/>
    <s v="20/10/2019"/>
    <s v="Q03/121"/>
    <s v="Thiều Lê Huy "/>
    <x v="0"/>
    <x v="9"/>
    <s v="T2 =&gt; PA_x000a_G 4tr/2.5n/4.0-4.5"/>
    <n v="2000000"/>
    <m/>
    <m/>
    <m/>
    <m/>
    <m/>
    <m/>
    <n v="44827000"/>
    <m/>
  </r>
  <r>
    <x v="2"/>
    <s v="20/10/2019"/>
    <s v="Q03/122"/>
    <s v="Lê Hương Thảo "/>
    <x v="0"/>
    <x v="9"/>
    <s v="T2 =&gt; PA_x000a_G 4tr/2.5n/4.0-4.5"/>
    <n v="20000000"/>
    <m/>
    <m/>
    <m/>
    <m/>
    <m/>
    <m/>
    <n v="26827000"/>
    <m/>
  </r>
  <r>
    <x v="2"/>
    <s v="20/10/2019"/>
    <s v="Q03/123"/>
    <s v="Trịnh Hương Ly"/>
    <x v="0"/>
    <x v="12"/>
    <s v="T3 =&gt; PA_x000a_G 4tr/2N/4.0-4.5"/>
    <n v="18000000"/>
    <m/>
    <m/>
    <m/>
    <m/>
    <m/>
    <m/>
    <n v="17892000"/>
    <m/>
  </r>
  <r>
    <x v="2"/>
    <s v="20/10/2019"/>
    <s v="Q03/124"/>
    <s v="HỦY "/>
    <x v="0"/>
    <x v="4"/>
    <s v="PT.HUY"/>
    <m/>
    <m/>
    <m/>
    <m/>
    <m/>
    <m/>
    <m/>
    <m/>
    <m/>
  </r>
  <r>
    <x v="2"/>
    <s v="20/10/2019"/>
    <s v="Q03/125"/>
    <s v="Tào Minh Ngọc "/>
    <x v="0"/>
    <x v="12"/>
    <s v="T3 =&gt; PA_x000a_G 3tr/4.0/2N"/>
    <n v="3000000"/>
    <m/>
    <m/>
    <m/>
    <m/>
    <m/>
    <m/>
    <n v="35910000"/>
    <m/>
  </r>
  <r>
    <x v="2"/>
    <s v="20/10/2019"/>
    <s v="Q03/126"/>
    <s v="HỦY "/>
    <x v="0"/>
    <x v="4"/>
    <s v="PT.HUY"/>
    <m/>
    <m/>
    <m/>
    <m/>
    <m/>
    <m/>
    <m/>
    <m/>
    <m/>
  </r>
  <r>
    <x v="2"/>
    <s v="20/10/2019"/>
    <s v="Q03/127"/>
    <s v="Tào Lê Phương Linh "/>
    <x v="0"/>
    <x v="9"/>
    <s v="T2 =&gt; PA_x000a_G 4tr/2.5N/4.0"/>
    <n v="8000000"/>
    <m/>
    <m/>
    <m/>
    <m/>
    <m/>
    <m/>
    <n v="38827000"/>
    <m/>
  </r>
  <r>
    <x v="2"/>
    <s v="20/10/2019"/>
    <s v="Q04/159"/>
    <s v="Lê Thu Hằng "/>
    <x v="0"/>
    <x v="13"/>
    <s v="T2 =&gt; SC_x000a_G 10tr/4N/6.0-6.5"/>
    <m/>
    <n v="25000000"/>
    <m/>
    <m/>
    <m/>
    <m/>
    <m/>
    <n v="66760000"/>
    <s v="CK AGB "/>
  </r>
  <r>
    <x v="2"/>
    <s v="20/10/2019"/>
    <s v="Q04/160"/>
    <s v="Nguyễn Minh Hằng+Nguyễn Duy Dũng "/>
    <x v="0"/>
    <x v="12"/>
    <s v="T3 =&gt; PA_x000a_4.0-4.5/2N"/>
    <m/>
    <n v="37892000"/>
    <m/>
    <m/>
    <m/>
    <m/>
    <m/>
    <n v="0"/>
    <s v="CK BIDV"/>
  </r>
  <r>
    <x v="2"/>
    <s v="20/10/2019"/>
    <s v="Q04/161"/>
    <s v="Phạm Minh Đức "/>
    <x v="0"/>
    <x v="13"/>
    <s v="T2 =&gt; SC_x000a_G 10tr/4N/6.5"/>
    <n v="500000"/>
    <m/>
    <m/>
    <m/>
    <m/>
    <m/>
    <m/>
    <n v="91262000"/>
    <m/>
  </r>
  <r>
    <x v="2"/>
    <s v="20/10/2019"/>
    <s v="Q04/162"/>
    <s v="Hoàng Thủy Tiên "/>
    <x v="0"/>
    <x v="9"/>
    <s v="T2 =&gt; PA_x000a_G 4tr/4.0/2N"/>
    <n v="1000000"/>
    <m/>
    <m/>
    <m/>
    <m/>
    <m/>
    <m/>
    <n v="45827000"/>
    <m/>
  </r>
  <r>
    <x v="2"/>
    <s v="20/10/2019"/>
    <s v="Q04/163"/>
    <s v="Nguyễn Thị Thu Trang "/>
    <x v="0"/>
    <x v="9"/>
    <s v="T2 =&gt; PA_x000a_G 4tr/2.5N/4.0 "/>
    <n v="12000000"/>
    <m/>
    <m/>
    <m/>
    <m/>
    <m/>
    <m/>
    <n v="34827000"/>
    <m/>
  </r>
  <r>
    <x v="2"/>
    <s v="20/10/2019"/>
    <s v="Q04/164"/>
    <s v="Chu Khánh Thư "/>
    <x v="0"/>
    <x v="13"/>
    <s v="T2 =&gt; SC_x000a_G 10tr/4.5N/6.0-6.5"/>
    <n v="2000000"/>
    <m/>
    <m/>
    <m/>
    <m/>
    <m/>
    <m/>
    <n v="89760000"/>
    <m/>
  </r>
  <r>
    <x v="2"/>
    <s v="20/10/2019"/>
    <s v="Q04/165"/>
    <s v="Nguyễn Đại Quang "/>
    <x v="0"/>
    <x v="9"/>
    <s v="T2 =&gt; PA_x000a_G 4tr/2.5n/4.0-4.5"/>
    <n v="1000000"/>
    <m/>
    <m/>
    <m/>
    <m/>
    <m/>
    <m/>
    <n v="45827000"/>
    <m/>
  </r>
  <r>
    <x v="2"/>
    <s v="20/10/2019"/>
    <s v="Q04/166"/>
    <s v="Hoàng Anh Khôi "/>
    <x v="0"/>
    <x v="9"/>
    <s v="T2 =&gt; PA_x000a_G 4tr/2.5N/4.0"/>
    <n v="500000"/>
    <m/>
    <m/>
    <m/>
    <m/>
    <m/>
    <m/>
    <n v="46327000"/>
    <m/>
  </r>
  <r>
    <x v="2"/>
    <s v="20/10/2019"/>
    <s v="Q04/167"/>
    <s v="Nguyễn Danh Tiền "/>
    <x v="0"/>
    <x v="11"/>
    <s v="T3 =&gt; SC_x000a_g10tr/4n/6.5"/>
    <n v="1000000"/>
    <m/>
    <m/>
    <m/>
    <m/>
    <m/>
    <m/>
    <n v="81827000"/>
    <m/>
  </r>
  <r>
    <x v="2"/>
    <s v="20/10/2019"/>
    <s v="Q04/168"/>
    <s v="Nguyễn Thanh Bình "/>
    <x v="0"/>
    <x v="13"/>
    <s v="T2 =&gt; SC_x000a_G 10tr/4N/6.0-6.5"/>
    <n v="10000000"/>
    <m/>
    <m/>
    <m/>
    <m/>
    <m/>
    <m/>
    <n v="81762000"/>
    <m/>
  </r>
  <r>
    <x v="2"/>
    <s v="20/10/2019"/>
    <s v="Q04/169"/>
    <s v="Phạm Yến Nhi "/>
    <x v="0"/>
    <x v="13"/>
    <s v="T2 =&gt; SC_x000a_G 10tr/4N/6.0-6.5"/>
    <m/>
    <n v="6000000"/>
    <m/>
    <m/>
    <m/>
    <m/>
    <m/>
    <n v="85762000"/>
    <s v="CK VTB"/>
  </r>
  <r>
    <x v="2"/>
    <s v="20/10/2019"/>
    <s v="Q04/170"/>
    <s v="Vũ Hà Linh "/>
    <x v="0"/>
    <x v="9"/>
    <s v="T2 =&gt; PA_x000a_ G20%/2N/4.0-4.5"/>
    <n v="30000000"/>
    <m/>
    <m/>
    <m/>
    <m/>
    <m/>
    <m/>
    <n v="51450000"/>
    <m/>
  </r>
  <r>
    <x v="2"/>
    <s v="20/10/2019"/>
    <m/>
    <s v="Vũ Hoàng Anh "/>
    <x v="0"/>
    <x v="5"/>
    <s v="IB =&gt; AD_x000a_G 20% 2N/5.0-5.5"/>
    <m/>
    <m/>
    <m/>
    <m/>
    <m/>
    <m/>
    <m/>
    <m/>
    <m/>
  </r>
  <r>
    <x v="2"/>
    <s v="20/10/2019"/>
    <s v="Q04/171"/>
    <s v="Lê Bật Duy "/>
    <x v="0"/>
    <x v="11"/>
    <s v="T3 =&gt; SC_x000a_G 10tr/4n/6.0-6.5"/>
    <m/>
    <n v="18000000"/>
    <m/>
    <m/>
    <m/>
    <m/>
    <m/>
    <n v="62827000"/>
    <s v="CK VTB hỏi my xn"/>
  </r>
  <r>
    <x v="2"/>
    <s v="20/10/2019"/>
    <s v="Q05/209"/>
    <s v="Đinh Phương Lâm "/>
    <x v="0"/>
    <x v="9"/>
    <s v="T2 =&gt; PA_x000a_G 4tr/2n/4.0-4.5"/>
    <n v="10000000"/>
    <m/>
    <m/>
    <m/>
    <m/>
    <m/>
    <m/>
    <n v="36827000"/>
    <m/>
  </r>
  <r>
    <x v="2"/>
    <s v="20/10/2019"/>
    <s v="Q05/210"/>
    <s v="Trịnh Hương Ly"/>
    <x v="0"/>
    <x v="12"/>
    <s v="T3 =&gt; PA_x000a_G 4tr/2N/4.0-4.5"/>
    <n v="2000000"/>
    <m/>
    <m/>
    <m/>
    <m/>
    <m/>
    <m/>
    <n v="35892000"/>
    <m/>
  </r>
  <r>
    <x v="2"/>
    <s v="20/10/2019"/>
    <s v="Q05/211"/>
    <s v="Trần Minh Huế"/>
    <x v="0"/>
    <x v="3"/>
    <s v="FO =&gt; SC_x000a_G 5%/2.5N/6.0-6.5"/>
    <n v="3500000"/>
    <m/>
    <m/>
    <m/>
    <m/>
    <m/>
    <m/>
    <n v="143087000"/>
    <m/>
  </r>
  <r>
    <x v="2"/>
    <s v="20/10/2019"/>
    <m/>
    <s v="Bùi Lại Trà My"/>
    <x v="0"/>
    <x v="6"/>
    <s v="IB =&gt; SC_x000a_G 5% /3N/6.0-6.5 "/>
    <m/>
    <m/>
    <m/>
    <m/>
    <m/>
    <m/>
    <m/>
    <m/>
    <m/>
  </r>
  <r>
    <x v="2"/>
    <s v="20/10/2019"/>
    <s v="Q05/212"/>
    <s v="Trinh Minh Hằng "/>
    <x v="0"/>
    <x v="11"/>
    <s v="T3 =&gt; SC_x000a_G 10tr/6.5/4N"/>
    <m/>
    <n v="20000000"/>
    <m/>
    <m/>
    <m/>
    <m/>
    <m/>
    <n v="62827000"/>
    <s v="CK AGB HỎI MI XN"/>
  </r>
  <r>
    <x v="2"/>
    <s v="20/10/2019"/>
    <s v="Q05/213"/>
    <s v="Nguyễn Minh Đức "/>
    <x v="0"/>
    <x v="9"/>
    <s v="T2 =&gt; PA_x000a_G 4tr/2n/4.0"/>
    <m/>
    <n v="10000000"/>
    <m/>
    <m/>
    <m/>
    <m/>
    <m/>
    <n v="36827000"/>
    <s v="CK VTB"/>
  </r>
  <r>
    <x v="2"/>
    <s v="20/10/2019"/>
    <s v="Q05/214"/>
    <s v="Nguyễn Ngọc Linh "/>
    <x v="0"/>
    <x v="11"/>
    <s v="T3 =&gt; SC_x000a_G 10tr/3.5N/6.5"/>
    <m/>
    <n v="10000000"/>
    <m/>
    <m/>
    <m/>
    <m/>
    <m/>
    <n v="70827000"/>
    <s v="CK EXB"/>
  </r>
  <r>
    <x v="2"/>
    <s v="20/10/2019"/>
    <s v="Q05/215"/>
    <s v="Nguyễn Ngọc Linh "/>
    <x v="0"/>
    <x v="11"/>
    <s v="T3 =&gt; SC_x000a_G 10tr/3.5N/6.5"/>
    <m/>
    <n v="30827000"/>
    <m/>
    <m/>
    <m/>
    <m/>
    <m/>
    <n v="40000000"/>
    <s v="CK EXB"/>
  </r>
  <r>
    <x v="2"/>
    <s v="20/10/2019"/>
    <s v="Q05/216"/>
    <s v="Lê Tiến Mạnh"/>
    <x v="0"/>
    <x v="9"/>
    <s v="T2 =&gt; PA_x000a_G 4tr/2n/4.0-4.5"/>
    <m/>
    <n v="46827000"/>
    <m/>
    <m/>
    <m/>
    <m/>
    <m/>
    <s v="Đủ "/>
    <s v="QT EXB"/>
  </r>
  <r>
    <x v="2"/>
    <s v="20/10/2019"/>
    <s v="Q05/217"/>
    <s v="Nguyễn Duy Dũng "/>
    <x v="0"/>
    <x v="2"/>
    <s v="T1 =&gt; PA_x000a_G 8%/2.5N/4.0-4.5"/>
    <m/>
    <n v="54931000"/>
    <m/>
    <m/>
    <m/>
    <m/>
    <m/>
    <s v="Đủ "/>
    <s v="CK BIDV"/>
  </r>
  <r>
    <x v="2"/>
    <s v="20/10/2019"/>
    <s v="Chi"/>
    <s v="Mua lavie sự kiện TMN+NVT(18/10)"/>
    <x v="4"/>
    <x v="1"/>
    <m/>
    <m/>
    <m/>
    <m/>
    <n v="1080000"/>
    <m/>
    <m/>
    <m/>
    <m/>
    <m/>
  </r>
  <r>
    <x v="2"/>
    <s v="20/10/2019"/>
    <m/>
    <s v="Mua bánh gạo sự kiện TMN+NVT(18/10)"/>
    <x v="5"/>
    <x v="1"/>
    <m/>
    <m/>
    <m/>
    <m/>
    <n v="660000"/>
    <m/>
    <m/>
    <m/>
    <m/>
    <m/>
  </r>
  <r>
    <x v="2"/>
    <s v="20/10/2019"/>
    <m/>
    <s v="Đặt phòng khách sạn cho 2 thầy Tây(18/10) "/>
    <x v="6"/>
    <x v="1"/>
    <m/>
    <m/>
    <m/>
    <m/>
    <n v="920000"/>
    <m/>
    <m/>
    <m/>
    <m/>
    <m/>
  </r>
  <r>
    <x v="2"/>
    <s v="20/10/2019"/>
    <m/>
    <s v="Mua 2 bình nước 20l để ở T1(17/10)"/>
    <x v="0"/>
    <x v="1"/>
    <m/>
    <m/>
    <m/>
    <m/>
    <n v="44000"/>
    <m/>
    <m/>
    <m/>
    <m/>
    <m/>
  </r>
  <r>
    <x v="2"/>
    <s v="20/10/2019"/>
    <m/>
    <s v="Mua VPP phục vụ SK TMN+NVT"/>
    <x v="1"/>
    <x v="1"/>
    <m/>
    <m/>
    <m/>
    <m/>
    <n v="5053000"/>
    <m/>
    <m/>
    <m/>
    <m/>
    <m/>
  </r>
  <r>
    <x v="2"/>
    <s v="20/10/2019"/>
    <m/>
    <s v="Đưa thầy Tây ăn đêm "/>
    <x v="6"/>
    <x v="1"/>
    <m/>
    <m/>
    <m/>
    <m/>
    <n v="200000"/>
    <m/>
    <m/>
    <m/>
    <m/>
    <m/>
  </r>
  <r>
    <x v="2"/>
    <s v="20/10/2019"/>
    <m/>
    <s v="Đặt phòng khách sạn cho1 thầy Tây(20/10) "/>
    <x v="6"/>
    <x v="1"/>
    <m/>
    <m/>
    <m/>
    <m/>
    <n v="460000"/>
    <m/>
    <m/>
    <m/>
    <m/>
    <m/>
  </r>
  <r>
    <x v="2"/>
    <s v="20/10/2019"/>
    <m/>
    <s v="Thuốc ho cho MC "/>
    <x v="3"/>
    <x v="1"/>
    <m/>
    <m/>
    <m/>
    <m/>
    <n v="28000"/>
    <m/>
    <m/>
    <m/>
    <m/>
    <m/>
  </r>
  <r>
    <x v="1"/>
    <m/>
    <m/>
    <s v="Tồn quỹ ngày 20/10"/>
    <x v="0"/>
    <x v="1"/>
    <m/>
    <n v="183200000"/>
    <m/>
    <m/>
    <n v="8445000"/>
    <m/>
    <n v="237266000"/>
    <m/>
    <m/>
    <m/>
  </r>
  <r>
    <x v="2"/>
    <s v="21/10/2019"/>
    <s v="Q01/027"/>
    <s v="Trịnh Hoàng Dương"/>
    <x v="0"/>
    <x v="9"/>
    <s v="T2 =&gt; PA G 4tr/2.5N/4.0-4.5/ "/>
    <n v="45827000"/>
    <m/>
    <m/>
    <m/>
    <m/>
    <m/>
    <m/>
    <s v="Đủ "/>
    <s v="L1:1tr(20/10)"/>
  </r>
  <r>
    <x v="2"/>
    <s v="21/10/2019"/>
    <s v="Q01/028"/>
    <s v="HỦY "/>
    <x v="0"/>
    <x v="4"/>
    <s v="PT.HUY"/>
    <m/>
    <m/>
    <m/>
    <m/>
    <m/>
    <m/>
    <m/>
    <m/>
    <m/>
  </r>
  <r>
    <x v="2"/>
    <s v="21/10/2019"/>
    <s v="Q01/029"/>
    <s v="HỦY "/>
    <x v="0"/>
    <x v="4"/>
    <s v="PT.HUY"/>
    <m/>
    <m/>
    <m/>
    <m/>
    <m/>
    <m/>
    <m/>
    <m/>
    <m/>
  </r>
  <r>
    <x v="2"/>
    <s v="21/10/2019"/>
    <s v="Q01/030"/>
    <s v="Đồng Bảo Anh "/>
    <x v="0"/>
    <x v="5"/>
    <s v="IB =&gt; AD G 4tr/5.0-5.5/2.5N"/>
    <n v="14000000"/>
    <m/>
    <m/>
    <m/>
    <m/>
    <m/>
    <m/>
    <n v="27987000"/>
    <s v="L1:5tr(20/10)"/>
  </r>
  <r>
    <x v="2"/>
    <s v="21/10/2019"/>
    <s v="Q01/031"/>
    <s v="Nguyễn Minh Đức "/>
    <x v="0"/>
    <x v="9"/>
    <s v="T2 =&gt; PA G 4tr/2.5N/4.0"/>
    <m/>
    <n v="14000000"/>
    <m/>
    <m/>
    <m/>
    <m/>
    <m/>
    <n v="22827000"/>
    <s v="L1:10tr(20/10)"/>
  </r>
  <r>
    <x v="2"/>
    <s v="21/10/2019"/>
    <s v="Q01/032"/>
    <s v="Tào Lê Phương Linh "/>
    <x v="0"/>
    <x v="9"/>
    <s v="T2 =&gt; PA G 4tr/2.5N/4.0"/>
    <n v="38827000"/>
    <m/>
    <m/>
    <m/>
    <m/>
    <m/>
    <m/>
    <s v="Đủ "/>
    <m/>
  </r>
  <r>
    <x v="2"/>
    <s v="21/10/2019"/>
    <s v="Q03/128"/>
    <s v="HỦY "/>
    <x v="0"/>
    <x v="4"/>
    <s v="PT.HUY"/>
    <m/>
    <m/>
    <m/>
    <m/>
    <m/>
    <m/>
    <m/>
    <m/>
    <m/>
  </r>
  <r>
    <x v="2"/>
    <s v="21/10/2019"/>
    <s v="Q03/129"/>
    <s v="Lê Văn Tiến Hiệp "/>
    <x v="0"/>
    <x v="6"/>
    <s v="IB =&gt; SC, g8tr/6.0/3.5n"/>
    <n v="33140000"/>
    <m/>
    <m/>
    <m/>
    <m/>
    <m/>
    <m/>
    <n v="93000000"/>
    <s v="L1:25tr(20/10)"/>
  </r>
  <r>
    <x v="2"/>
    <s v="21/10/2019"/>
    <m/>
    <s v="Lê Thị Tuyết Hoa "/>
    <x v="0"/>
    <x v="6"/>
    <s v="IB =&gt; SC, g8tr/6.0/3.5n"/>
    <m/>
    <m/>
    <m/>
    <m/>
    <m/>
    <m/>
    <m/>
    <m/>
    <m/>
  </r>
  <r>
    <x v="2"/>
    <s v="21/10/2019"/>
    <s v="Q03/130"/>
    <s v="Tào Minh Ngọc "/>
    <x v="0"/>
    <x v="12"/>
    <s v="T3 =&gt; PA,g3tr/4.0/2n"/>
    <n v="7000000"/>
    <m/>
    <m/>
    <m/>
    <m/>
    <m/>
    <m/>
    <n v="28910000"/>
    <s v="L1:3tr(20/10)"/>
  </r>
  <r>
    <x v="2"/>
    <s v="21/10/2019"/>
    <s v="Q03/131"/>
    <s v="Phạm Thị Xuân Minh "/>
    <x v="0"/>
    <x v="9"/>
    <s v="T2 =&gt; PA,g4tr/2n/4.0-4.5 "/>
    <m/>
    <n v="3000000"/>
    <m/>
    <m/>
    <m/>
    <m/>
    <m/>
    <n v="43827000"/>
    <s v="CK BIDV"/>
  </r>
  <r>
    <x v="2"/>
    <s v="21/10/2019"/>
    <s v="Q03/132"/>
    <s v="Nguyễn Vương Vĩnh An "/>
    <x v="0"/>
    <x v="2"/>
    <s v="T1 =&gt; PA, g4tr/4.0/2.5n"/>
    <n v="43708000"/>
    <m/>
    <m/>
    <m/>
    <m/>
    <m/>
    <m/>
    <s v="Đủ "/>
    <m/>
  </r>
  <r>
    <x v="2"/>
    <s v="21/10/2019"/>
    <s v="Q04/172"/>
    <s v="HỦY "/>
    <x v="0"/>
    <x v="4"/>
    <s v="PT.HUY"/>
    <m/>
    <m/>
    <m/>
    <m/>
    <m/>
    <m/>
    <m/>
    <m/>
    <m/>
  </r>
  <r>
    <x v="2"/>
    <s v="21/10/2019"/>
    <s v="Q04/173"/>
    <s v="Phạm Thái Quang "/>
    <x v="0"/>
    <x v="9"/>
    <s v="T2 =&gt; PA G 40% 4.0-4.5/2N"/>
    <n v="28496000"/>
    <m/>
    <m/>
    <m/>
    <m/>
    <m/>
    <m/>
    <s v="Đủ "/>
    <s v="L1:2tr(20/10)"/>
  </r>
  <r>
    <x v="2"/>
    <s v="21/10/2019"/>
    <s v="Q04/174"/>
    <s v="Trinh Minh Hằng "/>
    <x v="0"/>
    <x v="11"/>
    <s v="T3 =&gt; SC"/>
    <n v="18000000"/>
    <n v="44827000"/>
    <m/>
    <m/>
    <m/>
    <m/>
    <m/>
    <s v="Đủ "/>
    <s v="CK AGB"/>
  </r>
  <r>
    <x v="2"/>
    <s v="21/10/2019"/>
    <s v="Q04/175"/>
    <s v="Phạm Đăng "/>
    <x v="0"/>
    <x v="9"/>
    <s v="T2 =&gt; PA G 4tr/2N/4.0-4.5"/>
    <n v="5000000"/>
    <m/>
    <m/>
    <m/>
    <m/>
    <m/>
    <m/>
    <n v="41827000"/>
    <m/>
  </r>
  <r>
    <x v="2"/>
    <s v="21/10/2019"/>
    <s v="Q04/176"/>
    <s v="Trần Khánh Linh "/>
    <x v="0"/>
    <x v="13"/>
    <s v="T2 =&gt; SC G 6.0-6.5/4N/"/>
    <n v="45000000"/>
    <m/>
    <m/>
    <m/>
    <m/>
    <m/>
    <m/>
    <n v="41762000"/>
    <s v="L1:5tr(20/10)"/>
  </r>
  <r>
    <x v="2"/>
    <s v="21/10/2019"/>
    <s v="Q04/177"/>
    <s v="Nguyễn Văn Cường "/>
    <x v="0"/>
    <x v="9"/>
    <s v="T2 =&gt; PA , g4tr/2.5n/4.0-4.5"/>
    <m/>
    <n v="4000000"/>
    <m/>
    <m/>
    <m/>
    <m/>
    <m/>
    <n v="59178000"/>
    <s v="CK TCB"/>
  </r>
  <r>
    <x v="2"/>
    <s v="21/10/2019"/>
    <s v="Q04/178"/>
    <s v="Nguyễn Ngọc Như "/>
    <x v="0"/>
    <x v="9"/>
    <s v="T2 =&gt; PA G 4tr/2.5N/4.0-4.5"/>
    <m/>
    <n v="10000000"/>
    <m/>
    <m/>
    <m/>
    <m/>
    <m/>
    <n v="36827000"/>
    <s v="CK AGB"/>
  </r>
  <r>
    <x v="2"/>
    <s v="21/10/2019"/>
    <s v="Q04/179"/>
    <s v="Nguyễn Ngọc Như "/>
    <x v="0"/>
    <x v="9"/>
    <s v="T2 =&gt; PA G 4tr/2.5N/4.0-4.5"/>
    <n v="36827000"/>
    <m/>
    <m/>
    <m/>
    <m/>
    <m/>
    <m/>
    <s v="Đủ "/>
    <s v="L1:10tr"/>
  </r>
  <r>
    <x v="2"/>
    <s v="21/10/2019"/>
    <s v="Q04/180"/>
    <s v="Hoàng Bảo Nguyên"/>
    <x v="0"/>
    <x v="13"/>
    <s v="T2 =&gt; SC G 10tr/4N/6.0-6.5"/>
    <m/>
    <n v="20000000"/>
    <m/>
    <m/>
    <m/>
    <m/>
    <m/>
    <n v="101398000"/>
    <m/>
  </r>
  <r>
    <x v="2"/>
    <s v="21/10/2019"/>
    <m/>
    <s v="Hoàng Lê Duy "/>
    <x v="0"/>
    <x v="7"/>
    <s v="IB =&gt; PA_x000a_HB 3tr, 4.0/1.5n"/>
    <m/>
    <m/>
    <m/>
    <m/>
    <m/>
    <m/>
    <m/>
    <m/>
    <m/>
  </r>
  <r>
    <x v="2"/>
    <s v="21/10/2019"/>
    <s v="Q05/218"/>
    <s v="Ngô Bình Minh "/>
    <x v="0"/>
    <x v="9"/>
    <s v="T2 =&gt; PA G 2n/4.0-4.5/hb 4tr"/>
    <n v="2000000"/>
    <m/>
    <m/>
    <m/>
    <m/>
    <m/>
    <m/>
    <n v="44827000"/>
    <m/>
  </r>
  <r>
    <x v="2"/>
    <s v="21/10/2019"/>
    <s v="Q05/219"/>
    <s v="Phạm Linh Chi"/>
    <x v="0"/>
    <x v="12"/>
    <s v="T3 =&gt; PA,g4tr/3n/4.0 "/>
    <n v="36892000"/>
    <m/>
    <m/>
    <m/>
    <m/>
    <m/>
    <m/>
    <s v="Đủ "/>
    <s v="L1:1tr(20/10)"/>
  </r>
  <r>
    <x v="2"/>
    <s v="21/10/2019"/>
    <s v="Q05/220"/>
    <s v="Lê Ngọc Tú Uyên "/>
    <x v="0"/>
    <x v="9"/>
    <s v="T2 =&gt; PA,g4tr/4.0/2N "/>
    <m/>
    <n v="46827000"/>
    <m/>
    <m/>
    <m/>
    <m/>
    <m/>
    <s v="Đủ "/>
    <s v="CK AGB"/>
  </r>
  <r>
    <x v="2"/>
    <s v="21/10/2019"/>
    <s v="Chi "/>
    <s v="Thưởng CN SK TMN+NVT "/>
    <x v="12"/>
    <x v="1"/>
    <m/>
    <m/>
    <m/>
    <m/>
    <n v="5000000"/>
    <m/>
    <m/>
    <m/>
    <m/>
    <m/>
  </r>
  <r>
    <x v="2"/>
    <s v="21/10/2019"/>
    <m/>
    <s v="Thuê máy chiếu phục vụ SK cấp 2 Trần Mai Ninh(22/10)"/>
    <x v="11"/>
    <x v="1"/>
    <m/>
    <m/>
    <m/>
    <m/>
    <n v="950000"/>
    <m/>
    <m/>
    <m/>
    <m/>
    <m/>
  </r>
  <r>
    <x v="2"/>
    <s v="21/10/2019"/>
    <m/>
    <s v="Lắp bình nóng lạnh 2 phòng(set-up)"/>
    <x v="2"/>
    <x v="1"/>
    <m/>
    <m/>
    <m/>
    <m/>
    <n v="4070000"/>
    <m/>
    <m/>
    <m/>
    <m/>
    <m/>
  </r>
  <r>
    <x v="2"/>
    <s v="21/10/2019"/>
    <m/>
    <s v="Trả tiền dầu máy phát điện (12/10)"/>
    <x v="10"/>
    <x v="1"/>
    <m/>
    <m/>
    <m/>
    <m/>
    <n v="200000"/>
    <m/>
    <m/>
    <m/>
    <m/>
    <m/>
  </r>
  <r>
    <x v="2"/>
    <s v="21/10/2019"/>
    <m/>
    <s v="Trả tiền thuê máy phát (20/10)"/>
    <x v="10"/>
    <x v="1"/>
    <m/>
    <m/>
    <m/>
    <m/>
    <n v="5000000"/>
    <m/>
    <m/>
    <m/>
    <m/>
    <m/>
  </r>
  <r>
    <x v="2"/>
    <s v="21/10/2019"/>
    <m/>
    <s v="Thưởng Trại hè c. Vân Anh "/>
    <x v="12"/>
    <x v="1"/>
    <m/>
    <m/>
    <m/>
    <m/>
    <n v="4500000"/>
    <m/>
    <m/>
    <m/>
    <m/>
    <m/>
  </r>
  <r>
    <x v="2"/>
    <s v="21/10/2019"/>
    <m/>
    <s v="C. Loan TVT HĐ thuê KS "/>
    <x v="6"/>
    <x v="1"/>
    <m/>
    <m/>
    <m/>
    <m/>
    <n v="1950000"/>
    <m/>
    <m/>
    <m/>
    <m/>
    <m/>
  </r>
  <r>
    <x v="2"/>
    <s v="21/10/2019"/>
    <m/>
    <s v="Taxi C.Loan TVT HĐ đi gặp hiệu trưởng TMN "/>
    <x v="13"/>
    <x v="1"/>
    <m/>
    <m/>
    <m/>
    <m/>
    <n v="42000"/>
    <m/>
    <m/>
    <m/>
    <m/>
    <m/>
  </r>
  <r>
    <x v="2"/>
    <s v="21/10/2019"/>
    <m/>
    <s v="Vé xe C.Loan TVT HĐ SK TMN+NVT "/>
    <x v="6"/>
    <x v="1"/>
    <m/>
    <m/>
    <m/>
    <m/>
    <n v="180000"/>
    <m/>
    <m/>
    <m/>
    <m/>
    <m/>
  </r>
  <r>
    <x v="2"/>
    <s v="21/10/2019"/>
    <m/>
    <s v="Hồng ThanhHóa _Nộp tài khoản Sacombank Công ty (21/10)"/>
    <x v="7"/>
    <x v="1"/>
    <m/>
    <m/>
    <m/>
    <m/>
    <n v="150000000"/>
    <m/>
    <m/>
    <m/>
    <m/>
    <m/>
  </r>
  <r>
    <x v="2"/>
    <s v="21/10/2019"/>
    <m/>
    <s v="Phí chuyển tiền TK Công ty Sacombank "/>
    <x v="2"/>
    <x v="1"/>
    <m/>
    <m/>
    <m/>
    <m/>
    <n v="50000"/>
    <m/>
    <m/>
    <m/>
    <m/>
    <m/>
  </r>
  <r>
    <x v="2"/>
    <s v="21/10/2019"/>
    <m/>
    <s v="Vé xe a.Việt TVT TĐN SK THT (6/10)"/>
    <x v="6"/>
    <x v="1"/>
    <m/>
    <m/>
    <m/>
    <m/>
    <n v="600000"/>
    <m/>
    <m/>
    <m/>
    <m/>
    <m/>
  </r>
  <r>
    <x v="2"/>
    <s v="21/10/2019"/>
    <m/>
    <s v="Mua bánh sinh nhật chào mừng buổi phương pháp 21/10"/>
    <x v="5"/>
    <x v="1"/>
    <m/>
    <m/>
    <m/>
    <m/>
    <n v="150000"/>
    <m/>
    <m/>
    <m/>
    <m/>
    <m/>
  </r>
  <r>
    <x v="2"/>
    <s v="21/10/2019"/>
    <m/>
    <s v="Tiền xe team LB từ TH-HN SK (21/10)"/>
    <x v="6"/>
    <x v="1"/>
    <m/>
    <m/>
    <m/>
    <m/>
    <n v="2200000"/>
    <m/>
    <m/>
    <m/>
    <m/>
    <m/>
  </r>
  <r>
    <x v="1"/>
    <m/>
    <m/>
    <s v="Tồn quỹ ngày 21/10"/>
    <x v="0"/>
    <x v="1"/>
    <m/>
    <n v="354717000"/>
    <m/>
    <m/>
    <n v="174892000"/>
    <m/>
    <n v="417091000"/>
    <m/>
    <m/>
    <m/>
  </r>
  <r>
    <x v="2"/>
    <s v="22/10/2019"/>
    <s v="Q03/133"/>
    <s v="Nguyễn Minh Hằng "/>
    <x v="0"/>
    <x v="6"/>
    <s v="IB =&gt; SC, g7tr/6.5-7.0/3n"/>
    <m/>
    <n v="38679000"/>
    <m/>
    <m/>
    <m/>
    <m/>
    <m/>
    <s v="Đủ "/>
    <s v="CK BIDV "/>
  </r>
  <r>
    <x v="2"/>
    <s v="22/10/2019"/>
    <s v="Q03/134"/>
    <s v="Nguyễn Thanh Bình "/>
    <x v="0"/>
    <x v="13"/>
    <s v="T2 =&gt; SC, g10tr/4n/6.0-6.5"/>
    <n v="81762000"/>
    <m/>
    <m/>
    <m/>
    <m/>
    <m/>
    <m/>
    <s v="Đủ "/>
    <s v="L1:10tr(20/10)"/>
  </r>
  <r>
    <x v="2"/>
    <s v="22/10/2019"/>
    <s v="Q03/135"/>
    <s v="Phạm Yến Nhi "/>
    <x v="0"/>
    <x v="13"/>
    <s v="T2 =&gt; SC, g10tr/4n/6.0-6.5"/>
    <n v="39000000"/>
    <m/>
    <m/>
    <m/>
    <m/>
    <m/>
    <m/>
    <n v="46762000"/>
    <s v="L1:6tr(20/10)"/>
  </r>
  <r>
    <x v="2"/>
    <s v="22/10/2019"/>
    <s v="Q04/181"/>
    <s v="Hoàng Thủy Tiên "/>
    <x v="0"/>
    <x v="5"/>
    <s v="IB =&gt; AD, g4tr/5.5/2n"/>
    <n v="22987000"/>
    <m/>
    <m/>
    <m/>
    <m/>
    <m/>
    <m/>
    <n v="23000000"/>
    <s v="L1:1tr(20/10)"/>
  </r>
  <r>
    <x v="2"/>
    <s v="22/10/2019"/>
    <s v="Chi"/>
    <s v="Trả tiền xe Hương TVT-HM SK TMN(14/10)"/>
    <x v="6"/>
    <x v="1"/>
    <m/>
    <m/>
    <m/>
    <m/>
    <n v="120000"/>
    <m/>
    <m/>
    <m/>
    <m/>
    <m/>
  </r>
  <r>
    <x v="2"/>
    <s v="22/10/2019"/>
    <m/>
    <s v="Trả tiền xe Sâm LB FT- SK TMN (14/10)"/>
    <x v="6"/>
    <x v="1"/>
    <m/>
    <m/>
    <m/>
    <m/>
    <n v="120000"/>
    <m/>
    <m/>
    <m/>
    <m/>
    <m/>
  </r>
  <r>
    <x v="2"/>
    <s v="22/10/2019"/>
    <m/>
    <s v="Hồng TH chuyển TK Sacombank công ty "/>
    <x v="7"/>
    <x v="1"/>
    <m/>
    <m/>
    <m/>
    <m/>
    <n v="300000000"/>
    <m/>
    <m/>
    <m/>
    <m/>
    <m/>
  </r>
  <r>
    <x v="2"/>
    <s v="22/10/2019"/>
    <m/>
    <s v="Loan FT HĐ HN-TH SK TMN(16/10)"/>
    <x v="6"/>
    <x v="1"/>
    <m/>
    <m/>
    <m/>
    <m/>
    <n v="200000"/>
    <m/>
    <m/>
    <m/>
    <m/>
    <m/>
  </r>
  <r>
    <x v="2"/>
    <s v="22/10/2019"/>
    <m/>
    <s v="Trả tiền taxi đi thu nợ Q04/181"/>
    <x v="13"/>
    <x v="1"/>
    <m/>
    <m/>
    <m/>
    <m/>
    <n v="108000"/>
    <m/>
    <m/>
    <m/>
    <m/>
    <m/>
  </r>
  <r>
    <x v="1"/>
    <m/>
    <m/>
    <s v="Tồn quỹ ngày 22/10"/>
    <x v="14"/>
    <x v="1"/>
    <m/>
    <n v="143749000"/>
    <m/>
    <m/>
    <n v="300548000"/>
    <m/>
    <n v="260292000"/>
    <m/>
    <m/>
    <m/>
  </r>
  <r>
    <x v="2"/>
    <s v="23/10/2019"/>
    <s v="Chi"/>
    <s v="Đưa chị V.anh đi hiệu trưởng Cấp 2 Điện Biên(23/10)"/>
    <x v="11"/>
    <x v="1"/>
    <m/>
    <m/>
    <m/>
    <m/>
    <n v="2000000"/>
    <m/>
    <m/>
    <m/>
    <m/>
    <m/>
  </r>
  <r>
    <x v="2"/>
    <s v="23/10/2019"/>
    <m/>
    <s v="Thuê máy chiếu phục vụ cấp 2 Điện Biên (23/10)"/>
    <x v="11"/>
    <x v="1"/>
    <m/>
    <m/>
    <m/>
    <m/>
    <n v="200000"/>
    <m/>
    <m/>
    <m/>
    <m/>
    <m/>
  </r>
  <r>
    <x v="2"/>
    <s v="23/10/2019"/>
    <m/>
    <s v="Hồng TH chuyển TK Sacombank công ty "/>
    <x v="7"/>
    <x v="1"/>
    <m/>
    <m/>
    <m/>
    <m/>
    <n v="160000000"/>
    <m/>
    <m/>
    <m/>
    <m/>
    <m/>
  </r>
  <r>
    <x v="2"/>
    <s v="23/10/2019"/>
    <m/>
    <s v="Nộp tiền điện tháng 9+10(23/10)"/>
    <x v="10"/>
    <x v="1"/>
    <m/>
    <m/>
    <m/>
    <m/>
    <n v="4370000"/>
    <m/>
    <m/>
    <m/>
    <m/>
    <m/>
  </r>
  <r>
    <x v="1"/>
    <m/>
    <m/>
    <s v="Tồn quỹ ngày 23/10"/>
    <x v="0"/>
    <x v="1"/>
    <m/>
    <m/>
    <m/>
    <m/>
    <n v="166570000"/>
    <m/>
    <n v="93722000"/>
    <m/>
    <m/>
    <m/>
  </r>
  <r>
    <x v="2"/>
    <s v="25/10/2019"/>
    <s v="Chi"/>
    <s v="Quạt cây "/>
    <x v="2"/>
    <x v="1"/>
    <m/>
    <m/>
    <m/>
    <m/>
    <n v="1610000"/>
    <m/>
    <m/>
    <m/>
    <m/>
    <m/>
  </r>
  <r>
    <x v="2"/>
    <s v="25/10/2019"/>
    <m/>
    <s v="Chiếu "/>
    <x v="2"/>
    <x v="1"/>
    <m/>
    <m/>
    <m/>
    <m/>
    <n v="500000"/>
    <m/>
    <m/>
    <m/>
    <m/>
    <m/>
  </r>
  <r>
    <x v="2"/>
    <s v="25/10/2019"/>
    <m/>
    <s v="Dao+Chảo rán "/>
    <x v="2"/>
    <x v="1"/>
    <m/>
    <m/>
    <m/>
    <m/>
    <n v="597000"/>
    <m/>
    <m/>
    <m/>
    <m/>
    <m/>
  </r>
  <r>
    <x v="2"/>
    <s v="25/10/2019"/>
    <m/>
    <s v="Bàn là+sấy tóc 2 bộ"/>
    <x v="2"/>
    <x v="1"/>
    <m/>
    <m/>
    <m/>
    <m/>
    <n v="3160000"/>
    <m/>
    <m/>
    <m/>
    <m/>
    <m/>
  </r>
  <r>
    <x v="2"/>
    <s v="25/10/2019"/>
    <m/>
    <s v="Bếp từ 1 cái (tặng phiếu mua hàng 150K)"/>
    <x v="2"/>
    <x v="1"/>
    <m/>
    <m/>
    <m/>
    <m/>
    <n v="2900000"/>
    <m/>
    <m/>
    <m/>
    <m/>
    <m/>
  </r>
  <r>
    <x v="2"/>
    <s v="25/10/2019"/>
    <m/>
    <s v="Chảo xào "/>
    <x v="2"/>
    <x v="1"/>
    <m/>
    <m/>
    <m/>
    <m/>
    <n v="280000"/>
    <m/>
    <m/>
    <m/>
    <m/>
    <m/>
  </r>
  <r>
    <x v="2"/>
    <s v="25/10/2019"/>
    <m/>
    <s v="Chăn ga gối đệm cho 25 nhân viên"/>
    <x v="2"/>
    <x v="1"/>
    <m/>
    <m/>
    <m/>
    <m/>
    <n v="23250000"/>
    <m/>
    <m/>
    <m/>
    <m/>
    <m/>
  </r>
  <r>
    <x v="2"/>
    <s v="25/10/2019"/>
    <m/>
    <s v="Văn phòng phẩm"/>
    <x v="1"/>
    <x v="1"/>
    <m/>
    <m/>
    <m/>
    <m/>
    <n v="875000"/>
    <m/>
    <m/>
    <m/>
    <m/>
    <m/>
  </r>
  <r>
    <x v="2"/>
    <s v="25/10/2019"/>
    <m/>
    <s v="Sách để thư viện "/>
    <x v="15"/>
    <x v="1"/>
    <m/>
    <m/>
    <m/>
    <m/>
    <n v="1436000"/>
    <m/>
    <m/>
    <m/>
    <m/>
    <m/>
  </r>
  <r>
    <x v="2"/>
    <s v="25/10/2019"/>
    <m/>
    <s v="Chổi+hót rác "/>
    <x v="2"/>
    <x v="1"/>
    <m/>
    <m/>
    <m/>
    <m/>
    <n v="54000"/>
    <m/>
    <m/>
    <m/>
    <m/>
    <m/>
  </r>
  <r>
    <x v="2"/>
    <s v="25/10/2019"/>
    <m/>
    <s v="Thuê xe đổ rác xây dựng 2 chuyến "/>
    <x v="2"/>
    <x v="1"/>
    <m/>
    <m/>
    <m/>
    <m/>
    <n v="600000"/>
    <m/>
    <m/>
    <m/>
    <m/>
    <m/>
  </r>
  <r>
    <x v="2"/>
    <s v="25/10/2019"/>
    <m/>
    <s v="Nước lavie 3 bình+Cược vỏ "/>
    <x v="4"/>
    <x v="1"/>
    <m/>
    <m/>
    <m/>
    <m/>
    <n v="140000"/>
    <m/>
    <m/>
    <m/>
    <m/>
    <m/>
  </r>
  <r>
    <x v="2"/>
    <s v="25/10/2019"/>
    <m/>
    <s v="Dọn rác ngày 28/09/2019"/>
    <x v="2"/>
    <x v="1"/>
    <m/>
    <m/>
    <m/>
    <m/>
    <n v="400000"/>
    <m/>
    <m/>
    <m/>
    <m/>
    <m/>
  </r>
  <r>
    <x v="2"/>
    <s v="25/10/2019"/>
    <m/>
    <s v="Khóa cửa sau 2 cái 2*60"/>
    <x v="2"/>
    <x v="1"/>
    <m/>
    <m/>
    <m/>
    <m/>
    <n v="120000"/>
    <m/>
    <m/>
    <m/>
    <m/>
    <m/>
  </r>
  <r>
    <x v="2"/>
    <s v="25/10/2019"/>
    <m/>
    <s v="Bát đũa thìa muôi cho 30 nhân viên "/>
    <x v="2"/>
    <x v="1"/>
    <m/>
    <m/>
    <m/>
    <m/>
    <n v="4390000"/>
    <m/>
    <m/>
    <m/>
    <m/>
    <m/>
  </r>
  <r>
    <x v="2"/>
    <s v="25/10/2019"/>
    <m/>
    <s v="Xoong 3 cái khác nhau "/>
    <x v="2"/>
    <x v="1"/>
    <m/>
    <m/>
    <m/>
    <m/>
    <n v="1125000"/>
    <m/>
    <m/>
    <m/>
    <m/>
    <m/>
  </r>
  <r>
    <x v="2"/>
    <s v="25/10/2019"/>
    <m/>
    <s v="Hoa thư viện +hoa lễ tân "/>
    <x v="2"/>
    <x v="1"/>
    <m/>
    <m/>
    <m/>
    <m/>
    <n v="1000000"/>
    <m/>
    <m/>
    <m/>
    <m/>
    <m/>
  </r>
  <r>
    <x v="2"/>
    <s v="25/10/2019"/>
    <m/>
    <s v="Thùng rác sông long để lớp học 15*70"/>
    <x v="2"/>
    <x v="1"/>
    <m/>
    <m/>
    <m/>
    <m/>
    <n v="1050000"/>
    <m/>
    <m/>
    <m/>
    <m/>
    <m/>
  </r>
  <r>
    <x v="2"/>
    <s v="25/10/2019"/>
    <m/>
    <s v="Thùng rác để nhà vệ sinh có nắp 12*70"/>
    <x v="2"/>
    <x v="1"/>
    <m/>
    <m/>
    <m/>
    <m/>
    <n v="840000"/>
    <m/>
    <m/>
    <m/>
    <m/>
    <m/>
  </r>
  <r>
    <x v="2"/>
    <s v="25/10/2019"/>
    <m/>
    <s v="Gía để bếp từ inox"/>
    <x v="2"/>
    <x v="1"/>
    <m/>
    <m/>
    <m/>
    <m/>
    <n v="1000000"/>
    <m/>
    <m/>
    <m/>
    <m/>
    <m/>
  </r>
  <r>
    <x v="2"/>
    <s v="25/10/2019"/>
    <m/>
    <s v="Chạn bát nhiều ngăn "/>
    <x v="2"/>
    <x v="1"/>
    <m/>
    <m/>
    <m/>
    <m/>
    <n v="1000000"/>
    <m/>
    <m/>
    <m/>
    <m/>
    <m/>
  </r>
  <r>
    <x v="2"/>
    <s v="25/10/2019"/>
    <m/>
    <s v="Gía phơi quần áo 2 cái 2*450"/>
    <x v="2"/>
    <x v="1"/>
    <m/>
    <m/>
    <m/>
    <m/>
    <n v="900000"/>
    <m/>
    <m/>
    <m/>
    <m/>
    <m/>
  </r>
  <r>
    <x v="2"/>
    <s v="25/10/2019"/>
    <m/>
    <s v="ống đũa +phí vận chuyển "/>
    <x v="2"/>
    <x v="1"/>
    <m/>
    <m/>
    <m/>
    <m/>
    <n v="100000"/>
    <m/>
    <m/>
    <m/>
    <m/>
    <m/>
  </r>
  <r>
    <x v="2"/>
    <s v="25/10/2019"/>
    <m/>
    <s v="Bộ đổi nguồn "/>
    <x v="2"/>
    <x v="1"/>
    <m/>
    <m/>
    <m/>
    <m/>
    <n v="650000"/>
    <m/>
    <m/>
    <m/>
    <m/>
    <m/>
  </r>
  <r>
    <x v="2"/>
    <s v="25/10/2019"/>
    <m/>
    <s v="Môi giới giúp việc "/>
    <x v="2"/>
    <x v="1"/>
    <m/>
    <m/>
    <m/>
    <m/>
    <n v="700000"/>
    <m/>
    <m/>
    <m/>
    <m/>
    <m/>
  </r>
  <r>
    <x v="2"/>
    <s v="25/10/2019"/>
    <m/>
    <s v="Máy đếm tiền "/>
    <x v="2"/>
    <x v="1"/>
    <m/>
    <m/>
    <m/>
    <m/>
    <n v="7600000"/>
    <m/>
    <m/>
    <m/>
    <m/>
    <m/>
  </r>
  <r>
    <x v="2"/>
    <s v="25/10/2019"/>
    <m/>
    <s v="Bà ăn 3c*650"/>
    <x v="2"/>
    <x v="1"/>
    <m/>
    <m/>
    <m/>
    <m/>
    <n v="1950000"/>
    <m/>
    <m/>
    <m/>
    <m/>
    <m/>
  </r>
  <r>
    <x v="2"/>
    <s v="25/10/2019"/>
    <m/>
    <s v="Vé xe chị Loan TVT SK Cấp 2 Điện Biên HN-TH"/>
    <x v="6"/>
    <x v="1"/>
    <m/>
    <m/>
    <m/>
    <m/>
    <n v="200000"/>
    <m/>
    <m/>
    <m/>
    <m/>
    <m/>
  </r>
  <r>
    <x v="2"/>
    <s v="25/10/2019"/>
    <m/>
    <s v="Vé xe Tâm FT-YL HN-TH "/>
    <x v="6"/>
    <x v="1"/>
    <m/>
    <m/>
    <m/>
    <m/>
    <n v="200000"/>
    <m/>
    <m/>
    <m/>
    <m/>
    <m/>
  </r>
  <r>
    <x v="2"/>
    <s v="25/10/2019"/>
    <m/>
    <s v="Taxi SK Cấp 2 ĐB, 561 Bà Triệu -ĐB "/>
    <x v="13"/>
    <x v="1"/>
    <m/>
    <m/>
    <m/>
    <m/>
    <n v="101000"/>
    <m/>
    <m/>
    <m/>
    <m/>
    <m/>
  </r>
  <r>
    <x v="2"/>
    <s v="25/10/2019"/>
    <m/>
    <s v="Mua khung treo Tường "/>
    <x v="2"/>
    <x v="1"/>
    <m/>
    <m/>
    <m/>
    <m/>
    <n v="175000"/>
    <m/>
    <m/>
    <m/>
    <m/>
    <m/>
  </r>
  <r>
    <x v="2"/>
    <s v="25/10/2019"/>
    <m/>
    <s v="Đổi 2 bình nước tầng 1 "/>
    <x v="4"/>
    <x v="1"/>
    <m/>
    <m/>
    <m/>
    <m/>
    <n v="40000"/>
    <m/>
    <m/>
    <m/>
    <m/>
    <m/>
  </r>
  <r>
    <x v="2"/>
    <s v="25/10/2019"/>
    <m/>
    <s v="Vé xe Yến TVT BN HN=&gt;TH "/>
    <x v="6"/>
    <x v="1"/>
    <m/>
    <m/>
    <m/>
    <m/>
    <n v="180000"/>
    <m/>
    <m/>
    <m/>
    <m/>
    <m/>
  </r>
  <r>
    <x v="2"/>
    <s v="25/10/2019"/>
    <m/>
    <s v="Vé xe Tuấn HM Tiền xe HN=&gt;TH SK ĐB"/>
    <x v="6"/>
    <x v="1"/>
    <m/>
    <m/>
    <m/>
    <m/>
    <n v="180000"/>
    <m/>
    <m/>
    <m/>
    <m/>
    <m/>
  </r>
  <r>
    <x v="2"/>
    <s v="25/10/2019"/>
    <m/>
    <s v="Mua 3 thẻ Viettel gọi sự kiện Cấp 2 điện biên "/>
    <x v="16"/>
    <x v="1"/>
    <m/>
    <m/>
    <m/>
    <m/>
    <n v="300000"/>
    <m/>
    <m/>
    <m/>
    <m/>
    <m/>
  </r>
  <r>
    <x v="2"/>
    <s v="25/10/2019"/>
    <m/>
    <s v="Mua giấy vệ sinh 10 bịch "/>
    <x v="2"/>
    <x v="1"/>
    <m/>
    <m/>
    <m/>
    <m/>
    <n v="340000"/>
    <m/>
    <m/>
    <m/>
    <m/>
    <m/>
  </r>
  <r>
    <x v="2"/>
    <s v="25/10/2019"/>
    <m/>
    <s v="Mua giấy A4 phục vụ sự kiện Câp 2 điện biên "/>
    <x v="1"/>
    <x v="1"/>
    <m/>
    <m/>
    <m/>
    <m/>
    <n v="1750000"/>
    <m/>
    <m/>
    <m/>
    <m/>
    <m/>
  </r>
  <r>
    <x v="2"/>
    <s v="25/10/2019"/>
    <m/>
    <s v="Vé xeLoan FT HĐ HN&lt;=&gt;TH SK Cấp 2 Đbiên "/>
    <x v="6"/>
    <x v="1"/>
    <m/>
    <m/>
    <m/>
    <m/>
    <n v="400000"/>
    <m/>
    <m/>
    <m/>
    <m/>
    <m/>
  </r>
  <r>
    <x v="1"/>
    <m/>
    <m/>
    <s v="Tồn quỹ ngày 25/10"/>
    <x v="0"/>
    <x v="1"/>
    <m/>
    <m/>
    <m/>
    <m/>
    <n v="62093000"/>
    <m/>
    <n v="31629000"/>
    <m/>
    <m/>
    <m/>
  </r>
  <r>
    <x v="2"/>
    <s v="26/10/2019"/>
    <s v="Q1/33"/>
    <s v="Phạm Đăng "/>
    <x v="0"/>
    <x v="9"/>
    <s v="T2 =&gt; PA , G4tr/2n/4.0-4.5"/>
    <n v="18000000"/>
    <m/>
    <m/>
    <m/>
    <m/>
    <m/>
    <m/>
    <n v="23827000"/>
    <s v="L1 - 5tr-21/10"/>
  </r>
  <r>
    <x v="2"/>
    <s v="26/10/2019"/>
    <s v="Q1/34"/>
    <s v="Nguyễn Ngọc Bảo Anh "/>
    <x v="0"/>
    <x v="13"/>
    <s v="T2 =&gt; SC , g10tr/4n/6.5"/>
    <m/>
    <n v="20000000"/>
    <m/>
    <m/>
    <m/>
    <m/>
    <m/>
    <n v="71762000"/>
    <s v="CK BIDV"/>
  </r>
  <r>
    <x v="2"/>
    <s v="26/10/2019"/>
    <s v="Q1/35"/>
    <s v="HỦY"/>
    <x v="0"/>
    <x v="4"/>
    <s v="PT.HUY"/>
    <m/>
    <m/>
    <m/>
    <m/>
    <m/>
    <m/>
    <m/>
    <m/>
    <m/>
  </r>
  <r>
    <x v="2"/>
    <s v="26/10/2019"/>
    <s v="Q1/36"/>
    <s v="HỦY"/>
    <x v="0"/>
    <x v="4"/>
    <s v="PT.HUY"/>
    <m/>
    <m/>
    <m/>
    <m/>
    <m/>
    <m/>
    <m/>
    <m/>
    <m/>
  </r>
  <r>
    <x v="2"/>
    <s v="26/10/2019"/>
    <s v="Q1/37"/>
    <s v="Phạm Trần Đức Cường "/>
    <x v="0"/>
    <x v="2"/>
    <s v="T1 =&gt; PA , g4tr/3n/4.0-4.5"/>
    <n v="10000000"/>
    <m/>
    <m/>
    <m/>
    <m/>
    <m/>
    <m/>
    <n v="45700000"/>
    <m/>
  </r>
  <r>
    <x v="2"/>
    <s v="26/10/2019"/>
    <s v="Q1/38"/>
    <s v="Lê Hoàng Nam Khánh "/>
    <x v="0"/>
    <x v="3"/>
    <s v="FO =&gt; SC,  g 7tr/3N/6.0-6.5"/>
    <n v="2000000"/>
    <m/>
    <m/>
    <m/>
    <m/>
    <m/>
    <m/>
    <n v="61731000"/>
    <m/>
  </r>
  <r>
    <x v="2"/>
    <s v="26/10/2019"/>
    <s v="Q3/136"/>
    <s v="Phạm Trịnh Gia Huy "/>
    <x v="0"/>
    <x v="9"/>
    <s v="T2 =&gt; PA , G4tr/2.5n/4.0"/>
    <m/>
    <n v="2000000"/>
    <m/>
    <m/>
    <m/>
    <m/>
    <m/>
    <n v="84327000"/>
    <s v="CK SCB"/>
  </r>
  <r>
    <x v="2"/>
    <s v="26/10/2019"/>
    <m/>
    <s v="Phạm Trịnh Nhật Minh"/>
    <x v="0"/>
    <x v="0"/>
    <s v="K1 =&gt; K4 , g4tr/ 2.5n/starter"/>
    <m/>
    <m/>
    <m/>
    <m/>
    <m/>
    <m/>
    <m/>
    <m/>
    <m/>
  </r>
  <r>
    <x v="2"/>
    <s v="26/10/2019"/>
    <s v="Q3/137"/>
    <s v="Đinh Nhật Ý Anh "/>
    <x v="0"/>
    <x v="14"/>
    <s v="T1 =&gt; SC , g10tr/4.5n/6.5"/>
    <m/>
    <n v="10000000"/>
    <m/>
    <m/>
    <m/>
    <m/>
    <m/>
    <n v="143020000"/>
    <s v="CK BIDV"/>
  </r>
  <r>
    <x v="2"/>
    <s v="26/10/2019"/>
    <s v="Q3/138"/>
    <s v="Trịnh Khánh Hà"/>
    <x v="0"/>
    <x v="9"/>
    <s v="T2 =&gt; PA , G4tr/2.5n/4.0"/>
    <n v="4000000"/>
    <m/>
    <m/>
    <m/>
    <m/>
    <m/>
    <m/>
    <n v="42827000"/>
    <m/>
  </r>
  <r>
    <x v="2"/>
    <s v="26/10/2019"/>
    <s v="Q3/139"/>
    <s v="Đinh Nhật Ý Anh "/>
    <x v="0"/>
    <x v="14"/>
    <s v="T1 =&gt; SC , g10tr/4.5n/6.5"/>
    <n v="20000000"/>
    <m/>
    <m/>
    <m/>
    <m/>
    <m/>
    <m/>
    <n v="123020000"/>
    <s v="l1 : 10tr-26/10"/>
  </r>
  <r>
    <x v="2"/>
    <s v="26/10/2019"/>
    <s v="Q4/182"/>
    <s v="Nguyễn Văn Cường "/>
    <x v="0"/>
    <x v="9"/>
    <s v="T2 =&gt; PA , g4tr/2.5n/4.0-4.5"/>
    <m/>
    <n v="26827000"/>
    <m/>
    <m/>
    <m/>
    <m/>
    <m/>
    <n v="20000000"/>
    <s v="QT EXB "/>
  </r>
  <r>
    <x v="2"/>
    <s v="26/10/2019"/>
    <s v="Q4/183"/>
    <s v="Lê Nguyễn Minh Tú "/>
    <x v="0"/>
    <x v="2"/>
    <s v="T1 =&gt; Pa G5%/2.5n/4.0-4.5"/>
    <m/>
    <n v="30000000"/>
    <m/>
    <m/>
    <m/>
    <m/>
    <m/>
    <n v="26720000"/>
    <s v="CK AGB "/>
  </r>
  <r>
    <x v="2"/>
    <s v="26/10/2019"/>
    <s v="Q4/184"/>
    <s v="Lê Nguyễn Minh Tú "/>
    <x v="0"/>
    <x v="2"/>
    <s v="T1 =&gt; Pa G5%/2.5n/4.0-4.5"/>
    <n v="26720000"/>
    <m/>
    <m/>
    <m/>
    <m/>
    <m/>
    <m/>
    <n v="0"/>
    <s v="L1 :30tr-26/10"/>
  </r>
  <r>
    <x v="2"/>
    <s v="26/10/2019"/>
    <s v="Q4/185"/>
    <s v="HỦY"/>
    <x v="0"/>
    <x v="4"/>
    <s v="PT.HUY"/>
    <m/>
    <m/>
    <m/>
    <m/>
    <m/>
    <m/>
    <m/>
    <m/>
    <m/>
  </r>
  <r>
    <x v="2"/>
    <s v="26/10/2019"/>
    <s v="Q4/186"/>
    <s v="HỦY"/>
    <x v="0"/>
    <x v="4"/>
    <s v="PT.HUY"/>
    <m/>
    <m/>
    <m/>
    <m/>
    <m/>
    <m/>
    <m/>
    <m/>
    <m/>
  </r>
  <r>
    <x v="2"/>
    <s v="26/10/2019"/>
    <s v="Q4/187"/>
    <s v="Trịnh Khánh Ngọc "/>
    <x v="0"/>
    <x v="9"/>
    <s v="T2 =&gt; PA, g4tr/4.5/2.5n"/>
    <m/>
    <n v="10000000"/>
    <m/>
    <m/>
    <m/>
    <m/>
    <m/>
    <n v="36827000"/>
    <s v="CK BIDV"/>
  </r>
  <r>
    <x v="2"/>
    <s v="26/10/2019"/>
    <s v="Q4/188"/>
    <s v="Lê Đăng Anh Khoa "/>
    <x v="0"/>
    <x v="9"/>
    <s v="T2 =&gt; PA, g4tr/4.5/2.5"/>
    <m/>
    <n v="50000000"/>
    <m/>
    <m/>
    <m/>
    <m/>
    <m/>
    <n v="58947000"/>
    <s v="10/12hđ"/>
  </r>
  <r>
    <x v="2"/>
    <s v="26/10/2019"/>
    <m/>
    <s v="Lê Đăng Anh Minh"/>
    <x v="0"/>
    <x v="15"/>
    <s v="K2 =&gt; K7 , G8%/3.5N "/>
    <m/>
    <m/>
    <m/>
    <m/>
    <m/>
    <m/>
    <m/>
    <m/>
    <m/>
  </r>
  <r>
    <x v="2"/>
    <s v="26/10/2019"/>
    <s v="Q5/221"/>
    <s v="HỦY"/>
    <x v="0"/>
    <x v="4"/>
    <s v="PT.HUY"/>
    <s v="     "/>
    <m/>
    <m/>
    <m/>
    <m/>
    <m/>
    <m/>
    <m/>
    <m/>
  </r>
  <r>
    <x v="2"/>
    <s v="26/10/2019"/>
    <s v="Q5/222"/>
    <s v="Nguyễn Diệu Ngọc "/>
    <x v="0"/>
    <x v="14"/>
    <s v="T1 =&gt; SC , g10tr/4.5n/6.5"/>
    <n v="5000000"/>
    <m/>
    <m/>
    <m/>
    <m/>
    <m/>
    <m/>
    <n v="95643000"/>
    <m/>
  </r>
  <r>
    <x v="2"/>
    <s v="26/10/2019"/>
    <s v="Q5/223"/>
    <s v="HỦY"/>
    <x v="0"/>
    <x v="4"/>
    <s v="PT.HUY"/>
    <m/>
    <m/>
    <m/>
    <m/>
    <m/>
    <m/>
    <m/>
    <m/>
    <m/>
  </r>
  <r>
    <x v="2"/>
    <s v="26/10/2019"/>
    <s v="Q5/224"/>
    <s v="Phạm Thị Thiên An "/>
    <x v="0"/>
    <x v="14"/>
    <s v="T1 =&gt; SC , g10tr/4.5n/6.5"/>
    <n v="30000000"/>
    <m/>
    <m/>
    <m/>
    <m/>
    <m/>
    <m/>
    <n v="70643000"/>
    <m/>
  </r>
  <r>
    <x v="2"/>
    <s v="26/10/2019"/>
    <m/>
    <s v="Vé xe taxi 561 Bà Triệu&lt;=&gt; Cấp 3 chuyên lam sơn "/>
    <x v="13"/>
    <x v="1"/>
    <m/>
    <m/>
    <m/>
    <m/>
    <n v="180000"/>
    <m/>
    <m/>
    <m/>
    <m/>
    <m/>
  </r>
  <r>
    <x v="2"/>
    <s v="26/10/2019"/>
    <m/>
    <s v="Mua 3 thẻ Viettel gọi sự kiện Cấp 2 điện biên +chuyên Lam Sơn "/>
    <x v="16"/>
    <x v="1"/>
    <m/>
    <m/>
    <m/>
    <m/>
    <n v="300000"/>
    <m/>
    <m/>
    <m/>
    <m/>
    <m/>
  </r>
  <r>
    <x v="2"/>
    <s v="26/10/2019"/>
    <m/>
    <s v="Hoàn phí thừa của học viên NguyễnTrọng Khang "/>
    <x v="8"/>
    <x v="1"/>
    <m/>
    <m/>
    <m/>
    <m/>
    <n v="2000000"/>
    <m/>
    <m/>
    <m/>
    <m/>
    <m/>
  </r>
  <r>
    <x v="2"/>
    <s v="26/10/2019"/>
    <m/>
    <s v="Trả phí Nguyễn Văn Cường "/>
    <x v="8"/>
    <x v="1"/>
    <m/>
    <m/>
    <m/>
    <m/>
    <n v="4000000"/>
    <m/>
    <m/>
    <m/>
    <m/>
    <m/>
  </r>
  <r>
    <x v="2"/>
    <s v="26/10/2019"/>
    <m/>
    <s v="Đặt phòng K.sạn cho thầy Tây tối T7(2 thầy), CN(thầy)"/>
    <x v="6"/>
    <x v="1"/>
    <m/>
    <m/>
    <m/>
    <m/>
    <n v="1380000"/>
    <m/>
    <m/>
    <m/>
    <m/>
    <m/>
  </r>
  <r>
    <x v="1"/>
    <m/>
    <m/>
    <s v="Tồn quỹ ngày 26/10"/>
    <x v="0"/>
    <x v="1"/>
    <m/>
    <n v="115720000"/>
    <m/>
    <m/>
    <n v="7860000"/>
    <m/>
    <n v="139489000"/>
    <m/>
    <m/>
    <m/>
  </r>
  <r>
    <x v="2"/>
    <s v="27/10/2019"/>
    <s v="Q01/039"/>
    <s v="Nguyễn Nhật Minh "/>
    <x v="0"/>
    <x v="16"/>
    <s v="RL =&gt; SC ,G4tr/6.5-7.0/2.5N"/>
    <n v="5000000"/>
    <m/>
    <m/>
    <m/>
    <m/>
    <m/>
    <m/>
    <n v="53545000"/>
    <s v="27/10:5Z27/11:25tr"/>
  </r>
  <r>
    <x v="2"/>
    <s v="27/10/2019"/>
    <s v="Q01/040"/>
    <s v="Nguyễn Viết Tú "/>
    <x v="0"/>
    <x v="16"/>
    <s v="RL =&gt; SC ,G4tr/6.5/2.5N"/>
    <n v="10000000"/>
    <m/>
    <m/>
    <m/>
    <m/>
    <m/>
    <m/>
    <n v="48545000"/>
    <s v="27/10:HĐ"/>
  </r>
  <r>
    <x v="2"/>
    <s v="27/10/2019"/>
    <s v="Q01/041"/>
    <s v="Nguyễn Đức Anh "/>
    <x v="0"/>
    <x v="16"/>
    <s v="RL =&gt; SC ,G4tr/6.5/2.5N"/>
    <n v="1000000"/>
    <n v="4000000"/>
    <m/>
    <m/>
    <m/>
    <m/>
    <m/>
    <n v="53545000"/>
    <s v="CK AGB "/>
  </r>
  <r>
    <x v="2"/>
    <s v="27/10/2019"/>
    <s v="Q01/042"/>
    <s v="Vũ Mai Phương "/>
    <x v="0"/>
    <x v="13"/>
    <s v="T2 =&gt; SC , g10tr/4n/6.5"/>
    <n v="500000"/>
    <m/>
    <m/>
    <m/>
    <m/>
    <m/>
    <m/>
    <n v="91262000"/>
    <m/>
  </r>
  <r>
    <x v="2"/>
    <s v="27/10/2019"/>
    <s v="Q01/043"/>
    <s v="HỦY"/>
    <x v="0"/>
    <x v="4"/>
    <s v="PT.HUY"/>
    <m/>
    <m/>
    <m/>
    <m/>
    <m/>
    <m/>
    <m/>
    <m/>
    <m/>
  </r>
  <r>
    <x v="2"/>
    <s v="27/10/2019"/>
    <s v="Q01/044"/>
    <s v="HỦY"/>
    <x v="0"/>
    <x v="4"/>
    <s v="PT.HUY"/>
    <m/>
    <m/>
    <m/>
    <m/>
    <m/>
    <m/>
    <m/>
    <m/>
    <m/>
  </r>
  <r>
    <x v="2"/>
    <s v="27/10/2019"/>
    <s v="Q01/045"/>
    <s v="HỦY"/>
    <x v="0"/>
    <x v="4"/>
    <s v="PT.HUY"/>
    <m/>
    <m/>
    <m/>
    <m/>
    <m/>
    <m/>
    <m/>
    <m/>
    <m/>
  </r>
  <r>
    <x v="2"/>
    <s v="27/10/2019"/>
    <s v="Q01/046"/>
    <s v="Lương Nguyễn Trâm Anh "/>
    <x v="0"/>
    <x v="13"/>
    <s v="T2 =&gt; SC , g10tr/4n/6.5-7.0"/>
    <n v="5000000"/>
    <m/>
    <m/>
    <m/>
    <m/>
    <m/>
    <m/>
    <n v="86760000"/>
    <m/>
  </r>
  <r>
    <x v="2"/>
    <s v="27/10/2019"/>
    <s v="Q01/047"/>
    <s v="Lê Như Bảo Anh "/>
    <x v="0"/>
    <x v="9"/>
    <s v="T2 =&gt; PA , g2.5n/4.0-4.5/g4tr"/>
    <n v="7000000"/>
    <m/>
    <m/>
    <m/>
    <m/>
    <m/>
    <m/>
    <n v="39827000"/>
    <m/>
  </r>
  <r>
    <x v="2"/>
    <s v="27/10/2019"/>
    <s v="Q01/048"/>
    <s v="Lê Trần Trung Sơn "/>
    <x v="0"/>
    <x v="9"/>
    <s v="T2 =&gt; PA , g2.n/4.0/g4tr"/>
    <m/>
    <n v="500000"/>
    <m/>
    <m/>
    <m/>
    <m/>
    <m/>
    <n v="46327000"/>
    <s v="CK BIDV"/>
  </r>
  <r>
    <x v="2"/>
    <s v="27/10/2019"/>
    <s v="Q01/049"/>
    <s v="Phạm Quang Anh "/>
    <x v="0"/>
    <x v="2"/>
    <s v="T1 =&gt; PA , g4tr/3n/4.0"/>
    <n v="3000000"/>
    <m/>
    <m/>
    <m/>
    <m/>
    <m/>
    <m/>
    <n v="52708000"/>
    <m/>
  </r>
  <r>
    <x v="2"/>
    <s v="27/10/2019"/>
    <s v="Q01/050"/>
    <s v="HỦY"/>
    <x v="0"/>
    <x v="4"/>
    <s v="PT.HUY"/>
    <m/>
    <m/>
    <m/>
    <m/>
    <m/>
    <m/>
    <m/>
    <m/>
    <m/>
  </r>
  <r>
    <x v="2"/>
    <s v="27/10/2019"/>
    <s v="Q3/140"/>
    <s v="HỦY"/>
    <x v="0"/>
    <x v="4"/>
    <s v="PT.HUY"/>
    <m/>
    <m/>
    <m/>
    <m/>
    <m/>
    <m/>
    <m/>
    <m/>
    <m/>
  </r>
  <r>
    <x v="2"/>
    <s v="27/10/2019"/>
    <s v="Q3/141"/>
    <s v="Dương Hồ Quỳnh Anh "/>
    <x v="0"/>
    <x v="8"/>
    <s v="PA =&gt; SC , G4tr/6.5-7.0/1.5n"/>
    <n v="55335000"/>
    <m/>
    <m/>
    <m/>
    <m/>
    <m/>
    <m/>
    <n v="0"/>
    <m/>
  </r>
  <r>
    <x v="2"/>
    <s v="27/10/2019"/>
    <s v="Q3/142"/>
    <s v="Lê thế Minh "/>
    <x v="0"/>
    <x v="3"/>
    <s v="FO =&gt; SC_x000a_hb 7tr/2N/6.5"/>
    <n v="3000000"/>
    <m/>
    <m/>
    <m/>
    <m/>
    <m/>
    <m/>
    <n v="60730000"/>
    <m/>
  </r>
  <r>
    <x v="2"/>
    <s v="27/10/2019"/>
    <s v="Q3/143"/>
    <s v="HỦY"/>
    <x v="0"/>
    <x v="4"/>
    <s v="PT.HUY"/>
    <m/>
    <m/>
    <m/>
    <m/>
    <m/>
    <m/>
    <m/>
    <m/>
    <m/>
  </r>
  <r>
    <x v="2"/>
    <s v="27/10/2019"/>
    <s v="Q3/144"/>
    <s v="Lê Thị Minh Anh "/>
    <x v="0"/>
    <x v="9"/>
    <s v="T2 =&gt; PA , G4tr/2.5n/4.0-4.5"/>
    <m/>
    <n v="10000000"/>
    <m/>
    <m/>
    <m/>
    <m/>
    <m/>
    <n v="36827000"/>
    <s v="CK TCB "/>
  </r>
  <r>
    <x v="2"/>
    <s v="27/10/2019"/>
    <s v="Q3/145"/>
    <s v="Hà Minh Đức "/>
    <x v="0"/>
    <x v="12"/>
    <s v="T3 =&gt; PA , G4tr/2.5n/4.0"/>
    <m/>
    <n v="20000000"/>
    <m/>
    <m/>
    <m/>
    <m/>
    <m/>
    <n v="17892000"/>
    <s v="QT EXB "/>
  </r>
  <r>
    <x v="2"/>
    <s v="27/10/2019"/>
    <s v="Q3/146"/>
    <s v="Lê Mai Nguyên Khải"/>
    <x v="0"/>
    <x v="2"/>
    <s v="T1 =&gt; PA, g4tr/4.0-4.5/2.5n"/>
    <n v="1708000"/>
    <n v="4000000"/>
    <m/>
    <m/>
    <m/>
    <m/>
    <m/>
    <n v="50000000"/>
    <s v="QT EXB "/>
  </r>
  <r>
    <x v="2"/>
    <s v="27/10/2019"/>
    <s v="Q3/147"/>
    <s v="Nguyễn Nhật Minh "/>
    <x v="0"/>
    <x v="16"/>
    <s v="RL =&gt; SC ,G4tr/6.5-7.0/2.5N"/>
    <n v="20000000"/>
    <m/>
    <m/>
    <m/>
    <m/>
    <m/>
    <m/>
    <n v="28545000"/>
    <s v="L1 5tr-27/10"/>
  </r>
  <r>
    <x v="2"/>
    <s v="27/10/2019"/>
    <s v="Q3/148"/>
    <s v="Phạm Thị Thiên An "/>
    <x v="0"/>
    <x v="14"/>
    <s v="T1 =&gt; SC , g10tr/4.5n/6.5"/>
    <n v="20700000"/>
    <m/>
    <m/>
    <m/>
    <m/>
    <m/>
    <m/>
    <n v="49943000"/>
    <m/>
  </r>
  <r>
    <x v="2"/>
    <s v="27/10/2019"/>
    <s v="Q3/149"/>
    <s v="Lê Anh Dương "/>
    <x v="0"/>
    <x v="9"/>
    <s v="T2 =&gt; PA , G4tr/2n/4.0"/>
    <n v="10000000"/>
    <m/>
    <m/>
    <m/>
    <m/>
    <m/>
    <m/>
    <n v="36827000"/>
    <m/>
  </r>
  <r>
    <x v="2"/>
    <s v="27/10/2019"/>
    <s v="Q3/150"/>
    <s v="Lê Mai Nguyên Khải"/>
    <x v="0"/>
    <x v="2"/>
    <s v="T1 =&gt; PA, g4tr/4.0-4.5/2.5n"/>
    <n v="50000000"/>
    <m/>
    <m/>
    <m/>
    <m/>
    <m/>
    <m/>
    <n v="0"/>
    <s v="L1 5.708k-27/10"/>
  </r>
  <r>
    <x v="2"/>
    <s v="27/10/2019"/>
    <s v="Q4/189"/>
    <s v="Phạm Trịnh Gia Huy "/>
    <x v="0"/>
    <x v="9"/>
    <s v="T2 =&gt; PA , G4tr/2.5n/4.0"/>
    <n v="8000000"/>
    <m/>
    <m/>
    <m/>
    <m/>
    <m/>
    <m/>
    <n v="76327000"/>
    <s v="L1 - 2tr-26/10"/>
  </r>
  <r>
    <x v="2"/>
    <s v="27/10/2019"/>
    <s v="Q4/190"/>
    <s v="Lê Đức Mạnh "/>
    <x v="0"/>
    <x v="2"/>
    <s v="T1 =&gt; PA, g4tr/4.0-4.5/2.5n"/>
    <n v="3000000"/>
    <m/>
    <m/>
    <m/>
    <m/>
    <m/>
    <m/>
    <n v="52700000"/>
    <m/>
  </r>
  <r>
    <x v="2"/>
    <s v="27/10/2019"/>
    <s v="Q4/191"/>
    <s v="Lê Bạch Dương "/>
    <x v="0"/>
    <x v="9"/>
    <s v="T2 =&gt; PA, g4tr/4.0/2.5n"/>
    <m/>
    <n v="46827000"/>
    <m/>
    <m/>
    <m/>
    <m/>
    <m/>
    <n v="0"/>
    <s v="QT EXB "/>
  </r>
  <r>
    <x v="2"/>
    <s v="27/10/2019"/>
    <s v="Q4/192"/>
    <s v="Trần Đức Anh "/>
    <x v="0"/>
    <x v="13"/>
    <s v="T2 =&gt; SC , g10tr/4n/6.5"/>
    <n v="1000000"/>
    <m/>
    <m/>
    <m/>
    <m/>
    <m/>
    <m/>
    <n v="90762000"/>
    <m/>
  </r>
  <r>
    <x v="2"/>
    <s v="27/10/2019"/>
    <s v="Q4/193"/>
    <s v="Nguyễn Lê Tâm "/>
    <x v="0"/>
    <x v="17"/>
    <s v="RL =&gt; AD, g3tr/1.5n/5.0"/>
    <n v="500000"/>
    <m/>
    <m/>
    <m/>
    <m/>
    <m/>
    <m/>
    <n v="26461000"/>
    <m/>
  </r>
  <r>
    <x v="2"/>
    <s v="27/10/2019"/>
    <s v="Q4/194"/>
    <s v="Nguyễn Lê Hà Vy"/>
    <x v="0"/>
    <x v="2"/>
    <s v="T1 =&gt; PA. g4tr/4.0/2.5n"/>
    <m/>
    <n v="1000000"/>
    <m/>
    <m/>
    <m/>
    <m/>
    <m/>
    <n v="54708000"/>
    <s v="CK AGB"/>
  </r>
  <r>
    <x v="2"/>
    <s v="27/10/2019"/>
    <s v="Q4/195"/>
    <s v="Đỗ Phương Anh "/>
    <x v="0"/>
    <x v="9"/>
    <s v="T2 =&gt; PA, g4tr/2.5n/4.5"/>
    <m/>
    <n v="5000000"/>
    <m/>
    <m/>
    <m/>
    <m/>
    <m/>
    <n v="41827000"/>
    <s v="CK VCB "/>
  </r>
  <r>
    <x v="2"/>
    <s v="27/10/2019"/>
    <s v="Q4/196"/>
    <s v="Ngô Hương Nguyên "/>
    <x v="0"/>
    <x v="12"/>
    <s v="T3 =&gt; PA , G4tr/2.5n/4.0"/>
    <m/>
    <n v="1000000"/>
    <m/>
    <m/>
    <m/>
    <m/>
    <m/>
    <n v="36890000"/>
    <s v="CK VCB "/>
  </r>
  <r>
    <x v="2"/>
    <s v="27/10/2019"/>
    <s v="Q4/197"/>
    <s v="Lê thế Minh "/>
    <x v="0"/>
    <x v="3"/>
    <s v="FO =&gt; SC,  g 7tr/2N/6.5"/>
    <n v="15000000"/>
    <m/>
    <m/>
    <m/>
    <m/>
    <m/>
    <m/>
    <n v="45730000"/>
    <m/>
  </r>
  <r>
    <x v="2"/>
    <s v="27/10/2019"/>
    <s v="Q4/198"/>
    <s v="Nguyễn Viết Tú "/>
    <x v="0"/>
    <x v="16"/>
    <s v="RL =&gt; SC ,G4tr/6.5/2.5N"/>
    <n v="48545000"/>
    <m/>
    <m/>
    <m/>
    <m/>
    <m/>
    <m/>
    <n v="0"/>
    <s v="l1 ; 10tr-27/10"/>
  </r>
  <r>
    <x v="2"/>
    <s v="27/10/2019"/>
    <s v="Q4/199"/>
    <s v="Lê Gia Linh "/>
    <x v="0"/>
    <x v="18"/>
    <s v="K3 =&gt; K7, g4tr/3N/mover"/>
    <m/>
    <n v="10000000"/>
    <m/>
    <m/>
    <m/>
    <m/>
    <m/>
    <n v="137120000"/>
    <m/>
  </r>
  <r>
    <x v="2"/>
    <s v="27/10/2019"/>
    <m/>
    <s v="Lê Vân Nhi "/>
    <x v="0"/>
    <x v="19"/>
    <s v="K1 =&gt; T3_x000a_g10tr/5n/Flyer"/>
    <m/>
    <m/>
    <m/>
    <m/>
    <m/>
    <m/>
    <m/>
    <m/>
    <m/>
  </r>
  <r>
    <x v="2"/>
    <s v="27/10/2019"/>
    <s v="Q5/225"/>
    <s v="Hoàng Trung Khải"/>
    <x v="0"/>
    <x v="20"/>
    <s v="FO =&gt; AD, g3tr/1.5n/5.0"/>
    <m/>
    <n v="6149000"/>
    <m/>
    <m/>
    <m/>
    <m/>
    <m/>
    <n v="29000000"/>
    <s v="28/10 Đủ "/>
  </r>
  <r>
    <x v="2"/>
    <s v="27/10/2019"/>
    <s v="Q5/226"/>
    <s v="Nguyễn Minh Trâm "/>
    <x v="0"/>
    <x v="9"/>
    <s v="T2 =&gt; PA, g4tr/4.0/2.5n"/>
    <m/>
    <n v="1000000"/>
    <m/>
    <m/>
    <m/>
    <m/>
    <m/>
    <n v="45827000"/>
    <s v="QT EXB "/>
  </r>
  <r>
    <x v="2"/>
    <s v="27/10/2019"/>
    <s v="Q5/227"/>
    <s v="Nguyễn Nhân Hòa "/>
    <x v="0"/>
    <x v="14"/>
    <s v="T1 =&gt; SC, g10tr/4.5N/6.5-7.0"/>
    <n v="500000"/>
    <m/>
    <m/>
    <m/>
    <m/>
    <m/>
    <m/>
    <n v="55200000"/>
    <s v="28/10 Đủ "/>
  </r>
  <r>
    <x v="2"/>
    <s v="27/10/2019"/>
    <s v="Q5/228"/>
    <s v="HỦY"/>
    <x v="0"/>
    <x v="4"/>
    <s v="PT.HUY"/>
    <m/>
    <m/>
    <m/>
    <m/>
    <m/>
    <m/>
    <m/>
    <m/>
    <m/>
  </r>
  <r>
    <x v="2"/>
    <s v="27/10/2019"/>
    <s v="Q5/229"/>
    <s v="Đặng Sỹ Hoàng "/>
    <x v="0"/>
    <x v="2"/>
    <s v="T1 =&gt; PA, g4tr/4.0-4.5/3n"/>
    <n v="20000000"/>
    <m/>
    <m/>
    <m/>
    <m/>
    <m/>
    <m/>
    <n v="35708000"/>
    <s v="28/10 Đủ "/>
  </r>
  <r>
    <x v="2"/>
    <s v="27/10/2019"/>
    <s v="Q5/230"/>
    <s v="Trịnh Khánh Hà "/>
    <x v="0"/>
    <x v="9"/>
    <s v="T2 =&gt; PA,g4tr/4.0/2.5N "/>
    <n v="10000000"/>
    <m/>
    <m/>
    <m/>
    <m/>
    <m/>
    <m/>
    <n v="32827000"/>
    <s v="L1:4tr(26/10)   (29/10 Đủ "/>
  </r>
  <r>
    <x v="2"/>
    <s v="27/10/2019"/>
    <s v="Q5/231"/>
    <s v="Nguyễn Diệu Ngọc "/>
    <x v="0"/>
    <x v="9"/>
    <s v="T2 =&gt; PA,g4tr/4.0/2.5N "/>
    <n v="41827000"/>
    <m/>
    <m/>
    <m/>
    <m/>
    <m/>
    <m/>
    <s v="Đủ "/>
    <m/>
  </r>
  <r>
    <x v="2"/>
    <s v="27/10/2019"/>
    <s v="Q5/232"/>
    <s v="HỦY"/>
    <x v="0"/>
    <x v="4"/>
    <s v="PT.HUY"/>
    <m/>
    <m/>
    <m/>
    <m/>
    <m/>
    <m/>
    <m/>
    <m/>
    <m/>
  </r>
  <r>
    <x v="2"/>
    <s v="27/10/2019"/>
    <s v="Q5/233"/>
    <s v="Lê Đức Mạnh "/>
    <x v="0"/>
    <x v="2"/>
    <s v="T1 =&gt; PA,g4tr/4.0-4.5/2.5N"/>
    <n v="52700000"/>
    <m/>
    <m/>
    <m/>
    <m/>
    <m/>
    <m/>
    <s v="Đủ "/>
    <m/>
  </r>
  <r>
    <x v="2"/>
    <s v="27/10/2019"/>
    <s v="Q5/234"/>
    <s v="Trịnh Khánh Ngọc "/>
    <x v="0"/>
    <x v="9"/>
    <s v="T2 =&gt; PA,g4tr/4.0/2.5N "/>
    <n v="11000000"/>
    <n v="25827000"/>
    <m/>
    <m/>
    <m/>
    <m/>
    <m/>
    <s v="Đủ "/>
    <m/>
  </r>
  <r>
    <x v="2"/>
    <s v="27/10/2019"/>
    <s v="Q5/235"/>
    <s v="Nguyễn Minh Trâm "/>
    <x v="0"/>
    <x v="9"/>
    <s v="T2 =&gt; PA_x000a_g4tr/4.0/2.5N "/>
    <n v="3000000"/>
    <m/>
    <m/>
    <m/>
    <m/>
    <m/>
    <m/>
    <n v="42827000"/>
    <s v="28/10:Đủ"/>
  </r>
  <r>
    <x v="2"/>
    <s v="27/10/2019"/>
    <s v="Chi"/>
    <s v="Đổ mực máy in phòng tài liệu, máy photo to "/>
    <x v="17"/>
    <x v="1"/>
    <m/>
    <m/>
    <m/>
    <m/>
    <n v="650000"/>
    <m/>
    <m/>
    <m/>
    <m/>
    <m/>
  </r>
  <r>
    <x v="2"/>
    <s v="27/10/2019"/>
    <m/>
    <s v="Vé xe Việt HĐ SK HN&lt;=&gt;TH"/>
    <x v="6"/>
    <x v="1"/>
    <m/>
    <m/>
    <m/>
    <m/>
    <n v="360000"/>
    <m/>
    <m/>
    <m/>
    <m/>
    <m/>
  </r>
  <r>
    <x v="2"/>
    <s v="27/10/2019"/>
    <m/>
    <s v="Trang KT-HM sự kiện Chuyên LS TH&lt;=&gt;HN "/>
    <x v="6"/>
    <x v="1"/>
    <m/>
    <m/>
    <m/>
    <m/>
    <n v="540000"/>
    <m/>
    <m/>
    <m/>
    <m/>
    <m/>
  </r>
  <r>
    <x v="2"/>
    <s v="27/10/2019"/>
    <m/>
    <s v="My FT-NX SK TMN+NVT(19/10)HN=&gt;TH"/>
    <x v="6"/>
    <x v="1"/>
    <m/>
    <m/>
    <m/>
    <m/>
    <n v="180000"/>
    <m/>
    <m/>
    <m/>
    <m/>
    <m/>
  </r>
  <r>
    <x v="2"/>
    <s v="27/10/2019"/>
    <m/>
    <s v="Phương Anh NX + My NX SK Chuyên LS(26/10) HN=&gt;TH "/>
    <x v="6"/>
    <x v="1"/>
    <m/>
    <m/>
    <m/>
    <m/>
    <n v="360000"/>
    <m/>
    <m/>
    <m/>
    <m/>
    <m/>
  </r>
  <r>
    <x v="2"/>
    <s v="27/10/2019"/>
    <m/>
    <s v="Lan Phương PĐP SK ĐB+Chuyên LS HN=&gt;TH (26/10)"/>
    <x v="6"/>
    <x v="1"/>
    <m/>
    <m/>
    <m/>
    <m/>
    <n v="180000"/>
    <m/>
    <m/>
    <m/>
    <m/>
    <m/>
  </r>
  <r>
    <x v="2"/>
    <s v="27/10/2019"/>
    <m/>
    <s v="Phùng Đức Cường FT-Times SK ĐB+LS HN=&gt;TH (26/10)"/>
    <x v="6"/>
    <x v="1"/>
    <m/>
    <m/>
    <m/>
    <m/>
    <n v="180000"/>
    <m/>
    <m/>
    <m/>
    <m/>
    <m/>
  </r>
  <r>
    <x v="2"/>
    <s v="27/10/2019"/>
    <m/>
    <s v="Hạnh FT-HĐ SK Chuyên LS+ĐB"/>
    <x v="6"/>
    <x v="1"/>
    <m/>
    <m/>
    <m/>
    <m/>
    <n v="180000"/>
    <m/>
    <m/>
    <m/>
    <m/>
    <m/>
  </r>
  <r>
    <x v="2"/>
    <s v="27/10/2019"/>
    <m/>
    <s v="Phúc FT-MĐ:Taxi SK TMN(15/10) đi:55k, về:35k "/>
    <x v="6"/>
    <x v="1"/>
    <m/>
    <m/>
    <m/>
    <m/>
    <n v="90000"/>
    <m/>
    <m/>
    <m/>
    <m/>
    <m/>
  </r>
  <r>
    <x v="2"/>
    <s v="27/10/2019"/>
    <m/>
    <s v="Phúc FT-MĐ:Tiền vé xe đi MC TMN(15/10)"/>
    <x v="6"/>
    <x v="1"/>
    <m/>
    <m/>
    <m/>
    <m/>
    <n v="180000"/>
    <m/>
    <m/>
    <m/>
    <m/>
    <m/>
  </r>
  <r>
    <x v="2"/>
    <s v="27/10/2019"/>
    <m/>
    <s v="Bảo LB SK TMN+ĐB+LS(26/10) HN=&gt;TH"/>
    <x v="6"/>
    <x v="1"/>
    <m/>
    <m/>
    <m/>
    <m/>
    <n v="180000"/>
    <m/>
    <m/>
    <m/>
    <m/>
    <m/>
  </r>
  <r>
    <x v="2"/>
    <s v="27/10/2019"/>
    <m/>
    <s v="My FT-Times SK TMN+ĐB+LS(26/10)HN=&gt;TH "/>
    <x v="6"/>
    <x v="1"/>
    <m/>
    <m/>
    <m/>
    <m/>
    <n v="180000"/>
    <m/>
    <m/>
    <m/>
    <m/>
    <m/>
  </r>
  <r>
    <x v="2"/>
    <s v="27/10/2019"/>
    <m/>
    <s v="Phúc FT-MĐ:Taxi SK LS đi:64k, về:60k "/>
    <x v="6"/>
    <x v="1"/>
    <m/>
    <m/>
    <m/>
    <m/>
    <n v="124000"/>
    <m/>
    <m/>
    <m/>
    <m/>
    <m/>
  </r>
  <r>
    <x v="2"/>
    <s v="27/10/2019"/>
    <m/>
    <s v="Phúc MĐ SK LS+ĐB+TMN(26/10)HN=&gt;TH "/>
    <x v="6"/>
    <x v="1"/>
    <m/>
    <m/>
    <m/>
    <m/>
    <n v="180000"/>
    <m/>
    <m/>
    <m/>
    <m/>
    <m/>
  </r>
  <r>
    <x v="2"/>
    <s v="27/10/2019"/>
    <m/>
    <s v="Ngọc TVT-times  SK TMN+ĐB+LS(26/10)HN=&gt;TH "/>
    <x v="6"/>
    <x v="1"/>
    <m/>
    <m/>
    <m/>
    <m/>
    <n v="180000"/>
    <m/>
    <m/>
    <m/>
    <m/>
    <m/>
  </r>
  <r>
    <x v="2"/>
    <s v="27/10/2019"/>
    <m/>
    <s v="Tiền team HĐ SK ĐB+LS thuê xe TH=&gt;HN(11 người)"/>
    <x v="6"/>
    <x v="1"/>
    <m/>
    <m/>
    <m/>
    <m/>
    <n v="2200000"/>
    <m/>
    <m/>
    <m/>
    <m/>
    <m/>
  </r>
  <r>
    <x v="2"/>
    <s v="27/10/2019"/>
    <m/>
    <s v="Phương Anh NX + Việt HĐ SK TMN (17/10)"/>
    <x v="6"/>
    <x v="1"/>
    <m/>
    <m/>
    <m/>
    <m/>
    <n v="360000"/>
    <m/>
    <m/>
    <m/>
    <m/>
    <m/>
  </r>
  <r>
    <x v="2"/>
    <s v="27/10/2019"/>
    <m/>
    <s v="Huyền TVT-NX HN&lt;=&gt;TH(19+21+26/10)"/>
    <x v="6"/>
    <x v="1"/>
    <m/>
    <m/>
    <m/>
    <m/>
    <n v="530000"/>
    <m/>
    <m/>
    <m/>
    <m/>
    <m/>
  </r>
  <r>
    <x v="2"/>
    <s v="27/10/2019"/>
    <m/>
    <s v="Kiều FT-Times HN=&gt;TH"/>
    <x v="6"/>
    <x v="1"/>
    <m/>
    <m/>
    <m/>
    <m/>
    <n v="180000"/>
    <m/>
    <m/>
    <m/>
    <m/>
    <m/>
  </r>
  <r>
    <x v="2"/>
    <s v="27/10/2019"/>
    <m/>
    <s v="Hồng FT-Times TH=&gt;HN"/>
    <x v="6"/>
    <x v="1"/>
    <m/>
    <m/>
    <m/>
    <m/>
    <n v="180000"/>
    <m/>
    <m/>
    <m/>
    <m/>
    <m/>
  </r>
  <r>
    <x v="2"/>
    <s v="27/10/2019"/>
    <m/>
    <s v="Đặt bánh cho buổi học phương pháp 27/10"/>
    <x v="5"/>
    <x v="1"/>
    <m/>
    <m/>
    <m/>
    <m/>
    <n v="150000"/>
    <m/>
    <m/>
    <m/>
    <m/>
    <m/>
  </r>
  <r>
    <x v="1"/>
    <m/>
    <m/>
    <s v="Tồn quỹ ngày 27/10"/>
    <x v="0"/>
    <x v="1"/>
    <m/>
    <n v="407315000"/>
    <m/>
    <m/>
    <n v="7344000"/>
    <m/>
    <n v="539460000"/>
    <m/>
    <m/>
    <m/>
  </r>
  <r>
    <x v="2"/>
    <s v="28/10/2019"/>
    <s v="Q01/050"/>
    <s v="HỦY"/>
    <x v="0"/>
    <x v="4"/>
    <s v="PT.HUY"/>
    <m/>
    <m/>
    <m/>
    <m/>
    <m/>
    <m/>
    <m/>
    <m/>
    <m/>
  </r>
  <r>
    <x v="2"/>
    <s v="28/10/2019"/>
    <s v="Q02/051"/>
    <s v="Phạm Trịnh Gia Huy "/>
    <x v="0"/>
    <x v="9"/>
    <s v="T2 =&gt; PA_x000a_g4tr/4.0/2.5N "/>
    <m/>
    <n v="76327000"/>
    <m/>
    <m/>
    <m/>
    <m/>
    <m/>
    <s v="Đủ "/>
    <s v="L1:2tr(26/10)   L2:8tr(27/10)     CK TCB"/>
  </r>
  <r>
    <x v="2"/>
    <s v="28/10/2019"/>
    <m/>
    <s v="Phạm Trịnh Nhật Minh "/>
    <x v="0"/>
    <x v="0"/>
    <s v="K1 =&gt; K4_x000a_g4tr/Starters"/>
    <m/>
    <m/>
    <m/>
    <m/>
    <m/>
    <m/>
    <m/>
    <m/>
    <m/>
  </r>
  <r>
    <x v="2"/>
    <s v="28/10/2019"/>
    <s v="Q02/052"/>
    <s v="Lê Gia Linh "/>
    <x v="0"/>
    <x v="18"/>
    <s v="K3 =&gt; K7_x000a_g4tr/2/flyers"/>
    <m/>
    <n v="137120000"/>
    <m/>
    <m/>
    <m/>
    <m/>
    <m/>
    <s v="Đủ "/>
    <s v="L1:10tr(27/10)       CKTCB"/>
  </r>
  <r>
    <x v="2"/>
    <s v="28/10/2019"/>
    <m/>
    <s v="Lê Vân Nhi "/>
    <x v="0"/>
    <x v="19"/>
    <s v="K1 =&gt; T3, g10tr/4n/cambridge"/>
    <m/>
    <m/>
    <m/>
    <m/>
    <m/>
    <m/>
    <m/>
    <m/>
    <m/>
  </r>
  <r>
    <x v="2"/>
    <s v="28/10/2019"/>
    <s v="Q02/053"/>
    <s v="Lương Nguyễn Trâm Anh "/>
    <x v="0"/>
    <x v="9"/>
    <s v="T2 =&gt; PA g4tr/4.0-4.5/2n  "/>
    <n v="18000000"/>
    <m/>
    <m/>
    <m/>
    <m/>
    <m/>
    <m/>
    <n v="23827000"/>
    <s v="L1:5tr (27/10)"/>
  </r>
  <r>
    <x v="2"/>
    <s v="28/10/2019"/>
    <s v="Q02/054"/>
    <s v="HỦY"/>
    <x v="0"/>
    <x v="4"/>
    <s v="PT.HUY"/>
    <m/>
    <m/>
    <m/>
    <m/>
    <m/>
    <m/>
    <m/>
    <m/>
    <m/>
  </r>
  <r>
    <x v="2"/>
    <s v="28/10/2019"/>
    <s v="Q02/055"/>
    <s v="HỦY"/>
    <x v="0"/>
    <x v="4"/>
    <s v="PT.HUY"/>
    <m/>
    <m/>
    <m/>
    <m/>
    <m/>
    <m/>
    <m/>
    <m/>
    <m/>
  </r>
  <r>
    <x v="2"/>
    <s v="28/10/2019"/>
    <s v="Q02/056"/>
    <s v="Đỗ Phương Anh "/>
    <x v="0"/>
    <x v="9"/>
    <s v="T2 =&gt; PA g4tr,4.0/2.5n"/>
    <n v="40827000"/>
    <m/>
    <m/>
    <m/>
    <m/>
    <m/>
    <m/>
    <n v="1000000"/>
    <s v="L1:5tr(27/10)"/>
  </r>
  <r>
    <x v="2"/>
    <s v="28/10/2019"/>
    <s v="Q02/057"/>
    <s v="Nguyễn Đức Anh "/>
    <x v="0"/>
    <x v="16"/>
    <s v="RL =&gt; SC_x000a_g4tr/2.5N/"/>
    <n v="53045000"/>
    <m/>
    <m/>
    <m/>
    <m/>
    <m/>
    <m/>
    <s v="Đủ "/>
    <s v="L1:5tr(27/10) Trae 500k tiền taxi cho ph "/>
  </r>
  <r>
    <x v="2"/>
    <s v="28/10/2019"/>
    <s v="Q02/058"/>
    <s v="Lê Minh An "/>
    <x v="0"/>
    <x v="13"/>
    <s v="T2 =&gt; SC_x000a_g10tr/4n/6.0-6.5"/>
    <n v="2000000"/>
    <m/>
    <m/>
    <m/>
    <m/>
    <m/>
    <m/>
    <n v="89760000"/>
    <s v="30/10:50%         30/11:HĐ"/>
  </r>
  <r>
    <x v="2"/>
    <s v="28/10/2019"/>
    <s v="Q02/059"/>
    <s v="Tào Minh Ngọc "/>
    <x v="0"/>
    <x v="12"/>
    <s v="T3 =&gt; PA_x000a_g3tr/4.0/"/>
    <n v="8910000"/>
    <m/>
    <m/>
    <m/>
    <m/>
    <m/>
    <m/>
    <n v="20000000"/>
    <s v="L1:3tr(20/10)    L2:7tr(21/10)        20/11:HĐ"/>
  </r>
  <r>
    <x v="2"/>
    <s v="28/10/2019"/>
    <s v="Q02/060"/>
    <s v="HỦY "/>
    <x v="0"/>
    <x v="4"/>
    <s v="PT.HUY"/>
    <m/>
    <m/>
    <m/>
    <m/>
    <m/>
    <m/>
    <m/>
    <m/>
    <m/>
  </r>
  <r>
    <x v="2"/>
    <s v="28/10/2019"/>
    <s v="Q02/061"/>
    <s v="HỦY "/>
    <x v="0"/>
    <x v="4"/>
    <s v="PT.HUY"/>
    <m/>
    <m/>
    <m/>
    <m/>
    <m/>
    <m/>
    <m/>
    <m/>
    <m/>
  </r>
  <r>
    <x v="2"/>
    <s v="28/10/2019"/>
    <s v="Q04/200"/>
    <s v="Phạm Quang Anh "/>
    <x v="0"/>
    <x v="2"/>
    <s v="T1 =&gt; PA_x000a_g4tr/4.0/3N "/>
    <n v="52708000"/>
    <m/>
    <m/>
    <m/>
    <m/>
    <m/>
    <m/>
    <s v="Đủ "/>
    <s v="L1:3tr(27/10)"/>
  </r>
  <r>
    <x v="2"/>
    <s v="28/10/2019"/>
    <s v="Q05/236"/>
    <s v="Nguyễn Thị Xuân Sơn "/>
    <x v="0"/>
    <x v="9"/>
    <s v="T2 =&gt; PA_x000a_g4tr/4.0-4.5/2N "/>
    <n v="40660000"/>
    <m/>
    <m/>
    <m/>
    <m/>
    <m/>
    <m/>
    <s v="Đủ "/>
    <m/>
  </r>
  <r>
    <x v="2"/>
    <s v="28/10/2019"/>
    <s v="Q05/237"/>
    <s v="Trần Minh Huế "/>
    <x v="0"/>
    <x v="8"/>
    <s v="PA =&gt; SC"/>
    <m/>
    <n v="101300000"/>
    <m/>
    <m/>
    <m/>
    <m/>
    <m/>
    <s v="Đủ "/>
    <s v="L1:3tr(19/10) CK SCB(24/10)"/>
  </r>
  <r>
    <x v="2"/>
    <s v="28/10/2019"/>
    <m/>
    <s v="Bùi Lại Trà My "/>
    <x v="0"/>
    <x v="6"/>
    <s v="IB =&gt; SC "/>
    <m/>
    <m/>
    <m/>
    <m/>
    <m/>
    <m/>
    <m/>
    <m/>
    <m/>
  </r>
  <r>
    <x v="2"/>
    <s v="28/10/2019"/>
    <s v="Q05/238"/>
    <s v="Lê Như Bảo Anh "/>
    <x v="0"/>
    <x v="9"/>
    <s v="T2 =&gt; PA_x000a_g4tr/2n/4.0"/>
    <n v="39827000"/>
    <m/>
    <m/>
    <m/>
    <m/>
    <m/>
    <m/>
    <s v="Đủ "/>
    <s v="L1:7tr(27/10)"/>
  </r>
  <r>
    <x v="2"/>
    <s v="28/10/2019"/>
    <s v="Q05/239"/>
    <s v="Hoàng Trung Khải"/>
    <x v="0"/>
    <x v="3"/>
    <s v="FO =&gt; SC_x000a_ g7tr/3n/7.0"/>
    <n v="57582000"/>
    <m/>
    <m/>
    <m/>
    <m/>
    <m/>
    <m/>
    <s v="Đủ "/>
    <s v="L1:6tr149(27/10)   "/>
  </r>
  <r>
    <x v="2"/>
    <s v="28/10/2019"/>
    <s v="Q05/240"/>
    <s v="Hà Minh Đức "/>
    <x v="0"/>
    <x v="12"/>
    <s v="T3 =&gt; PA_x000a_g3tr/4.0/"/>
    <n v="24359000"/>
    <m/>
    <m/>
    <m/>
    <m/>
    <m/>
    <m/>
    <n v="45000000"/>
    <s v="L1:20tr(27/10)"/>
  </r>
  <r>
    <x v="2"/>
    <s v="28/10/2019"/>
    <m/>
    <s v="Hà Tuấn Minh "/>
    <x v="0"/>
    <x v="18"/>
    <s v="K3 =&gt; K7_x000a_hb 4tr, movers/2n"/>
    <m/>
    <m/>
    <m/>
    <m/>
    <m/>
    <m/>
    <m/>
    <m/>
    <m/>
  </r>
  <r>
    <x v="2"/>
    <s v="28/10/2019"/>
    <s v="Q05/241"/>
    <s v="Nguyễn Minh Trâm "/>
    <x v="0"/>
    <x v="9"/>
    <s v="T2 =&gt; PA_x000a_ g4tr/2n/4.0"/>
    <n v="10000000"/>
    <m/>
    <m/>
    <m/>
    <m/>
    <m/>
    <m/>
    <n v="32827000"/>
    <s v="L1:1tr(27/10)      L2:3tr(27/10)"/>
  </r>
  <r>
    <x v="2"/>
    <s v="28/10/2019"/>
    <s v="Q05/242"/>
    <s v="HỦY"/>
    <x v="0"/>
    <x v="4"/>
    <s v="PT.HUY"/>
    <m/>
    <m/>
    <m/>
    <m/>
    <m/>
    <m/>
    <m/>
    <m/>
    <m/>
  </r>
  <r>
    <x v="2"/>
    <s v="28/10/2019"/>
    <s v="Q05/243"/>
    <s v="Nguyễn Nhân Hòa "/>
    <x v="0"/>
    <x v="14"/>
    <s v="T1 =&gt; SCg10tr/4.5n/6.5-7.0"/>
    <n v="50000000"/>
    <m/>
    <m/>
    <m/>
    <m/>
    <m/>
    <m/>
    <n v="50643000"/>
    <s v="L1:500(27/10)     29/10(CK)"/>
  </r>
  <r>
    <x v="2"/>
    <s v="28/10/2019"/>
    <s v="Chi"/>
    <s v="Hồng Thanh Hóa nộp Tk Vietcombank Chị Yến "/>
    <x v="7"/>
    <x v="1"/>
    <m/>
    <m/>
    <m/>
    <m/>
    <n v="550000000"/>
    <m/>
    <m/>
    <m/>
    <m/>
    <m/>
  </r>
  <r>
    <x v="2"/>
    <s v="28/10/2019"/>
    <m/>
    <s v="Tiền xe team Long Biên SK chuyên LS(26-27/10) HN=&gt;TH +Chung Times "/>
    <x v="6"/>
    <x v="1"/>
    <m/>
    <m/>
    <m/>
    <m/>
    <n v="2340000"/>
    <m/>
    <m/>
    <m/>
    <m/>
    <m/>
  </r>
  <r>
    <x v="2"/>
    <s v="28/10/2019"/>
    <m/>
    <s v="Vé xe Trinh LB+Phương TVT LB SK 26-27/10 LS HN=TH "/>
    <x v="6"/>
    <x v="1"/>
    <m/>
    <m/>
    <m/>
    <m/>
    <n v="400000"/>
    <m/>
    <m/>
    <m/>
    <m/>
    <m/>
  </r>
  <r>
    <x v="2"/>
    <s v="28/10/2019"/>
    <m/>
    <s v="Vé xe Sâm LB MC SK LSƠN "/>
    <x v="6"/>
    <x v="1"/>
    <m/>
    <m/>
    <m/>
    <m/>
    <n v="180000"/>
    <m/>
    <m/>
    <m/>
    <m/>
    <m/>
  </r>
  <r>
    <x v="2"/>
    <s v="28/10/2019"/>
    <m/>
    <s v="Hồng thuê máy chiếu phục vụ SK LS26+28/10"/>
    <x v="11"/>
    <x v="1"/>
    <m/>
    <m/>
    <m/>
    <m/>
    <n v="400000"/>
    <m/>
    <m/>
    <m/>
    <m/>
    <m/>
  </r>
  <r>
    <x v="2"/>
    <s v="28/10/2019"/>
    <m/>
    <s v="Vé xe Hoa LB HN=&gt;TH SK 19-20/10"/>
    <x v="6"/>
    <x v="1"/>
    <m/>
    <m/>
    <m/>
    <m/>
    <n v="180000"/>
    <m/>
    <m/>
    <m/>
    <m/>
    <m/>
  </r>
  <r>
    <x v="2"/>
    <s v="28/10/2019"/>
    <m/>
    <s v="Đặt bánh cho buổi học phương pháp 28/10"/>
    <x v="5"/>
    <x v="1"/>
    <m/>
    <m/>
    <m/>
    <m/>
    <n v="150000"/>
    <m/>
    <m/>
    <m/>
    <m/>
    <m/>
  </r>
  <r>
    <x v="2"/>
    <s v="28/10/2019"/>
    <m/>
    <s v="Vé xe Chị Ngọc + Cường Time HN=&gt;TH(19-20/10),HN=&gt;TH SK (19-20/10)"/>
    <x v="6"/>
    <x v="1"/>
    <m/>
    <m/>
    <m/>
    <m/>
    <n v="360000"/>
    <m/>
    <m/>
    <m/>
    <m/>
    <m/>
  </r>
  <r>
    <x v="2"/>
    <s v="28/10/2019"/>
    <m/>
    <s v="Taxi SK MC chuyên LS 28/10"/>
    <x v="13"/>
    <x v="1"/>
    <m/>
    <m/>
    <m/>
    <m/>
    <n v="152000"/>
    <m/>
    <m/>
    <m/>
    <m/>
    <m/>
  </r>
  <r>
    <x v="2"/>
    <s v="28/10/2019"/>
    <m/>
    <s v="Taxi c.Loan TVT LB KS-561 Bà Triệu"/>
    <x v="13"/>
    <x v="1"/>
    <m/>
    <m/>
    <m/>
    <m/>
    <n v="22000"/>
    <m/>
    <m/>
    <m/>
    <m/>
    <m/>
  </r>
  <r>
    <x v="2"/>
    <s v="28/10/2019"/>
    <m/>
    <s v="Tiền KS Chị Loan tvt 4 ngày(25+26+27+28/10)"/>
    <x v="6"/>
    <x v="1"/>
    <m/>
    <m/>
    <m/>
    <m/>
    <n v="2353000"/>
    <m/>
    <m/>
    <m/>
    <m/>
    <m/>
  </r>
  <r>
    <x v="2"/>
    <s v="28/10/2019"/>
    <m/>
    <s v="Chi 500k Taxi cho phụ huynh Nguyễn đức anh đến  nộp học phí "/>
    <x v="13"/>
    <x v="1"/>
    <m/>
    <m/>
    <m/>
    <m/>
    <n v="500000"/>
    <m/>
    <m/>
    <m/>
    <m/>
    <m/>
  </r>
  <r>
    <x v="1"/>
    <m/>
    <m/>
    <s v="Tồn quỹ ngày 28/10"/>
    <x v="0"/>
    <x v="1"/>
    <m/>
    <n v="397918000"/>
    <m/>
    <m/>
    <n v="557037000"/>
    <m/>
    <n v="380341000"/>
    <m/>
    <m/>
    <m/>
  </r>
  <r>
    <x v="2"/>
    <s v="29/10/2019"/>
    <s v="Q05/244"/>
    <s v="Lê Thị Minh Anh "/>
    <x v="0"/>
    <x v="9"/>
    <s v="T2 =&gt; PA, g4tr/4.0-4.5/2.5N"/>
    <m/>
    <n v="36827000"/>
    <m/>
    <m/>
    <m/>
    <m/>
    <m/>
    <s v="Đủ "/>
    <s v="L1:10tr(27/10)           CKTCB"/>
  </r>
  <r>
    <x v="2"/>
    <s v="29/10/2019"/>
    <s v="Q05/245"/>
    <s v="Trịnh Khánh Hà "/>
    <x v="0"/>
    <x v="9"/>
    <s v="T2 =&gt; PA, g4tr/4.0/2.5n"/>
    <n v="32827000"/>
    <m/>
    <m/>
    <m/>
    <m/>
    <m/>
    <m/>
    <s v="Đủ "/>
    <m/>
  </r>
  <r>
    <x v="2"/>
    <s v="29/10/2019"/>
    <s v="Q05/246"/>
    <s v="Lê Thị Hà Giang "/>
    <x v="0"/>
    <x v="20"/>
    <s v="FO =&gt; AD, g4tr/1.5n/5.5"/>
    <n v="4147000"/>
    <m/>
    <m/>
    <m/>
    <m/>
    <m/>
    <m/>
    <n v="30000000"/>
    <m/>
  </r>
  <r>
    <x v="2"/>
    <s v="29/10/2019"/>
    <s v="Q05/247"/>
    <s v="Đặng Sỹ Hoàng "/>
    <x v="0"/>
    <x v="2"/>
    <s v="T1 =&gt; PA, g4tr/4.0-4.5/3N"/>
    <n v="35708000"/>
    <m/>
    <m/>
    <m/>
    <m/>
    <m/>
    <m/>
    <s v="Đủ "/>
    <m/>
  </r>
  <r>
    <x v="1"/>
    <m/>
    <m/>
    <s v="Tồn quỹ ngày 29/10"/>
    <x v="0"/>
    <x v="1"/>
    <m/>
    <n v="72682000"/>
    <m/>
    <m/>
    <m/>
    <m/>
    <n v="453023000"/>
    <m/>
    <m/>
    <m/>
  </r>
  <r>
    <x v="2"/>
    <s v="30/10/2019"/>
    <s v="Q02/062"/>
    <s v="HỦY "/>
    <x v="0"/>
    <x v="4"/>
    <s v="PT.HUY"/>
    <m/>
    <m/>
    <m/>
    <m/>
    <m/>
    <m/>
    <m/>
    <m/>
    <m/>
  </r>
  <r>
    <x v="2"/>
    <s v="30/10/2019"/>
    <s v="Q02/063"/>
    <s v="Bùi Thị Minh Giang"/>
    <x v="0"/>
    <x v="2"/>
    <s v="T1 =&gt; PA, g4tr/4.0/2N"/>
    <n v="35708000"/>
    <m/>
    <m/>
    <m/>
    <m/>
    <m/>
    <m/>
    <s v="Đủ "/>
    <s v="L1:20tr(13/10) "/>
  </r>
  <r>
    <x v="2"/>
    <s v="30/10/2019"/>
    <s v="Q02/064"/>
    <s v="Lê Minh An "/>
    <x v="0"/>
    <x v="13"/>
    <s v="T2 =&gt; SC ,g 10tr/4n/6.0-6.5"/>
    <m/>
    <n v="40000000"/>
    <m/>
    <m/>
    <m/>
    <m/>
    <m/>
    <n v="49760000"/>
    <s v="L1:2tr(28/10)     QT EXB"/>
  </r>
  <r>
    <x v="2"/>
    <s v="30/10/2019"/>
    <s v="Q02/065"/>
    <s v="Nguyễn Minh Trâm "/>
    <x v="0"/>
    <x v="9"/>
    <s v="T2 =&gt; PA, g4tr/4.0/2.5n"/>
    <n v="22827000"/>
    <n v="10000000"/>
    <m/>
    <m/>
    <m/>
    <m/>
    <m/>
    <s v="Đủ"/>
    <s v="L1:1tr(27/10)  l2:3tr(27/10) l3:10tr(28/10)"/>
  </r>
  <r>
    <x v="2"/>
    <s v="30/10/2019"/>
    <m/>
    <s v="Chi tiền bảo vệ trông coi máy phát điện 2 đêm 19+20/10 và 26+27/10"/>
    <x v="3"/>
    <x v="1"/>
    <m/>
    <m/>
    <m/>
    <m/>
    <n v="400000"/>
    <m/>
    <m/>
    <m/>
    <m/>
    <m/>
  </r>
  <r>
    <x v="2"/>
    <s v="30/10/2019"/>
    <m/>
    <s v="Vé xe Hà HĐ MC+SK 28/10 HN-TH"/>
    <x v="6"/>
    <x v="1"/>
    <m/>
    <m/>
    <m/>
    <m/>
    <n v="180000"/>
    <m/>
    <m/>
    <m/>
    <m/>
    <m/>
  </r>
  <r>
    <x v="2"/>
    <s v="30/10/2019"/>
    <m/>
    <s v="Thanh toán tiền xé xe phim &quot;Tiên Hắc Ám&quot;Yến tvt BN+Phong đào tạo+chi LB+lâm TH+Hoa LB+hà HĐ+loan HĐ+T.Linh LB "/>
    <x v="2"/>
    <x v="1"/>
    <m/>
    <m/>
    <m/>
    <m/>
    <n v="2600000"/>
    <m/>
    <m/>
    <m/>
    <m/>
    <m/>
  </r>
  <r>
    <x v="2"/>
    <s v="30/10/2019"/>
    <m/>
    <s v="Vé xe Sâm LB+Yến TVT BN SK TMN(21/10)HN&lt;=&gt;TH(23/10)"/>
    <x v="6"/>
    <x v="1"/>
    <m/>
    <m/>
    <m/>
    <m/>
    <n v="540000"/>
    <m/>
    <m/>
    <m/>
    <m/>
    <m/>
  </r>
  <r>
    <x v="2"/>
    <s v="30/10/2019"/>
    <m/>
    <s v="Thục Linh LB HN=&gt;TH Support(30/10)"/>
    <x v="6"/>
    <x v="1"/>
    <m/>
    <m/>
    <m/>
    <m/>
    <n v="180000"/>
    <m/>
    <m/>
    <m/>
    <m/>
    <m/>
  </r>
  <r>
    <x v="2"/>
    <s v="30/10/2019"/>
    <m/>
    <s v="Quỳnh SK HN&lt;=&gt;TH(23+29/10) MC ĐB"/>
    <x v="6"/>
    <x v="1"/>
    <m/>
    <m/>
    <m/>
    <m/>
    <n v="540000"/>
    <m/>
    <m/>
    <m/>
    <m/>
    <m/>
  </r>
  <r>
    <x v="2"/>
    <s v="30/10/2019"/>
    <m/>
    <s v="Chi LB HN&lt;=&gt;TH(24+25+28/10)"/>
    <x v="6"/>
    <x v="1"/>
    <m/>
    <m/>
    <m/>
    <m/>
    <n v="540000"/>
    <m/>
    <m/>
    <m/>
    <m/>
    <m/>
  </r>
  <r>
    <x v="2"/>
    <s v="30/10/2019"/>
    <m/>
    <s v="Taxi SK cấp 2 đb+minh khai (30/10)"/>
    <x v="13"/>
    <x v="1"/>
    <m/>
    <m/>
    <m/>
    <m/>
    <n v="74000"/>
    <m/>
    <m/>
    <m/>
    <m/>
    <m/>
  </r>
  <r>
    <x v="2"/>
    <s v="30/10/2019"/>
    <m/>
    <s v="Phương Anh NX HN&lt;=&gt;TH SK Minh khai (30/10)"/>
    <x v="6"/>
    <x v="1"/>
    <m/>
    <m/>
    <m/>
    <m/>
    <n v="360000"/>
    <m/>
    <m/>
    <m/>
    <m/>
    <m/>
  </r>
  <r>
    <x v="2"/>
    <s v="30/10/2019"/>
    <m/>
    <s v="Ánh Hồng FT Times HN&lt;=&gt;TH(23+29+30/10)"/>
    <x v="6"/>
    <x v="1"/>
    <m/>
    <m/>
    <m/>
    <m/>
    <n v="540000"/>
    <m/>
    <m/>
    <m/>
    <m/>
    <m/>
  </r>
  <r>
    <x v="2"/>
    <s v="30/10/2019"/>
    <m/>
    <s v="Mua VPP phục vụ SK 26+29/10"/>
    <x v="1"/>
    <x v="1"/>
    <m/>
    <m/>
    <m/>
    <m/>
    <n v="4400000"/>
    <m/>
    <m/>
    <m/>
    <m/>
    <m/>
  </r>
  <r>
    <x v="2"/>
    <s v="30/10/2019"/>
    <m/>
    <s v="Hồng TH chuyển vào TK Vietcombank C.Yến "/>
    <x v="7"/>
    <x v="1"/>
    <m/>
    <m/>
    <m/>
    <m/>
    <n v="400000000"/>
    <m/>
    <m/>
    <m/>
    <m/>
    <m/>
  </r>
  <r>
    <x v="2"/>
    <s v="30/10/2019"/>
    <m/>
    <s v="Chi tiền thuê máy phát "/>
    <x v="10"/>
    <x v="1"/>
    <m/>
    <m/>
    <m/>
    <m/>
    <n v="5000000"/>
    <m/>
    <m/>
    <m/>
    <m/>
    <m/>
  </r>
  <r>
    <x v="2"/>
    <s v="30/10/2019"/>
    <m/>
    <s v="Thanh toán tiền xé xe phim &quot;Tiên Hắc Ám&quot;quỳnh sự kiện "/>
    <x v="2"/>
    <x v="1"/>
    <m/>
    <m/>
    <m/>
    <m/>
    <n v="300000"/>
    <m/>
    <m/>
    <m/>
    <m/>
    <m/>
  </r>
  <r>
    <x v="2"/>
    <s v="30/10/2019"/>
    <m/>
    <s v="Thanh toán tiền xé xe phim &quot;Tiên Hắc Ám&quot;Sâm LB "/>
    <x v="2"/>
    <x v="1"/>
    <m/>
    <m/>
    <m/>
    <m/>
    <n v="300000"/>
    <m/>
    <m/>
    <m/>
    <m/>
    <m/>
  </r>
  <r>
    <x v="2"/>
    <s v="30/10/2019"/>
    <m/>
    <s v="Hoàn phí cho Hoàng Anh Khôi 7F-TMN "/>
    <x v="8"/>
    <x v="1"/>
    <m/>
    <m/>
    <m/>
    <m/>
    <n v="500000"/>
    <m/>
    <m/>
    <m/>
    <m/>
    <m/>
  </r>
  <r>
    <x v="1"/>
    <m/>
    <m/>
    <s v="Tồn quỹ ngày 30/10"/>
    <x v="0"/>
    <x v="1"/>
    <m/>
    <n v="58535000"/>
    <m/>
    <m/>
    <n v="416454000"/>
    <m/>
    <n v="95104000"/>
    <m/>
    <m/>
    <m/>
  </r>
  <r>
    <x v="2"/>
    <s v="31/10/2019"/>
    <s v="Q02/66"/>
    <s v="Nguyễn Nhân Hòa "/>
    <x v="0"/>
    <x v="14"/>
    <s v="T1 =&gt; SC, g10tr/4.5N/6.5-7.0"/>
    <m/>
    <n v="50143000"/>
    <m/>
    <m/>
    <m/>
    <m/>
    <m/>
    <s v="Đủ "/>
    <s v="L1:500K(27/10)   L2:50tr(28/10)"/>
  </r>
  <r>
    <x v="2"/>
    <s v="31/10/2019"/>
    <s v="Chi "/>
    <s v="Vé xem phim Tiên Hắc Ám 2:Hồng TH,Việt HĐ"/>
    <x v="2"/>
    <x v="1"/>
    <m/>
    <m/>
    <m/>
    <m/>
    <n v="600000"/>
    <m/>
    <m/>
    <m/>
    <m/>
    <m/>
  </r>
  <r>
    <x v="2"/>
    <s v="31/10/2019"/>
    <m/>
    <s v="Vé xe Lan phương PĐP HN=&gt;TH MC SK M.khai (31/10)"/>
    <x v="6"/>
    <x v="1"/>
    <m/>
    <m/>
    <m/>
    <m/>
    <n v="180000"/>
    <m/>
    <m/>
    <m/>
    <m/>
    <m/>
  </r>
  <r>
    <x v="2"/>
    <s v="31/10/2019"/>
    <m/>
    <s v="Vé xe Cường Times HN=&gt;TH MC SK M.khai (31/10)"/>
    <x v="6"/>
    <x v="1"/>
    <m/>
    <m/>
    <m/>
    <m/>
    <n v="180000"/>
    <m/>
    <m/>
    <m/>
    <m/>
    <m/>
  </r>
  <r>
    <x v="2"/>
    <s v="31/10/2019"/>
    <m/>
    <s v="Vé xe Ngân Btriệu HN=&gt;TH MC SK M.khai (31/10)"/>
    <x v="6"/>
    <x v="1"/>
    <m/>
    <m/>
    <m/>
    <m/>
    <n v="180000"/>
    <m/>
    <m/>
    <m/>
    <m/>
    <m/>
  </r>
  <r>
    <x v="2"/>
    <s v="31/10/2019"/>
    <m/>
    <s v="Đổi nước T1:2 bình (31/10)"/>
    <x v="4"/>
    <x v="1"/>
    <m/>
    <m/>
    <m/>
    <m/>
    <n v="40000"/>
    <m/>
    <m/>
    <m/>
    <m/>
    <m/>
  </r>
  <r>
    <x v="2"/>
    <s v="31/10/2019"/>
    <m/>
    <s v="Quỳnh SK chị yến hỗ trợ đi lại "/>
    <x v="6"/>
    <x v="1"/>
    <m/>
    <m/>
    <m/>
    <m/>
    <n v="1000000"/>
    <m/>
    <m/>
    <m/>
    <m/>
    <m/>
  </r>
  <r>
    <x v="2"/>
    <s v="31/10/2019"/>
    <m/>
    <s v="Vé xe Chung Times HN=&gt;TH MC SK M.khai (31/10)"/>
    <x v="6"/>
    <x v="1"/>
    <m/>
    <m/>
    <m/>
    <m/>
    <n v="180000"/>
    <m/>
    <m/>
    <m/>
    <m/>
    <m/>
  </r>
  <r>
    <x v="2"/>
    <s v="31/10/2019"/>
    <m/>
    <s v="Taxi SK MC  cấp 2 đb+minh khai (30+31/10)"/>
    <x v="13"/>
    <x v="1"/>
    <m/>
    <m/>
    <m/>
    <m/>
    <n v="85000"/>
    <m/>
    <m/>
    <m/>
    <m/>
    <m/>
  </r>
  <r>
    <x v="2"/>
    <s v="31/10/2019"/>
    <m/>
    <s v="Vé xe Huyền TVT NX  HN=&gt;TH MC SK M.khai (31/10)"/>
    <x v="6"/>
    <x v="1"/>
    <m/>
    <m/>
    <m/>
    <m/>
    <n v="180000"/>
    <m/>
    <m/>
    <m/>
    <m/>
    <m/>
  </r>
  <r>
    <x v="2"/>
    <s v="31/10/2019"/>
    <m/>
    <s v="Hoàn phí cho Phạm Trần Đức Cường (31/10-Q01/037)"/>
    <x v="8"/>
    <x v="1"/>
    <m/>
    <m/>
    <m/>
    <m/>
    <n v="10000000"/>
    <m/>
    <m/>
    <m/>
    <m/>
    <m/>
  </r>
  <r>
    <x v="2"/>
    <s v="31/10/2019"/>
    <m/>
    <s v="Hoàn phí cho Thiều Lê Huy  (31/10-Q03/121)"/>
    <x v="8"/>
    <x v="1"/>
    <m/>
    <m/>
    <m/>
    <m/>
    <n v="2000000"/>
    <m/>
    <m/>
    <m/>
    <m/>
    <m/>
  </r>
  <r>
    <x v="2"/>
    <s v="31/10/2019"/>
    <m/>
    <s v="Hoàn phí cho Chu Khánh Thư  (31/10-Q04/164)"/>
    <x v="8"/>
    <x v="1"/>
    <m/>
    <m/>
    <m/>
    <m/>
    <n v="2000000"/>
    <m/>
    <m/>
    <m/>
    <m/>
    <m/>
  </r>
  <r>
    <x v="1"/>
    <m/>
    <m/>
    <s v="Tồn quỹ ngày 31/10"/>
    <x v="0"/>
    <x v="1"/>
    <m/>
    <m/>
    <m/>
    <m/>
    <n v="16625000"/>
    <m/>
    <n v="78479000"/>
    <m/>
    <m/>
    <m/>
  </r>
  <r>
    <x v="3"/>
    <s v="01/11/2019"/>
    <s v="Chi"/>
    <s v="Vé xe Hương HM HN=&gt;TH MC QX(1/11)"/>
    <x v="6"/>
    <x v="1"/>
    <m/>
    <m/>
    <m/>
    <m/>
    <n v="180000"/>
    <m/>
    <m/>
    <m/>
    <m/>
    <m/>
  </r>
  <r>
    <x v="3"/>
    <s v="01/11/2019"/>
    <m/>
    <s v="Vé xe Việt HĐ HN=&gt;TH MC QX(1/11)"/>
    <x v="6"/>
    <x v="1"/>
    <m/>
    <m/>
    <m/>
    <m/>
    <n v="180000"/>
    <m/>
    <m/>
    <m/>
    <m/>
    <m/>
  </r>
  <r>
    <x v="3"/>
    <s v="01/11/2019"/>
    <m/>
    <s v="Vé xe Phúc MĐ HN=&gt;TH MC QX(1/11)"/>
    <x v="6"/>
    <x v="1"/>
    <m/>
    <m/>
    <m/>
    <m/>
    <n v="180000"/>
    <m/>
    <m/>
    <m/>
    <m/>
    <m/>
  </r>
  <r>
    <x v="3"/>
    <s v="01/11/2019"/>
    <m/>
    <s v="Vé taxi đi gặp hiệu trưởng NVT(18/10)"/>
    <x v="11"/>
    <x v="1"/>
    <m/>
    <m/>
    <m/>
    <m/>
    <n v="148000"/>
    <m/>
    <m/>
    <m/>
    <m/>
    <m/>
  </r>
  <r>
    <x v="3"/>
    <s v="01/11/2019"/>
    <m/>
    <s v="Tiền ăn chi cho Thanh Hóa T11"/>
    <x v="9"/>
    <x v="1"/>
    <m/>
    <m/>
    <m/>
    <m/>
    <n v="8000000"/>
    <m/>
    <m/>
    <m/>
    <m/>
    <m/>
  </r>
  <r>
    <x v="3"/>
    <s v="01/11/2019"/>
    <m/>
    <s v="Chi trả tiền taxi tiền chi nhánh trích ra được chị oanh phê duyệt "/>
    <x v="3"/>
    <x v="1"/>
    <m/>
    <m/>
    <m/>
    <m/>
    <n v="1595000"/>
    <m/>
    <m/>
    <m/>
    <m/>
    <m/>
  </r>
  <r>
    <x v="3"/>
    <s v="01/11/2019"/>
    <m/>
    <s v="Tiền mua thẻ điện thoại phục vu SK NVT"/>
    <x v="16"/>
    <x v="1"/>
    <m/>
    <m/>
    <m/>
    <m/>
    <n v="200000"/>
    <m/>
    <m/>
    <m/>
    <m/>
    <m/>
  </r>
  <r>
    <x v="3"/>
    <s v="01/11/2019"/>
    <m/>
    <s v="Mua phong bì "/>
    <x v="2"/>
    <x v="1"/>
    <m/>
    <m/>
    <m/>
    <m/>
    <n v="20000"/>
    <m/>
    <m/>
    <m/>
    <m/>
    <m/>
  </r>
  <r>
    <x v="3"/>
    <s v="01/11/2019"/>
    <m/>
    <s v="Taxi c.loan tvt đi cô hiệu trưởng Minh khai "/>
    <x v="11"/>
    <x v="1"/>
    <m/>
    <m/>
    <m/>
    <m/>
    <n v="20000"/>
    <m/>
    <m/>
    <m/>
    <m/>
    <m/>
  </r>
  <r>
    <x v="3"/>
    <s v="01/11/2019"/>
    <m/>
    <s v="Mua lavie(26/10+1/11)"/>
    <x v="4"/>
    <x v="1"/>
    <m/>
    <m/>
    <m/>
    <m/>
    <n v="1800000"/>
    <m/>
    <m/>
    <m/>
    <m/>
    <m/>
  </r>
  <r>
    <x v="3"/>
    <s v="01/11/2019"/>
    <m/>
    <s v="Mua bánh gạo phục vụ sự kiện (1/11)"/>
    <x v="5"/>
    <x v="1"/>
    <m/>
    <m/>
    <m/>
    <m/>
    <n v="330000"/>
    <m/>
    <m/>
    <m/>
    <m/>
    <m/>
  </r>
  <r>
    <x v="3"/>
    <s v="01/11/2019"/>
    <m/>
    <s v="Chi tiền xe 10 ng SK (28/10)TH=&gt; HN"/>
    <x v="6"/>
    <x v="1"/>
    <m/>
    <m/>
    <m/>
    <m/>
    <n v="2200000"/>
    <m/>
    <m/>
    <m/>
    <m/>
    <m/>
  </r>
  <r>
    <x v="1"/>
    <m/>
    <m/>
    <s v="Tồn quỹ ngày 1/11"/>
    <x v="0"/>
    <x v="1"/>
    <m/>
    <m/>
    <m/>
    <m/>
    <n v="14853000"/>
    <m/>
    <n v="63626000"/>
    <m/>
    <m/>
    <m/>
  </r>
  <r>
    <x v="3"/>
    <s v="02/11/2019"/>
    <s v="Q02/067"/>
    <s v="Đỗ Hải Nam "/>
    <x v="0"/>
    <x v="9"/>
    <s v="T2 =&gt; PA g4tr/2.5N/4.0"/>
    <m/>
    <n v="10000000"/>
    <m/>
    <m/>
    <m/>
    <m/>
    <m/>
    <n v="36827000"/>
    <s v="Ck VCB "/>
  </r>
  <r>
    <x v="3"/>
    <s v="02/11/2019"/>
    <s v="Q02/068"/>
    <s v="Trần Lương Nguyên "/>
    <x v="0"/>
    <x v="13"/>
    <s v="T2 =&gt; SC ,g 10tr/4.5n/6.5"/>
    <n v="1000000"/>
    <m/>
    <m/>
    <m/>
    <m/>
    <m/>
    <m/>
    <n v="90762000"/>
    <s v="2/11:Đủ "/>
  </r>
  <r>
    <x v="3"/>
    <s v="02/11/2019"/>
    <s v="Q02/069"/>
    <s v="Trần Lương Nguyên "/>
    <x v="0"/>
    <x v="13"/>
    <s v="T2 =&gt; SC _x000a_g 10tr/4.5n/6.5"/>
    <n v="10000000"/>
    <m/>
    <m/>
    <m/>
    <m/>
    <m/>
    <m/>
    <n v="80762000"/>
    <s v="L1:1tr((2/11)     4/11:HĐ"/>
  </r>
  <r>
    <x v="3"/>
    <s v="02/11/2019"/>
    <s v="Q05/248"/>
    <s v="Nguyễn Quang Huy "/>
    <x v="0"/>
    <x v="8"/>
    <s v="PA =&gt; SC_x000a_g4tr,1.5n/6.5"/>
    <m/>
    <n v="10000000"/>
    <m/>
    <m/>
    <m/>
    <m/>
    <m/>
    <n v="45335000"/>
    <s v="30/11: Đủ "/>
  </r>
  <r>
    <x v="3"/>
    <s v="02/11/2019"/>
    <s v="Q06/251"/>
    <s v="Mai Phương Linh "/>
    <x v="0"/>
    <x v="9"/>
    <s v="T2 =&gt; PA_x000a_g4tr/2.5N/4.0"/>
    <n v="8000000"/>
    <m/>
    <m/>
    <m/>
    <m/>
    <m/>
    <m/>
    <n v="38827000"/>
    <s v="5/11:Đủ "/>
  </r>
  <r>
    <x v="3"/>
    <s v="02/11/2019"/>
    <s v="Q07/301"/>
    <s v="Trần Thị Mai Trang "/>
    <x v="0"/>
    <x v="21"/>
    <s v="T2 =&gt;PA_x000a_g4tr/4.0/2n "/>
    <n v="23827000"/>
    <m/>
    <m/>
    <m/>
    <m/>
    <m/>
    <m/>
    <n v="22460000"/>
    <s v="Sacombank"/>
  </r>
  <r>
    <x v="3"/>
    <s v="02/11/2019"/>
    <s v="Q07/302"/>
    <s v="Lê Thị Hà Giang "/>
    <x v="0"/>
    <x v="20"/>
    <s v="FO =&gt; AD, g4tr/1.5n/5.5"/>
    <n v="15000000"/>
    <m/>
    <m/>
    <m/>
    <m/>
    <m/>
    <m/>
    <n v="15000000"/>
    <s v="L1:4147k(29/10)     29/11:HĐ"/>
  </r>
  <r>
    <x v="3"/>
    <s v="02/11/2019"/>
    <m/>
    <s v="Hoàn tiền Bảo LB lấy tiền xe ngày (26/10)"/>
    <x v="3"/>
    <x v="1"/>
    <m/>
    <n v="180000"/>
    <m/>
    <m/>
    <m/>
    <m/>
    <m/>
    <m/>
    <m/>
    <m/>
  </r>
  <r>
    <x v="3"/>
    <s v="02/11/2019"/>
    <s v="Chi"/>
    <s v="Thanh toán cước hàng balo HN chuyển cho thanh hóa "/>
    <x v="2"/>
    <x v="1"/>
    <m/>
    <m/>
    <m/>
    <m/>
    <n v="200000"/>
    <m/>
    <m/>
    <m/>
    <m/>
    <m/>
  </r>
  <r>
    <x v="3"/>
    <s v="02/11/2019"/>
    <m/>
    <s v="Taxi sự kiện QX MC (2/11)"/>
    <x v="11"/>
    <x v="1"/>
    <m/>
    <m/>
    <m/>
    <m/>
    <n v="536000"/>
    <m/>
    <m/>
    <m/>
    <m/>
    <m/>
  </r>
  <r>
    <x v="3"/>
    <s v="02/11/2019"/>
    <m/>
    <s v="Mua trà cozy phục vụ sự kiện (2/11)"/>
    <x v="4"/>
    <x v="1"/>
    <m/>
    <m/>
    <m/>
    <m/>
    <n v="25000"/>
    <m/>
    <m/>
    <m/>
    <m/>
    <m/>
  </r>
  <r>
    <x v="3"/>
    <s v="02/11/2019"/>
    <m/>
    <s v="Tiền taxi đi thu phí Q06/251"/>
    <x v="13"/>
    <x v="1"/>
    <m/>
    <m/>
    <m/>
    <m/>
    <n v="54000"/>
    <m/>
    <m/>
    <m/>
    <m/>
    <m/>
  </r>
  <r>
    <x v="3"/>
    <s v="02/11/2019"/>
    <m/>
    <s v="Vé xe Trinh LB TH=&gt;HN(29/10)"/>
    <x v="6"/>
    <x v="1"/>
    <m/>
    <m/>
    <m/>
    <m/>
    <n v="180000"/>
    <m/>
    <m/>
    <m/>
    <n v="22460"/>
    <m/>
  </r>
  <r>
    <x v="3"/>
    <s v="02/11/2019"/>
    <m/>
    <s v="Vé xe Lý  LB TH=&gt;HN(26/10)"/>
    <x v="6"/>
    <x v="1"/>
    <m/>
    <m/>
    <m/>
    <m/>
    <n v="180000"/>
    <m/>
    <m/>
    <m/>
    <m/>
    <m/>
  </r>
  <r>
    <x v="3"/>
    <s v="02/11/2019"/>
    <m/>
    <s v="Vé xe HN=&gt;TH(2/11),Trinh, yến,chi,bảo,dũng,vân anh,lan phương,hằng ,phương tvt,thục linh"/>
    <x v="6"/>
    <x v="1"/>
    <m/>
    <m/>
    <m/>
    <m/>
    <n v="1800000"/>
    <m/>
    <m/>
    <m/>
    <m/>
    <m/>
  </r>
  <r>
    <x v="3"/>
    <s v="02/11/2019"/>
    <m/>
    <s v="Tiền taxi đi thu phí "/>
    <x v="13"/>
    <x v="1"/>
    <m/>
    <m/>
    <m/>
    <m/>
    <n v="26000"/>
    <m/>
    <m/>
    <m/>
    <m/>
    <m/>
  </r>
  <r>
    <x v="3"/>
    <s v="02/11/2019"/>
    <m/>
    <s v="Vé xe Hạnh HĐ HN=&gt;TH(2/11)"/>
    <x v="6"/>
    <x v="1"/>
    <m/>
    <m/>
    <m/>
    <m/>
    <n v="180000"/>
    <m/>
    <m/>
    <m/>
    <m/>
    <m/>
  </r>
  <r>
    <x v="3"/>
    <s v="02/11/2019"/>
    <m/>
    <s v="Huyền TVT NX TH&lt;=&gt;HN(31/10)(2/11)"/>
    <x v="6"/>
    <x v="1"/>
    <m/>
    <m/>
    <m/>
    <m/>
    <n v="380000"/>
    <m/>
    <m/>
    <m/>
    <m/>
    <m/>
  </r>
  <r>
    <x v="3"/>
    <s v="02/11/2019"/>
    <m/>
    <s v="Taxi Đi MC CLS (2/11)"/>
    <x v="11"/>
    <x v="1"/>
    <m/>
    <m/>
    <m/>
    <m/>
    <n v="62000"/>
    <m/>
    <m/>
    <m/>
    <m/>
    <m/>
  </r>
  <r>
    <x v="3"/>
    <s v="02/11/2019"/>
    <m/>
    <s v="Hạnh HĐ TH=&gt; HN(29/10)"/>
    <x v="6"/>
    <x v="1"/>
    <m/>
    <m/>
    <m/>
    <m/>
    <n v="180000"/>
    <m/>
    <m/>
    <m/>
    <m/>
    <s v="Đưa chị Hạnh 150k, nhưng c.hạnh nợ 130k"/>
  </r>
  <r>
    <x v="3"/>
    <s v="02/11/2019"/>
    <m/>
    <s v="Taxi Chuyên LS Sự kiện (2/11),26/10,28/10"/>
    <x v="11"/>
    <x v="1"/>
    <m/>
    <m/>
    <m/>
    <m/>
    <n v="386000"/>
    <m/>
    <m/>
    <m/>
    <m/>
    <m/>
  </r>
  <r>
    <x v="3"/>
    <s v="02/11/2019"/>
    <m/>
    <s v="Thuê máy chiếu SK QX(1+2/11)"/>
    <x v="11"/>
    <x v="1"/>
    <m/>
    <m/>
    <m/>
    <m/>
    <n v="1200000"/>
    <m/>
    <m/>
    <m/>
    <m/>
    <m/>
  </r>
  <r>
    <x v="1"/>
    <m/>
    <m/>
    <s v="Tồn quỹ ngày 2/11"/>
    <x v="0"/>
    <x v="1"/>
    <m/>
    <n v="58007000"/>
    <m/>
    <m/>
    <n v="5389000"/>
    <m/>
    <n v="116244000"/>
    <m/>
    <m/>
    <m/>
  </r>
  <r>
    <x v="3"/>
    <s v="03/11/2019"/>
    <s v="Q02/070"/>
    <s v="Trương Quốc Triệu "/>
    <x v="0"/>
    <x v="7"/>
    <s v="IB =&gt; PA, g2tr/1.5n/4.0-4.5"/>
    <n v="300000"/>
    <m/>
    <m/>
    <m/>
    <m/>
    <m/>
    <m/>
    <n v="30336000"/>
    <s v="5/11: Đủ "/>
  </r>
  <r>
    <x v="3"/>
    <s v="03/11/2019"/>
    <s v="Q02/071"/>
    <s v="Nguyễn Thị Thu Hà "/>
    <x v="0"/>
    <x v="7"/>
    <s v="IB =&gt; PA, g2tr/1.5n/4.0"/>
    <m/>
    <n v="1000000"/>
    <m/>
    <m/>
    <m/>
    <m/>
    <m/>
    <n v="29636000"/>
    <s v="4/11:Đủ     QTEXB"/>
  </r>
  <r>
    <x v="3"/>
    <s v="03/11/2019"/>
    <s v="Q02/072"/>
    <s v="Trần Nguyễn Tấn Dũng "/>
    <x v="0"/>
    <x v="12"/>
    <s v="T3 =&gt; PA. g3tr/2n/4.0-4.5"/>
    <m/>
    <n v="700000"/>
    <m/>
    <m/>
    <m/>
    <m/>
    <m/>
    <n v="38192000"/>
    <s v="3/11:Đủ       CKBIDV"/>
  </r>
  <r>
    <x v="3"/>
    <s v="03/11/2019"/>
    <s v="Q02/073"/>
    <s v="Hồ Thanh Trúc "/>
    <x v="0"/>
    <x v="9"/>
    <s v="T2 =&gt; PA, g4tr/4.0-4.5/2N"/>
    <n v="1000000"/>
    <m/>
    <m/>
    <m/>
    <m/>
    <m/>
    <m/>
    <n v="45827000"/>
    <s v="phương pháp 50%, vay sacombank"/>
  </r>
  <r>
    <x v="3"/>
    <s v="03/11/2019"/>
    <s v="Q02/074"/>
    <s v="Tạ Khánh Chi "/>
    <x v="0"/>
    <x v="9"/>
    <s v="T2 =&gt; PA, g4tr/4.0-4.5/2N"/>
    <n v="500000"/>
    <m/>
    <m/>
    <m/>
    <m/>
    <m/>
    <m/>
    <n v="46327000"/>
    <s v="4/11:đủ"/>
  </r>
  <r>
    <x v="3"/>
    <s v="03/11/2019"/>
    <s v="Q02/075"/>
    <s v="Nguyễn Hán Việt "/>
    <x v="0"/>
    <x v="5"/>
    <s v="IB =&gt; AD, g4tr/5.5/2N"/>
    <n v="41987000"/>
    <m/>
    <m/>
    <m/>
    <m/>
    <m/>
    <m/>
    <s v="Đủ "/>
    <s v="L1:5tr(3/11)"/>
  </r>
  <r>
    <x v="3"/>
    <s v="03/11/2019"/>
    <s v="Q05/249"/>
    <s v="HUỶ"/>
    <x v="0"/>
    <x v="4"/>
    <s v="PT.HUY"/>
    <m/>
    <m/>
    <m/>
    <m/>
    <m/>
    <m/>
    <m/>
    <m/>
    <m/>
  </r>
  <r>
    <x v="3"/>
    <s v="03/11/2019"/>
    <s v="Q05/250"/>
    <s v="Lê Hoàng "/>
    <x v="0"/>
    <x v="2"/>
    <s v="T1 =&gt; PA, g4tr/2.5n/4.0"/>
    <m/>
    <n v="5000000"/>
    <m/>
    <m/>
    <m/>
    <m/>
    <m/>
    <n v="50708000"/>
    <s v="SCB"/>
  </r>
  <r>
    <x v="3"/>
    <s v="03/11/2019"/>
    <s v="Q06/252"/>
    <s v="HỦY"/>
    <x v="0"/>
    <x v="4"/>
    <s v="PT.HUY"/>
    <m/>
    <m/>
    <m/>
    <m/>
    <m/>
    <m/>
    <m/>
    <m/>
    <m/>
  </r>
  <r>
    <x v="3"/>
    <s v="03/11/2019"/>
    <s v="Q06/253"/>
    <s v="Nguyễn Việt Anh "/>
    <x v="0"/>
    <x v="9"/>
    <s v="T2 =&gt; PA, g4tr/4.0-4.5/2N"/>
    <n v="1000000"/>
    <m/>
    <m/>
    <m/>
    <m/>
    <m/>
    <m/>
    <n v="45827000"/>
    <s v="5/11:HĐ"/>
  </r>
  <r>
    <x v="3"/>
    <s v="03/11/2019"/>
    <s v="Q06/254"/>
    <s v="Đặng Phong Châu"/>
    <x v="0"/>
    <x v="9"/>
    <s v="T2 =&gt; PA, g4tr/4.0-4.5/2N"/>
    <n v="2000000"/>
    <m/>
    <m/>
    <m/>
    <m/>
    <m/>
    <m/>
    <n v="44827000"/>
    <s v="4/11:Đủ "/>
  </r>
  <r>
    <x v="3"/>
    <s v="03/11/2019"/>
    <s v="Q06/255"/>
    <s v="Đặng Lê Minh "/>
    <x v="0"/>
    <x v="9"/>
    <s v="T2 =&gt; PA, g4tr/4.0/2.5N"/>
    <n v="10000000"/>
    <m/>
    <m/>
    <m/>
    <m/>
    <m/>
    <m/>
    <n v="36827000"/>
    <s v="4/11:Đủ "/>
  </r>
  <r>
    <x v="3"/>
    <s v="03/11/2019"/>
    <s v="Q06/256"/>
    <s v="Trần Minh Thư "/>
    <x v="0"/>
    <x v="2"/>
    <s v="T1 =&gt; PA, g4tr/2.5n/4.0"/>
    <n v="46708000"/>
    <m/>
    <m/>
    <m/>
    <m/>
    <m/>
    <m/>
    <s v="đủ "/>
    <m/>
  </r>
  <r>
    <x v="3"/>
    <s v="03/11/2019"/>
    <s v="Q06/257"/>
    <s v="Nguyễn Lê Anh "/>
    <x v="0"/>
    <x v="9"/>
    <s v="T2 =&gt; PA, g4tr/2n/4.0"/>
    <m/>
    <n v="40000000"/>
    <m/>
    <m/>
    <m/>
    <m/>
    <m/>
    <n v="6872000"/>
    <s v="4/11:Đủ "/>
  </r>
  <r>
    <x v="3"/>
    <s v="03/11/2019"/>
    <s v="Q06/258"/>
    <s v="Bùi Mạnh Thành Đạt "/>
    <x v="0"/>
    <x v="8"/>
    <s v="PA =&gt; SC, g4tr/1.5n/6.5-7.0"/>
    <m/>
    <n v="55335000"/>
    <m/>
    <m/>
    <m/>
    <m/>
    <m/>
    <s v="đủ "/>
    <s v="QTEXB"/>
  </r>
  <r>
    <x v="3"/>
    <s v="03/11/2019"/>
    <s v="Q06/259"/>
    <s v="Trần Nguyễn Tấn Dũng "/>
    <x v="0"/>
    <x v="12"/>
    <s v="T3 =&gt; PA. g3tr/2n/4.0-4.5"/>
    <n v="38192000"/>
    <m/>
    <m/>
    <m/>
    <m/>
    <m/>
    <m/>
    <s v="đủ "/>
    <m/>
  </r>
  <r>
    <x v="3"/>
    <s v="03/11/2019"/>
    <s v="Q06/260"/>
    <s v="Phạm Thái Dương "/>
    <x v="0"/>
    <x v="8"/>
    <s v="PA =&gt; SC, g40%/1.5n/6.5-7.0"/>
    <n v="15600000"/>
    <m/>
    <m/>
    <m/>
    <m/>
    <m/>
    <m/>
    <n v="20000000"/>
    <s v="3/12:Đủ "/>
  </r>
  <r>
    <x v="3"/>
    <s v="03/11/2019"/>
    <s v="Q06/261"/>
    <s v="HỦY"/>
    <x v="0"/>
    <x v="4"/>
    <s v="PT.HUY"/>
    <m/>
    <m/>
    <m/>
    <m/>
    <m/>
    <m/>
    <m/>
    <m/>
    <m/>
  </r>
  <r>
    <x v="3"/>
    <s v="03/11/2019"/>
    <s v="Q06/262"/>
    <s v="HỦY"/>
    <x v="0"/>
    <x v="4"/>
    <s v="PT.HUY"/>
    <m/>
    <m/>
    <m/>
    <m/>
    <m/>
    <m/>
    <m/>
    <m/>
    <m/>
  </r>
  <r>
    <x v="3"/>
    <s v="03/11/2019"/>
    <s v="Q06/263"/>
    <s v="Trương Ánh Dương "/>
    <x v="0"/>
    <x v="2"/>
    <s v="T1 =&gt; PA, g4tr/2.5n/4.0"/>
    <m/>
    <n v="55708000"/>
    <m/>
    <m/>
    <m/>
    <m/>
    <m/>
    <s v="Đủ "/>
    <s v="CK BIDV"/>
  </r>
  <r>
    <x v="3"/>
    <s v="03/11/2019"/>
    <s v="Q06/264"/>
    <s v="Nguyễn Vũ Xương "/>
    <x v="0"/>
    <x v="2"/>
    <s v="T1 =&gt; PA, g4tr/2.5n/4.0"/>
    <n v="27000000"/>
    <m/>
    <m/>
    <m/>
    <m/>
    <m/>
    <m/>
    <n v="28708000"/>
    <m/>
  </r>
  <r>
    <x v="3"/>
    <s v="03/11/2019"/>
    <s v="Q06/265"/>
    <s v="Nguyễn Minh Dũng "/>
    <x v="0"/>
    <x v="6"/>
    <s v="IB =&gt; SC_x000a_g5%/3n/6.5"/>
    <m/>
    <n v="10000000"/>
    <m/>
    <m/>
    <m/>
    <m/>
    <m/>
    <n v="69390000"/>
    <s v="CK TCB"/>
  </r>
  <r>
    <x v="3"/>
    <s v="03/11/2019"/>
    <s v="Q06/266"/>
    <s v="Doãn Trần Minh "/>
    <x v="0"/>
    <x v="2"/>
    <s v="T1 =&gt; PA, g4tr/2.5n/4.0-4.5"/>
    <m/>
    <n v="5708000"/>
    <m/>
    <m/>
    <m/>
    <m/>
    <m/>
    <n v="50000000"/>
    <s v="4/11:HĐ"/>
  </r>
  <r>
    <x v="3"/>
    <s v="03/11/2019"/>
    <s v="Q06/267"/>
    <s v="Lương Phan Anh "/>
    <x v="0"/>
    <x v="13"/>
    <s v="T2 =&gt; SC, g10tr/4n/6.5"/>
    <n v="15000000"/>
    <m/>
    <m/>
    <m/>
    <m/>
    <m/>
    <m/>
    <n v="76760000"/>
    <s v="5/11:HĐ"/>
  </r>
  <r>
    <x v="3"/>
    <s v="03/11/2019"/>
    <s v="Q06/268"/>
    <s v="Lê Bật Duy "/>
    <x v="0"/>
    <x v="6"/>
    <s v="IB =&gt; SC, g7tr/3n/6.5-7.0"/>
    <m/>
    <n v="10000000"/>
    <m/>
    <m/>
    <m/>
    <m/>
    <m/>
    <n v="46570000"/>
    <s v="L1:2tr,  l2:18tr    QTEXB"/>
  </r>
  <r>
    <x v="3"/>
    <s v="03/11/2019"/>
    <s v="Q07/303"/>
    <s v="Nguyễn Hán Việt "/>
    <x v="0"/>
    <x v="5"/>
    <s v="IB =&gt; AD, g4tr/5.0-5.5/2N"/>
    <n v="5000000"/>
    <m/>
    <m/>
    <m/>
    <m/>
    <m/>
    <m/>
    <n v="41987000"/>
    <s v="3/11:HĐ"/>
  </r>
  <r>
    <x v="3"/>
    <s v="03/11/2019"/>
    <s v="Q07/304"/>
    <s v="Hoàng Thanh Hà "/>
    <x v="0"/>
    <x v="13"/>
    <s v="T2 =&gt; SC_x000a_g10tr/6.5/4.5n"/>
    <m/>
    <n v="20000000"/>
    <m/>
    <m/>
    <m/>
    <m/>
    <m/>
    <n v="71760000"/>
    <s v="QTEXB"/>
  </r>
  <r>
    <x v="3"/>
    <s v="03/11/2019"/>
    <s v="Q07/305"/>
    <s v="Bùi Khánh Linh "/>
    <x v="0"/>
    <x v="8"/>
    <s v="PA =&gt; SC, g4tr/2n/6.5-7.0"/>
    <m/>
    <n v="9000000"/>
    <m/>
    <m/>
    <m/>
    <m/>
    <m/>
    <n v="46335000"/>
    <s v="QTEXB"/>
  </r>
  <r>
    <x v="3"/>
    <s v="03/11/2019"/>
    <s v="Q07/306"/>
    <s v="HỦY"/>
    <x v="0"/>
    <x v="4"/>
    <s v="PT.HUY"/>
    <m/>
    <m/>
    <m/>
    <m/>
    <m/>
    <m/>
    <m/>
    <m/>
    <m/>
  </r>
  <r>
    <x v="3"/>
    <s v="03/11/2019"/>
    <s v="Q07/307"/>
    <s v="Trần Ngọc Phương Mai "/>
    <x v="0"/>
    <x v="8"/>
    <s v="PA =&gt; SC, g4tr/2n/6.5-7.0"/>
    <m/>
    <n v="5000000"/>
    <m/>
    <m/>
    <m/>
    <m/>
    <m/>
    <n v="50335000"/>
    <s v="QTEXB"/>
  </r>
  <r>
    <x v="3"/>
    <s v="03/11/2019"/>
    <s v="Q07/308"/>
    <s v="Nguyễn Thanh An "/>
    <x v="0"/>
    <x v="5"/>
    <s v="IB =&gt; AD, g4tr/2n/5.0-5.5"/>
    <n v="1000000"/>
    <m/>
    <m/>
    <m/>
    <m/>
    <m/>
    <m/>
    <n v="45987000"/>
    <s v="4/11:HĐ"/>
  </r>
  <r>
    <x v="3"/>
    <s v="03/11/2019"/>
    <s v="Q07/309"/>
    <s v="HỦY"/>
    <x v="0"/>
    <x v="4"/>
    <s v="PT.HUY"/>
    <m/>
    <m/>
    <m/>
    <m/>
    <m/>
    <m/>
    <m/>
    <m/>
    <m/>
  </r>
  <r>
    <x v="3"/>
    <s v="03/11/2019"/>
    <s v="Q07/310"/>
    <s v="Trịnh Thị Mai "/>
    <x v="0"/>
    <x v="2"/>
    <s v="T1 =&gt; PA, g4tr/2.5n/4.0-4.5"/>
    <n v="500000"/>
    <m/>
    <m/>
    <m/>
    <m/>
    <m/>
    <m/>
    <n v="46327000"/>
    <s v="30/11:25%    30/12:HĐ"/>
  </r>
  <r>
    <x v="3"/>
    <s v="03/11/2019"/>
    <s v="Q07/311"/>
    <s v="Nguyễn Quang Sơn "/>
    <x v="0"/>
    <x v="9"/>
    <s v="T2 =&gt; PA, g4tr/2.5n/4.0-4.5"/>
    <n v="46827000"/>
    <m/>
    <m/>
    <m/>
    <m/>
    <m/>
    <m/>
    <s v="Đủ"/>
    <m/>
  </r>
  <r>
    <x v="3"/>
    <s v="03/11/2019"/>
    <s v="Q07/312"/>
    <s v="Phan Hồng Vân "/>
    <x v="0"/>
    <x v="8"/>
    <s v="PA =&gt; SC, g4tr/1.5n/6.5-7.0"/>
    <n v="1000000"/>
    <m/>
    <m/>
    <m/>
    <m/>
    <m/>
    <m/>
    <n v="54335000"/>
    <s v="4/11:Đủ "/>
  </r>
  <r>
    <x v="3"/>
    <s v="03/11/2019"/>
    <s v="Chi"/>
    <s v="Trả lương tháng 10 cho giúp việc "/>
    <x v="18"/>
    <x v="1"/>
    <m/>
    <m/>
    <m/>
    <m/>
    <n v="6000000"/>
    <m/>
    <m/>
    <m/>
    <m/>
    <m/>
  </r>
  <r>
    <x v="3"/>
    <s v="03/11/2019"/>
    <m/>
    <s v="Trả lương tháng 9+10 cho bảo vệ(T10+8 ngày T9)"/>
    <x v="18"/>
    <x v="1"/>
    <m/>
    <m/>
    <m/>
    <m/>
    <n v="10133000"/>
    <m/>
    <m/>
    <m/>
    <m/>
    <m/>
  </r>
  <r>
    <x v="3"/>
    <s v="03/11/2019"/>
    <m/>
    <s v="Thanh Toán tiền thuê máy chiếu 3 ngày(1+2/11+30/10)"/>
    <x v="2"/>
    <x v="1"/>
    <m/>
    <m/>
    <m/>
    <m/>
    <n v="1000000"/>
    <m/>
    <m/>
    <m/>
    <m/>
    <m/>
  </r>
  <r>
    <x v="3"/>
    <s v="03/11/2019"/>
    <m/>
    <s v="Vé xe linh HM HN=&gt;TH(3/11)"/>
    <x v="6"/>
    <x v="1"/>
    <m/>
    <m/>
    <m/>
    <m/>
    <n v="180000"/>
    <m/>
    <m/>
    <m/>
    <m/>
    <m/>
  </r>
  <r>
    <x v="3"/>
    <s v="03/11/2019"/>
    <m/>
    <s v="My NX+P.anh NX HN=&gt;TH"/>
    <x v="6"/>
    <x v="1"/>
    <m/>
    <m/>
    <m/>
    <m/>
    <n v="360000"/>
    <m/>
    <m/>
    <m/>
    <m/>
    <m/>
  </r>
  <r>
    <x v="3"/>
    <s v="03/11/2019"/>
    <m/>
    <s v="Đặt bánh buổi học phương pháp (3/11)"/>
    <x v="5"/>
    <x v="1"/>
    <m/>
    <m/>
    <m/>
    <m/>
    <n v="150000"/>
    <m/>
    <m/>
    <m/>
    <m/>
    <m/>
  </r>
  <r>
    <x v="3"/>
    <s v="03/11/2019"/>
    <m/>
    <s v="Vé xe taxi sự kiện C3 LS(2/11)"/>
    <x v="11"/>
    <x v="1"/>
    <m/>
    <m/>
    <m/>
    <m/>
    <n v="106000"/>
    <m/>
    <m/>
    <m/>
    <m/>
    <m/>
  </r>
  <r>
    <x v="3"/>
    <s v="03/11/2019"/>
    <m/>
    <s v="Taxi quảng xương (1+2/11)"/>
    <x v="11"/>
    <x v="1"/>
    <m/>
    <m/>
    <m/>
    <m/>
    <n v="410000"/>
    <m/>
    <m/>
    <m/>
    <m/>
    <m/>
  </r>
  <r>
    <x v="3"/>
    <s v="03/11/2019"/>
    <m/>
    <s v="Chị Yến thưởng chi nhánh làm sự kiện "/>
    <x v="12"/>
    <x v="1"/>
    <m/>
    <m/>
    <m/>
    <m/>
    <n v="5000000"/>
    <m/>
    <m/>
    <m/>
    <m/>
    <m/>
  </r>
  <r>
    <x v="3"/>
    <s v="03/11/2019"/>
    <m/>
    <s v="Đặt phòng khách sạn 3/11"/>
    <x v="6"/>
    <x v="1"/>
    <m/>
    <m/>
    <m/>
    <m/>
    <n v="450000"/>
    <m/>
    <m/>
    <m/>
    <m/>
    <m/>
  </r>
  <r>
    <x v="1"/>
    <m/>
    <m/>
    <s v="Tồn quỹ ngày 3/11"/>
    <x v="0"/>
    <x v="1"/>
    <m/>
    <n v="253614000"/>
    <m/>
    <m/>
    <n v="23789000"/>
    <m/>
    <n v="346069000"/>
    <m/>
    <m/>
    <m/>
  </r>
  <r>
    <x v="3"/>
    <s v="04/11/2019"/>
    <s v="Q02/076"/>
    <s v="Đặng Lê Minh "/>
    <x v="0"/>
    <x v="9"/>
    <s v="T2 =&gt; PA, g4tr/4.0/2.5N"/>
    <n v="36827000"/>
    <m/>
    <m/>
    <m/>
    <m/>
    <m/>
    <m/>
    <s v="Đủ "/>
    <s v="L1:10tr(3/11)"/>
  </r>
  <r>
    <x v="3"/>
    <s v="04/11/2019"/>
    <s v="Q02/077"/>
    <s v="Nguyễn Lê Anh "/>
    <x v="0"/>
    <x v="9"/>
    <s v="T2 =&gt; PA, g4tr/2n/4.0"/>
    <m/>
    <n v="6827000"/>
    <m/>
    <m/>
    <m/>
    <m/>
    <m/>
    <n v="0"/>
    <s v="L1:40tr(3/11)"/>
  </r>
  <r>
    <x v="3"/>
    <s v="04/11/2019"/>
    <s v="Q06/269"/>
    <s v="Lê Anh Dương "/>
    <x v="0"/>
    <x v="9"/>
    <s v="T2 =&gt; PA, g4tr/2n/4.0"/>
    <n v="13827000"/>
    <m/>
    <m/>
    <m/>
    <m/>
    <m/>
    <m/>
    <n v="23000000"/>
    <s v="L1:10tr(28/10)"/>
  </r>
  <r>
    <x v="3"/>
    <s v="04/11/2019"/>
    <s v="Q06/270"/>
    <s v="Lê Phương Thảo "/>
    <x v="0"/>
    <x v="9"/>
    <s v="T2 =&gt; PA, g4tr/2n/4.0-4.5"/>
    <n v="5000000"/>
    <m/>
    <m/>
    <m/>
    <m/>
    <m/>
    <m/>
    <n v="41827000"/>
    <s v="6/11:Đủ "/>
  </r>
  <r>
    <x v="3"/>
    <s v="04/11/2019"/>
    <s v="Q06/271"/>
    <s v="HỦY"/>
    <x v="0"/>
    <x v="4"/>
    <s v="PT.HUY"/>
    <m/>
    <m/>
    <m/>
    <m/>
    <m/>
    <m/>
    <m/>
    <m/>
    <m/>
  </r>
  <r>
    <x v="3"/>
    <s v="04/11/2019"/>
    <s v="Q06/272"/>
    <s v="Nguyễn Khánh Linh "/>
    <x v="0"/>
    <x v="2"/>
    <s v="T1 =&gt; PA, g8%/4.0/2.5n"/>
    <m/>
    <n v="10000000"/>
    <m/>
    <m/>
    <m/>
    <m/>
    <m/>
    <n v="44930000"/>
    <s v="14/11:50%"/>
  </r>
  <r>
    <x v="3"/>
    <s v="04/11/2019"/>
    <m/>
    <s v="Nguyễn Khánh Toàn "/>
    <x v="0"/>
    <x v="2"/>
    <s v="T1 =&gt; PA, g8%/4.0/2.5n"/>
    <m/>
    <m/>
    <m/>
    <m/>
    <m/>
    <m/>
    <m/>
    <m/>
    <s v="15/12:HĐ"/>
  </r>
  <r>
    <x v="3"/>
    <s v="04/11/2019"/>
    <s v="Q07/313"/>
    <s v="Nguyễn Thanh An "/>
    <x v="0"/>
    <x v="5"/>
    <s v="IB =&gt; AD, g4tr/2n/5.0-5.5"/>
    <n v="45987000"/>
    <m/>
    <m/>
    <m/>
    <m/>
    <m/>
    <m/>
    <n v="0"/>
    <s v="L1:1tr(3/11)"/>
  </r>
  <r>
    <x v="3"/>
    <s v="04/11/2019"/>
    <s v="Q07/314"/>
    <s v="Nguyễn Việt Anh "/>
    <x v="0"/>
    <x v="9"/>
    <s v="T2 =&gt; PA, g4tr/2.5n/4.0"/>
    <n v="10000000"/>
    <m/>
    <m/>
    <m/>
    <m/>
    <m/>
    <m/>
    <n v="35827000"/>
    <s v="L1:1tr"/>
  </r>
  <r>
    <x v="3"/>
    <s v="04/11/2019"/>
    <s v="Q07/315"/>
    <s v="Mai Phương Linh "/>
    <x v="0"/>
    <x v="9"/>
    <s v="T2 =&gt; PA, g4tr/2n/4.0-4.5"/>
    <n v="15827000"/>
    <m/>
    <m/>
    <m/>
    <m/>
    <m/>
    <m/>
    <n v="23000000"/>
    <s v="L1:8tr(2/11)"/>
  </r>
  <r>
    <x v="3"/>
    <s v="04/11/2019"/>
    <s v="Q07/316"/>
    <s v="Doãn Trần Minh "/>
    <x v="0"/>
    <x v="2"/>
    <s v="T1 =&gt; PA, g4tr/2.5n/4.0-4.5"/>
    <m/>
    <n v="50000000"/>
    <m/>
    <m/>
    <m/>
    <m/>
    <m/>
    <n v="0"/>
    <s v="L1:5tr708(3/11)"/>
  </r>
  <r>
    <x v="3"/>
    <s v="04/11/2019"/>
    <s v="Q07/317"/>
    <s v="Trần Ngọc Phương Mai "/>
    <x v="0"/>
    <x v="8"/>
    <s v="PA =&gt; SC, g4tr/2.5/6.5-7.0"/>
    <n v="50335000"/>
    <m/>
    <m/>
    <m/>
    <m/>
    <m/>
    <m/>
    <n v="0"/>
    <s v="L1:5tr(3/11)"/>
  </r>
  <r>
    <x v="3"/>
    <s v="04/11/2019"/>
    <s v="Q07/318"/>
    <s v="HỦY"/>
    <x v="0"/>
    <x v="4"/>
    <s v="PT.HUY"/>
    <m/>
    <m/>
    <m/>
    <m/>
    <m/>
    <m/>
    <m/>
    <m/>
    <m/>
  </r>
  <r>
    <x v="3"/>
    <s v="04/11/2019"/>
    <s v="Q07/319"/>
    <s v="Trần Lương Nguyên "/>
    <x v="0"/>
    <x v="13"/>
    <s v="T2 =&gt; SC G 10tr/4N/6.5"/>
    <n v="40000000"/>
    <m/>
    <m/>
    <m/>
    <m/>
    <m/>
    <m/>
    <n v="40760000"/>
    <s v="L1:11tr"/>
  </r>
  <r>
    <x v="3"/>
    <s v="04/11/2019"/>
    <s v="Q07/320"/>
    <s v="Đỗ Duy Bình "/>
    <x v="0"/>
    <x v="2"/>
    <s v="T1 =&gt; PA, g4tr/4.0/2.5n"/>
    <n v="5708000"/>
    <n v="50000000"/>
    <m/>
    <m/>
    <m/>
    <m/>
    <m/>
    <n v="0"/>
    <s v="CK BIDV:50tr"/>
  </r>
  <r>
    <x v="3"/>
    <s v="04/11/2019"/>
    <s v="Q07/321"/>
    <s v="Đỗ Tất Toàn "/>
    <x v="0"/>
    <x v="2"/>
    <s v="T1 =&gt; PA, g4tr/3n/4.0-4.5"/>
    <n v="500000"/>
    <m/>
    <m/>
    <m/>
    <m/>
    <m/>
    <m/>
    <n v="55208000"/>
    <s v="fvi n"/>
  </r>
  <r>
    <x v="3"/>
    <s v="04/11/2019"/>
    <s v="Chi"/>
    <s v="Taxi đi MC Lý Tự Trọng (4/11)"/>
    <x v="11"/>
    <x v="1"/>
    <m/>
    <m/>
    <m/>
    <m/>
    <n v="150000"/>
    <m/>
    <m/>
    <m/>
    <m/>
    <m/>
  </r>
  <r>
    <x v="3"/>
    <s v="04/11/2019"/>
    <m/>
    <s v="Vé Xe Tuấn HM MC SK HN=&gt;TH(3/11)"/>
    <x v="6"/>
    <x v="1"/>
    <m/>
    <m/>
    <m/>
    <m/>
    <n v="180000"/>
    <m/>
    <m/>
    <m/>
    <m/>
    <m/>
  </r>
  <r>
    <x v="3"/>
    <s v="04/11/2019"/>
    <m/>
    <s v="Vé Chi LB,Hà hđ,loan hd,linh lb,pa nx sk (30/10)"/>
    <x v="6"/>
    <x v="1"/>
    <m/>
    <m/>
    <m/>
    <m/>
    <n v="900000"/>
    <m/>
    <m/>
    <m/>
    <m/>
    <m/>
  </r>
  <r>
    <x v="3"/>
    <s v="04/11/2019"/>
    <m/>
    <s v="Sâm Lb (4/11)"/>
    <x v="6"/>
    <x v="1"/>
    <m/>
    <m/>
    <m/>
    <m/>
    <n v="180000"/>
    <m/>
    <m/>
    <m/>
    <m/>
    <m/>
  </r>
  <r>
    <x v="3"/>
    <s v="04/11/2019"/>
    <m/>
    <s v="Loan HĐ MC MK(1/11)"/>
    <x v="6"/>
    <x v="1"/>
    <m/>
    <m/>
    <m/>
    <m/>
    <n v="180000"/>
    <m/>
    <m/>
    <m/>
    <m/>
    <m/>
  </r>
  <r>
    <x v="3"/>
    <s v="04/11/2019"/>
    <m/>
    <s v="Taxi MC quảng xương -nguyễn du "/>
    <x v="11"/>
    <x v="1"/>
    <m/>
    <m/>
    <m/>
    <m/>
    <n v="382000"/>
    <m/>
    <m/>
    <m/>
    <m/>
    <m/>
  </r>
  <r>
    <x v="3"/>
    <s v="04/11/2019"/>
    <m/>
    <s v="vé lan phương pđp hn=&gt;th(2/11)"/>
    <x v="6"/>
    <x v="1"/>
    <m/>
    <m/>
    <m/>
    <m/>
    <n v="180000"/>
    <m/>
    <m/>
    <m/>
    <m/>
    <m/>
  </r>
  <r>
    <x v="3"/>
    <s v="04/11/2019"/>
    <m/>
    <s v="vé lan phương pđp th=&gt;hn (2/11)"/>
    <x v="6"/>
    <x v="1"/>
    <m/>
    <m/>
    <m/>
    <m/>
    <n v="180000"/>
    <m/>
    <m/>
    <m/>
    <m/>
    <m/>
  </r>
  <r>
    <x v="3"/>
    <s v="04/11/2019"/>
    <m/>
    <s v="Thanh Toán setup điều hòa "/>
    <x v="2"/>
    <x v="1"/>
    <m/>
    <m/>
    <m/>
    <m/>
    <n v="53745000"/>
    <m/>
    <m/>
    <m/>
    <m/>
    <m/>
  </r>
  <r>
    <x v="3"/>
    <s v="04/11/2019"/>
    <m/>
    <s v="Thanh Toán setup trần thạch cao "/>
    <x v="2"/>
    <x v="1"/>
    <m/>
    <m/>
    <m/>
    <m/>
    <n v="93142000"/>
    <m/>
    <m/>
    <m/>
    <m/>
    <m/>
  </r>
  <r>
    <x v="3"/>
    <s v="04/11/2019"/>
    <m/>
    <s v="Thanh Toán setup điện "/>
    <x v="2"/>
    <x v="1"/>
    <m/>
    <m/>
    <m/>
    <m/>
    <n v="20952000"/>
    <m/>
    <m/>
    <m/>
    <m/>
    <m/>
  </r>
  <r>
    <x v="3"/>
    <s v="04/11/2019"/>
    <m/>
    <s v="Mua bánh buổi học phương pháp "/>
    <x v="5"/>
    <x v="1"/>
    <m/>
    <m/>
    <m/>
    <m/>
    <n v="150000"/>
    <m/>
    <m/>
    <m/>
    <m/>
    <m/>
  </r>
  <r>
    <x v="3"/>
    <s v="04/11/2019"/>
    <m/>
    <s v="Thanh hóa tiền set up nội thất gia công"/>
    <x v="2"/>
    <x v="1"/>
    <m/>
    <m/>
    <m/>
    <m/>
    <n v="81100000"/>
    <m/>
    <m/>
    <m/>
    <m/>
    <m/>
  </r>
  <r>
    <x v="3"/>
    <s v="04/11/2019"/>
    <m/>
    <s v="Vé c.Loan TVT (2/11)HN=&gt;TH (2/11)"/>
    <x v="6"/>
    <x v="1"/>
    <m/>
    <m/>
    <m/>
    <m/>
    <n v="180000"/>
    <m/>
    <m/>
    <m/>
    <m/>
    <m/>
  </r>
  <r>
    <x v="3"/>
    <s v="04/11/2019"/>
    <m/>
    <s v="Khách sạn c.Loan tvt sk (2/11)"/>
    <x v="6"/>
    <x v="1"/>
    <m/>
    <m/>
    <m/>
    <m/>
    <n v="1950000"/>
    <m/>
    <m/>
    <m/>
    <m/>
    <m/>
  </r>
  <r>
    <x v="1"/>
    <m/>
    <m/>
    <s v="Tồn quỹ ngày 4/11"/>
    <x v="0"/>
    <x v="1"/>
    <m/>
    <n v="224011000"/>
    <m/>
    <m/>
    <n v="253551000"/>
    <m/>
    <n v="316529000"/>
    <m/>
    <m/>
    <m/>
  </r>
  <r>
    <x v="3"/>
    <s v="05/11/2019"/>
    <s v="Q02/078"/>
    <s v="Nguyễn Quang Huy "/>
    <x v="0"/>
    <x v="8"/>
    <s v="PA =&gt; SC, g4tr,1.5n/6.5"/>
    <n v="45335000"/>
    <m/>
    <m/>
    <m/>
    <m/>
    <m/>
    <m/>
    <n v="0"/>
    <s v="L1:10tr(2/11)"/>
  </r>
  <r>
    <x v="3"/>
    <s v="05/11/2019"/>
    <s v="Q02/079"/>
    <s v="Trịnh Xuân Mạnh "/>
    <x v="0"/>
    <x v="2"/>
    <s v="T1 =&gt; PA, g4tr/2.5n/4.0-4.5"/>
    <m/>
    <n v="5708000"/>
    <m/>
    <m/>
    <m/>
    <m/>
    <m/>
    <n v="50000000"/>
    <s v="ck BIDV "/>
  </r>
  <r>
    <x v="3"/>
    <s v="05/11/2019"/>
    <s v="Q02/080"/>
    <s v="Lương Phan Anh "/>
    <x v="0"/>
    <x v="13"/>
    <s v="T2 =&gt; SC G 10tr/4N/6.5"/>
    <n v="76760000"/>
    <m/>
    <m/>
    <m/>
    <m/>
    <m/>
    <m/>
    <n v="0"/>
    <s v="L1:15tr(3/11)"/>
  </r>
  <r>
    <x v="3"/>
    <s v="05/11/2019"/>
    <s v="Chi"/>
    <s v="Vé xe Taxi N.du QX+LTTrọng (5/11)"/>
    <x v="11"/>
    <x v="1"/>
    <m/>
    <m/>
    <m/>
    <m/>
    <n v="506000"/>
    <m/>
    <m/>
    <m/>
    <m/>
    <m/>
  </r>
  <r>
    <x v="3"/>
    <s v="05/11/2019"/>
    <m/>
    <s v="Thanh toán tiền phòng khách sạn (2/11-2 ngày )"/>
    <x v="6"/>
    <x v="1"/>
    <m/>
    <m/>
    <m/>
    <m/>
    <n v="900000"/>
    <m/>
    <m/>
    <m/>
    <m/>
    <m/>
  </r>
  <r>
    <x v="3"/>
    <s v="05/11/2019"/>
    <m/>
    <s v="Taxi sự kiện nguyễn du quảng xương "/>
    <x v="11"/>
    <x v="1"/>
    <m/>
    <m/>
    <m/>
    <m/>
    <n v="298000"/>
    <m/>
    <m/>
    <m/>
    <m/>
    <m/>
  </r>
  <r>
    <x v="1"/>
    <m/>
    <m/>
    <s v="Tồn quỹ ngày 5/11"/>
    <x v="0"/>
    <x v="1"/>
    <m/>
    <n v="122095000"/>
    <m/>
    <m/>
    <n v="1704000"/>
    <m/>
    <n v="436920000"/>
    <m/>
    <m/>
    <m/>
  </r>
  <r>
    <x v="3"/>
    <s v="07/11/2019"/>
    <s v="Chi"/>
    <s v="Vé xe Tùng MĐ MC Nguyễn Du-QX(6/11) "/>
    <x v="11"/>
    <x v="1"/>
    <m/>
    <m/>
    <m/>
    <m/>
    <n v="180000"/>
    <m/>
    <m/>
    <m/>
    <m/>
    <m/>
  </r>
  <r>
    <x v="3"/>
    <s v="07/11/2019"/>
    <m/>
    <s v="Vé Tiền taxi đi cấp 2 nguyễn du (6/11)"/>
    <x v="11"/>
    <x v="1"/>
    <m/>
    <m/>
    <m/>
    <m/>
    <n v="298000"/>
    <m/>
    <m/>
    <m/>
    <m/>
    <m/>
  </r>
  <r>
    <x v="3"/>
    <s v="07/11/2019"/>
    <m/>
    <s v="Vé xe quỳnh SK HN&lt;=&gt;TH MC(31/10+5/11)"/>
    <x v="6"/>
    <x v="1"/>
    <m/>
    <m/>
    <m/>
    <m/>
    <n v="360000"/>
    <m/>
    <m/>
    <m/>
    <m/>
    <m/>
  </r>
  <r>
    <x v="3"/>
    <s v="07/11/2019"/>
    <m/>
    <s v="Vé xe Cường Times TH=&gt;HN(31/10)"/>
    <x v="6"/>
    <x v="1"/>
    <m/>
    <m/>
    <m/>
    <m/>
    <n v="180000"/>
    <m/>
    <m/>
    <m/>
    <m/>
    <m/>
  </r>
  <r>
    <x v="3"/>
    <s v="07/11/2019"/>
    <m/>
    <s v="Thanh toán cước hàng balo hn=&gt;thanh hóa "/>
    <x v="11"/>
    <x v="1"/>
    <m/>
    <m/>
    <m/>
    <m/>
    <n v="450000"/>
    <m/>
    <m/>
    <m/>
    <m/>
    <m/>
  </r>
  <r>
    <x v="3"/>
    <s v="07/11/2019"/>
    <m/>
    <s v="Hồng TH nộp TK Vietcombank c yến "/>
    <x v="7"/>
    <x v="1"/>
    <m/>
    <m/>
    <m/>
    <m/>
    <n v="360000000"/>
    <m/>
    <m/>
    <m/>
    <m/>
    <m/>
  </r>
  <r>
    <x v="3"/>
    <s v="07/11/2019"/>
    <m/>
    <s v="Sửa chữa thông tắc bồn cầu T1(7/11)"/>
    <x v="2"/>
    <x v="1"/>
    <m/>
    <m/>
    <m/>
    <m/>
    <n v="1620000"/>
    <m/>
    <m/>
    <m/>
    <m/>
    <m/>
  </r>
  <r>
    <x v="3"/>
    <s v="07/11/2019"/>
    <m/>
    <s v="Thanh Toán tiền VPP bút +clear bag +giấy "/>
    <x v="1"/>
    <x v="1"/>
    <m/>
    <m/>
    <m/>
    <m/>
    <n v="4020000"/>
    <m/>
    <m/>
    <m/>
    <m/>
    <m/>
  </r>
  <r>
    <x v="3"/>
    <s v="07/11/2019"/>
    <m/>
    <s v="Mua thẻ điện thoại gọi SK N.Du+LTTrọng "/>
    <x v="16"/>
    <x v="1"/>
    <m/>
    <m/>
    <m/>
    <m/>
    <n v="100000"/>
    <m/>
    <m/>
    <m/>
    <m/>
    <m/>
  </r>
  <r>
    <x v="1"/>
    <m/>
    <m/>
    <s v="Tồn quỹ ngày 7/11"/>
    <x v="0"/>
    <x v="1"/>
    <m/>
    <m/>
    <m/>
    <m/>
    <n v="367208000"/>
    <m/>
    <n v="69712000"/>
    <m/>
    <m/>
    <m/>
  </r>
  <r>
    <x v="3"/>
    <s v="08/11/2019"/>
    <s v="Chi"/>
    <s v="Mua thẻ điện thoại gọi SK N.Du+LTTrọng "/>
    <x v="16"/>
    <x v="1"/>
    <m/>
    <m/>
    <m/>
    <m/>
    <n v="50000"/>
    <m/>
    <m/>
    <m/>
    <m/>
    <m/>
  </r>
  <r>
    <x v="3"/>
    <s v="08/11/2019"/>
    <m/>
    <s v="Mua sách giáo khoa T.A lớp 6,7"/>
    <x v="15"/>
    <x v="1"/>
    <m/>
    <m/>
    <m/>
    <m/>
    <n v="198000"/>
    <m/>
    <m/>
    <m/>
    <m/>
    <m/>
  </r>
  <r>
    <x v="3"/>
    <s v="08/11/2019"/>
    <m/>
    <s v="Thanh toán tiền phòng khách sạn đêm 4/11+phụ phí 3/11"/>
    <x v="6"/>
    <x v="1"/>
    <m/>
    <m/>
    <m/>
    <m/>
    <n v="530000"/>
    <m/>
    <m/>
    <m/>
    <m/>
    <m/>
  </r>
  <r>
    <x v="3"/>
    <s v="08/11/2019"/>
    <m/>
    <s v="Mua bánh gạo phục vụ sự kiện (8/11)"/>
    <x v="5"/>
    <x v="1"/>
    <m/>
    <m/>
    <m/>
    <m/>
    <n v="660000"/>
    <m/>
    <m/>
    <m/>
    <m/>
    <m/>
  </r>
  <r>
    <x v="3"/>
    <s v="08/11/2019"/>
    <m/>
    <s v="Mua lavie phục vụ sự kiện (8/11)"/>
    <x v="4"/>
    <x v="1"/>
    <m/>
    <m/>
    <m/>
    <m/>
    <n v="360000"/>
    <m/>
    <m/>
    <m/>
    <m/>
    <m/>
  </r>
  <r>
    <x v="1"/>
    <m/>
    <m/>
    <s v="Tồn quỹ ngày 8/11"/>
    <x v="0"/>
    <x v="1"/>
    <m/>
    <m/>
    <m/>
    <m/>
    <n v="1798000"/>
    <m/>
    <n v="67914000"/>
    <m/>
    <m/>
    <m/>
  </r>
  <r>
    <x v="3"/>
    <s v="09/11/2019"/>
    <s v="Q02/081"/>
    <s v="Lê Phương Thảo "/>
    <x v="0"/>
    <x v="9"/>
    <s v="T2 =&gt; PA, g4tr/2.5n/4.0-4.5"/>
    <n v="10827000"/>
    <n v="31000000"/>
    <m/>
    <m/>
    <m/>
    <m/>
    <m/>
    <n v="5000000"/>
    <s v="CK BIDV "/>
  </r>
  <r>
    <x v="3"/>
    <s v="09/11/2019"/>
    <s v="Q06/273"/>
    <s v="Hoàng Tiến Đạt "/>
    <x v="0"/>
    <x v="2"/>
    <s v="T1 =&gt; PA, g4tr/2.5n/4.0-4.5"/>
    <n v="1000000"/>
    <m/>
    <m/>
    <m/>
    <m/>
    <m/>
    <m/>
    <n v="54708000"/>
    <s v="11/11:50%"/>
  </r>
  <r>
    <x v="3"/>
    <s v="09/11/2019"/>
    <s v="Q06/274"/>
    <s v="Phan Quỳnh Anh "/>
    <x v="0"/>
    <x v="2"/>
    <s v="T1 =&gt; PA, g4tr/2.5n/4.0-4.5"/>
    <n v="2000000"/>
    <m/>
    <m/>
    <m/>
    <m/>
    <m/>
    <m/>
    <n v="53708000"/>
    <s v="10/11:23tr708       còn lại SCB "/>
  </r>
  <r>
    <x v="3"/>
    <s v="09/11/2019"/>
    <s v="Q06/275"/>
    <s v="Đinh Phương Yến "/>
    <x v="0"/>
    <x v="9"/>
    <s v="T2 =&gt; PA, g4tr/2n/4.0-4.5"/>
    <n v="2000000"/>
    <m/>
    <m/>
    <m/>
    <m/>
    <m/>
    <m/>
    <n v="44827000"/>
    <s v="10/11:10tr          11/11:23tr"/>
  </r>
  <r>
    <x v="3"/>
    <s v="09/11/2019"/>
    <s v="Q07/323"/>
    <s v="Lê Thế Nhất Phong "/>
    <x v="0"/>
    <x v="22"/>
    <s v="T1 =&gt; IB, g2tr//1.5n/4kn"/>
    <n v="6000000"/>
    <n v="4000000"/>
    <m/>
    <m/>
    <m/>
    <m/>
    <m/>
    <m/>
    <s v="QTVCB Mỹ Đình "/>
  </r>
  <r>
    <x v="3"/>
    <s v="09/11/2019"/>
    <s v="Q08/351"/>
    <s v="Hoàng Minh Hùng "/>
    <x v="0"/>
    <x v="14"/>
    <s v="T1 =&gt; SC, g10tr/4n/6.0-6.5"/>
    <n v="1000000"/>
    <m/>
    <m/>
    <m/>
    <m/>
    <m/>
    <m/>
    <n v="99643000"/>
    <s v="10/11:50%      Sacombank"/>
  </r>
  <r>
    <x v="3"/>
    <s v="09/11/2019"/>
    <s v="Q08/352"/>
    <s v="Nguyễn Đình Quốc Huy "/>
    <x v="0"/>
    <x v="22"/>
    <s v="T1 =&gt; IB, g2tr//1.5n/4kn"/>
    <n v="1000000"/>
    <m/>
    <m/>
    <m/>
    <m/>
    <m/>
    <m/>
    <n v="36912000"/>
    <s v="11/11:FULL"/>
  </r>
  <r>
    <x v="3"/>
    <s v="09/11/2019"/>
    <s v="Q08/353"/>
    <s v="Nguyễn Đình Quốc Huy "/>
    <x v="0"/>
    <x v="22"/>
    <s v="T1 =&gt; IB, g2tr//1.5n/4kn"/>
    <n v="10000000"/>
    <m/>
    <m/>
    <m/>
    <m/>
    <m/>
    <m/>
    <n v="26912000"/>
    <s v="L1:1tr(9/11)                11/11:Full"/>
  </r>
  <r>
    <x v="3"/>
    <s v="09/11/2019"/>
    <s v="Q09/401"/>
    <s v="Phạm Hà Linh "/>
    <x v="0"/>
    <x v="2"/>
    <s v="T1 =&gt; PA, g4tr/2.5n/4.0"/>
    <n v="5000000"/>
    <n v="30000000"/>
    <m/>
    <m/>
    <m/>
    <m/>
    <m/>
    <n v="20708000"/>
    <s v="10/11:full"/>
  </r>
  <r>
    <x v="3"/>
    <s v="09/11/2019"/>
    <s v="Chi"/>
    <s v="Mua thẻ điện thoại gọi SK N.Du+LTTrọng "/>
    <x v="16"/>
    <x v="1"/>
    <m/>
    <m/>
    <m/>
    <m/>
    <n v="400000"/>
    <m/>
    <m/>
    <m/>
    <m/>
    <m/>
  </r>
  <r>
    <x v="3"/>
    <s v="09/11/2019"/>
    <m/>
    <s v="Đổi nước tầng 1(2 bình )"/>
    <x v="4"/>
    <x v="1"/>
    <m/>
    <m/>
    <m/>
    <m/>
    <n v="40000"/>
    <m/>
    <m/>
    <m/>
    <m/>
    <m/>
  </r>
  <r>
    <x v="3"/>
    <s v="09/11/2019"/>
    <m/>
    <s v="Mua lavie phục vụ sự kiện (9/11)"/>
    <x v="4"/>
    <x v="1"/>
    <m/>
    <m/>
    <m/>
    <m/>
    <n v="504000"/>
    <m/>
    <m/>
    <m/>
    <m/>
    <m/>
  </r>
  <r>
    <x v="1"/>
    <m/>
    <m/>
    <s v="Tồn quỹ ngày 9/11"/>
    <x v="0"/>
    <x v="1"/>
    <m/>
    <n v="38827000"/>
    <m/>
    <m/>
    <n v="944000"/>
    <m/>
    <n v="105797000"/>
    <m/>
    <m/>
    <m/>
  </r>
  <r>
    <x v="3"/>
    <s v="10/11/2019"/>
    <s v="Q02/082"/>
    <s v="HỦY "/>
    <x v="0"/>
    <x v="4"/>
    <s v="PT.HUY"/>
    <m/>
    <m/>
    <m/>
    <m/>
    <m/>
    <m/>
    <m/>
    <m/>
    <m/>
  </r>
  <r>
    <x v="3"/>
    <s v="10/11/2019"/>
    <s v="Q02/083"/>
    <s v="Phạm Hà Nhi "/>
    <x v="0"/>
    <x v="9"/>
    <s v="T2 =&gt; PA, g4tr/2.5n/4.0-4.5"/>
    <m/>
    <n v="2500000"/>
    <m/>
    <m/>
    <m/>
    <m/>
    <m/>
    <n v="44327000"/>
    <s v="QT EXB "/>
  </r>
  <r>
    <x v="3"/>
    <s v="10/11/2019"/>
    <s v="Q02/084"/>
    <s v="Mai Tuệ Minh "/>
    <x v="0"/>
    <x v="2"/>
    <s v="T1 =&gt; PA, g4tr/2.5n/4.0-4.5"/>
    <n v="400000"/>
    <m/>
    <m/>
    <m/>
    <m/>
    <m/>
    <m/>
    <n v="55308000"/>
    <s v="30/11:HĐ "/>
  </r>
  <r>
    <x v="3"/>
    <s v="10/11/2019"/>
    <s v="Q06/276"/>
    <s v="Hoàng Bùi Phúc Điền "/>
    <x v="0"/>
    <x v="2"/>
    <s v="T1 =&gt; PA, g4tr/4.0-4.5/2.5N "/>
    <n v="5708000"/>
    <m/>
    <m/>
    <m/>
    <m/>
    <m/>
    <m/>
    <n v="50000000"/>
    <m/>
  </r>
  <r>
    <x v="3"/>
    <s v="10/11/2019"/>
    <s v="Q06/277"/>
    <s v="HỦY "/>
    <x v="0"/>
    <x v="4"/>
    <s v="PT.HUY"/>
    <m/>
    <m/>
    <m/>
    <m/>
    <m/>
    <m/>
    <m/>
    <m/>
    <m/>
  </r>
  <r>
    <x v="3"/>
    <s v="10/11/2019"/>
    <s v="Q06/278"/>
    <s v="Phạm Phương Anh "/>
    <x v="0"/>
    <x v="13"/>
    <s v="T2 =&gt; SC, g10tr/4n/6.0-6.5"/>
    <n v="4500000"/>
    <m/>
    <m/>
    <m/>
    <m/>
    <m/>
    <m/>
    <n v="87262000"/>
    <m/>
  </r>
  <r>
    <x v="3"/>
    <s v="10/11/2019"/>
    <s v="Q06/279"/>
    <s v="Phạm Phương Anh "/>
    <x v="0"/>
    <x v="13"/>
    <s v="T2 =&gt; SC, g10tr/4n/6.0-6.5"/>
    <n v="262000"/>
    <m/>
    <m/>
    <m/>
    <m/>
    <m/>
    <m/>
    <n v="87000000"/>
    <s v="L1:4tr500(10/11)"/>
  </r>
  <r>
    <x v="3"/>
    <s v="10/11/2019"/>
    <s v="Q07/324"/>
    <s v="Đinh Phương Yến "/>
    <x v="0"/>
    <x v="9"/>
    <s v="T2 =&gt; PA, g4tr/2.5n/4.0-4.5"/>
    <n v="13000000"/>
    <m/>
    <m/>
    <m/>
    <m/>
    <m/>
    <m/>
    <n v="31827000"/>
    <s v="L1:2tr(3/11)"/>
  </r>
  <r>
    <x v="3"/>
    <s v="10/11/2019"/>
    <s v="Q07/325"/>
    <s v="Phạm Phương Anh"/>
    <x v="0"/>
    <x v="13"/>
    <s v="T2 =&gt; SC, g10tr/4n/6.0-6.5"/>
    <n v="7000000"/>
    <m/>
    <m/>
    <m/>
    <m/>
    <m/>
    <m/>
    <n v="80000000"/>
    <s v="L1:4tr500(10/11)   L2:262k(10/11)"/>
  </r>
  <r>
    <x v="3"/>
    <s v="10/11/2019"/>
    <s v="Q07/326"/>
    <s v="Phạm Hà Linh "/>
    <x v="0"/>
    <x v="2"/>
    <s v="T1 =&gt; PA, g4tr/2.5n/4.0"/>
    <n v="20708000"/>
    <m/>
    <m/>
    <m/>
    <m/>
    <m/>
    <m/>
    <n v="0"/>
    <s v="L1:35tr(9/11)"/>
  </r>
  <r>
    <x v="3"/>
    <s v="10/11/2019"/>
    <s v="Q08/354"/>
    <s v="Phạm Xuân Nguyên "/>
    <x v="0"/>
    <x v="2"/>
    <s v="T1 =&gt; PA, g4tr/2.5n/4.0-4.5"/>
    <n v="1000000"/>
    <m/>
    <m/>
    <m/>
    <m/>
    <m/>
    <m/>
    <n v="54708000"/>
    <m/>
  </r>
  <r>
    <x v="3"/>
    <s v="10/11/2019"/>
    <s v="Q08/355"/>
    <s v="Nguyễn Hoàng Bảo Anh "/>
    <x v="0"/>
    <x v="2"/>
    <s v="T1 =&gt; PA, g4tr/2.5n/4.0"/>
    <m/>
    <n v="10000000"/>
    <m/>
    <m/>
    <m/>
    <m/>
    <m/>
    <n v="45708000"/>
    <s v="QTVCB(MĐ)"/>
  </r>
  <r>
    <x v="3"/>
    <s v="10/11/2019"/>
    <s v="Q08/356"/>
    <s v="Nguyễn Khang Anh "/>
    <x v="0"/>
    <x v="14"/>
    <s v="T1 =&gt; SC, g10tr/4n/6.0-6.5"/>
    <m/>
    <n v="1000000"/>
    <m/>
    <m/>
    <m/>
    <m/>
    <m/>
    <n v="99643000"/>
    <s v="QTVCB(MĐ)"/>
  </r>
  <r>
    <x v="3"/>
    <s v="10/11/2019"/>
    <s v="Q08/357"/>
    <s v="HỦY"/>
    <x v="0"/>
    <x v="4"/>
    <s v="PT.HUY"/>
    <m/>
    <m/>
    <m/>
    <m/>
    <m/>
    <m/>
    <m/>
    <m/>
    <m/>
  </r>
  <r>
    <x v="3"/>
    <s v="10/11/2019"/>
    <s v="Q08/358"/>
    <s v="Nguyễn Thái Thành Đạt "/>
    <x v="0"/>
    <x v="15"/>
    <s v="K2 =&gt; K7, g8%/3n/movers"/>
    <m/>
    <n v="5000000"/>
    <m/>
    <m/>
    <m/>
    <m/>
    <m/>
    <n v="57039000"/>
    <s v="QT EXB "/>
  </r>
  <r>
    <x v="3"/>
    <s v="10/11/2019"/>
    <s v="Q09/402"/>
    <s v="Phạm Xuân Nguyên "/>
    <x v="0"/>
    <x v="2"/>
    <s v="T1 =&gt; PA, g4tr/2.5n/4.0-4.5"/>
    <n v="20000000"/>
    <m/>
    <m/>
    <m/>
    <m/>
    <m/>
    <m/>
    <n v="34708000"/>
    <s v="L1:1tr(10/11)"/>
  </r>
  <r>
    <x v="3"/>
    <s v="10/11/2019"/>
    <s v="Q09/403"/>
    <s v="Đỗ Phương Anh "/>
    <x v="0"/>
    <x v="2"/>
    <s v="T1 =&gt; PA, g4tr/2.5n/4.0-4.5"/>
    <n v="500000"/>
    <m/>
    <m/>
    <m/>
    <m/>
    <m/>
    <m/>
    <n v="55208000"/>
    <m/>
  </r>
  <r>
    <x v="3"/>
    <s v="10/11/2019"/>
    <s v="Q09/404"/>
    <s v="PT.HỦY"/>
    <x v="0"/>
    <x v="4"/>
    <s v="PT.HUY"/>
    <m/>
    <m/>
    <m/>
    <m/>
    <m/>
    <m/>
    <m/>
    <m/>
    <m/>
  </r>
  <r>
    <x v="3"/>
    <s v="10/11/2019"/>
    <s v="Q09/405"/>
    <s v="Nguyễn Thái Hồng Phúc "/>
    <x v="0"/>
    <x v="2"/>
    <s v="T1 =&gt; PA, g4tr/2.5n/4.0"/>
    <m/>
    <n v="30000000"/>
    <m/>
    <m/>
    <m/>
    <m/>
    <m/>
    <n v="25708000"/>
    <s v="QTEXB"/>
  </r>
  <r>
    <x v="3"/>
    <s v="10/11/2019"/>
    <s v="Chi"/>
    <s v="Mua bánh phương pháp (10/11)"/>
    <x v="5"/>
    <x v="1"/>
    <m/>
    <m/>
    <m/>
    <m/>
    <n v="150000"/>
    <m/>
    <m/>
    <m/>
    <m/>
    <m/>
  </r>
  <r>
    <x v="3"/>
    <s v="10/11/2019"/>
    <m/>
    <s v="Vé xe Chung times tiền xe Thanh Hóa&lt;=&gt;hn (3/11+10/11)"/>
    <x v="6"/>
    <x v="1"/>
    <m/>
    <m/>
    <m/>
    <m/>
    <n v="360000"/>
    <m/>
    <m/>
    <m/>
    <m/>
    <m/>
  </r>
  <r>
    <x v="3"/>
    <s v="10/11/2019"/>
    <m/>
    <s v="Vé xe taxi c.vân anh đi gặp cô hiệu trưởng nguyễn du+llt"/>
    <x v="11"/>
    <x v="1"/>
    <m/>
    <m/>
    <m/>
    <m/>
    <n v="310000"/>
    <m/>
    <m/>
    <m/>
    <m/>
    <m/>
  </r>
  <r>
    <x v="3"/>
    <s v="10/11/2019"/>
    <m/>
    <s v="Đặt phòng khách sạn (9/11) cược "/>
    <x v="6"/>
    <x v="1"/>
    <m/>
    <m/>
    <m/>
    <m/>
    <n v="800000"/>
    <m/>
    <m/>
    <m/>
    <m/>
    <m/>
  </r>
  <r>
    <x v="1"/>
    <m/>
    <m/>
    <s v="Tồn quỹ ngày 10/11"/>
    <x v="0"/>
    <x v="1"/>
    <m/>
    <n v="73078000"/>
    <m/>
    <m/>
    <n v="1620000"/>
    <m/>
    <n v="177255000"/>
    <m/>
    <m/>
    <m/>
  </r>
  <r>
    <x v="3"/>
    <s v="11/11/2019"/>
    <s v="Q02/085"/>
    <s v="Hủy "/>
    <x v="0"/>
    <x v="4"/>
    <s v="PT.HUY"/>
    <m/>
    <m/>
    <m/>
    <m/>
    <m/>
    <m/>
    <m/>
    <m/>
    <m/>
  </r>
  <r>
    <x v="3"/>
    <s v="11/11/2019"/>
    <s v="Q02/086"/>
    <s v="Phạm Hà Nhi "/>
    <x v="0"/>
    <x v="9"/>
    <s v="T2 =&gt; PA g4tr/2.5n/4.0-4.5"/>
    <n v="24327000"/>
    <m/>
    <m/>
    <m/>
    <m/>
    <m/>
    <m/>
    <n v="20000000"/>
    <s v="L1:2tr5(10/11)"/>
  </r>
  <r>
    <x v="3"/>
    <s v="11/11/2019"/>
    <s v="Q02/087"/>
    <s v="Hoàng Bùi Phúc Điền "/>
    <x v="0"/>
    <x v="2"/>
    <s v="T1 =&gt; PA, g4tr/2.5n/4.0-4.5"/>
    <n v="25000000"/>
    <m/>
    <m/>
    <m/>
    <m/>
    <m/>
    <m/>
    <n v="25000000"/>
    <s v="L1:5tr708(10/11)"/>
  </r>
  <r>
    <x v="3"/>
    <s v="11/11/2019"/>
    <s v="Q07/327"/>
    <s v="Nguyễn Việt Anh "/>
    <x v="0"/>
    <x v="9"/>
    <s v="T2 =&gt; PA, 4tr/2.5n/4.0-4.5"/>
    <n v="35827000"/>
    <m/>
    <m/>
    <m/>
    <m/>
    <m/>
    <m/>
    <n v="11000000"/>
    <m/>
  </r>
  <r>
    <x v="3"/>
    <s v="11/11/2019"/>
    <s v="Q08/359"/>
    <s v="Hủy "/>
    <x v="0"/>
    <x v="4"/>
    <s v="PT.HUY"/>
    <m/>
    <m/>
    <m/>
    <m/>
    <m/>
    <m/>
    <m/>
    <m/>
    <m/>
  </r>
  <r>
    <x v="3"/>
    <s v="11/11/2019"/>
    <s v="Q08/360"/>
    <s v="Nguyễn Khánh Toàn "/>
    <x v="0"/>
    <x v="2"/>
    <s v="T1 =&gt; PA, g8%/2.5n/4.0"/>
    <m/>
    <n v="40000000"/>
    <m/>
    <m/>
    <m/>
    <m/>
    <m/>
    <n v="14930000"/>
    <s v="CK VTB"/>
  </r>
  <r>
    <x v="3"/>
    <s v="11/11/2019"/>
    <s v="Chi"/>
    <s v="C.ánh ngoại giao phòng cháy chữa cháy "/>
    <x v="3"/>
    <x v="1"/>
    <m/>
    <m/>
    <m/>
    <m/>
    <n v="2000000"/>
    <m/>
    <m/>
    <m/>
    <m/>
    <m/>
  </r>
  <r>
    <x v="3"/>
    <s v="11/11/2019"/>
    <m/>
    <s v="Vé xe HN&lt;=&gt;TH chị vân anh đi công tác "/>
    <x v="6"/>
    <x v="1"/>
    <m/>
    <m/>
    <m/>
    <m/>
    <n v="360000"/>
    <m/>
    <m/>
    <m/>
    <m/>
    <m/>
  </r>
  <r>
    <x v="3"/>
    <s v="11/11/2019"/>
    <m/>
    <s v="Taxi chị vân anh tvt thanh hóa đi công tác "/>
    <x v="6"/>
    <x v="1"/>
    <m/>
    <m/>
    <m/>
    <m/>
    <n v="700000"/>
    <m/>
    <m/>
    <m/>
    <m/>
    <m/>
  </r>
  <r>
    <x v="1"/>
    <m/>
    <m/>
    <s v="Tồn quỹ ngày 11/11"/>
    <x v="0"/>
    <x v="1"/>
    <m/>
    <n v="85154000"/>
    <m/>
    <m/>
    <n v="3060000"/>
    <m/>
    <n v="259349000"/>
    <m/>
    <m/>
    <m/>
  </r>
  <r>
    <x v="3"/>
    <s v="12/11/2019"/>
    <s v="Q02/088"/>
    <s v="Nguyễn Trương Quỳnh Chi "/>
    <x v="0"/>
    <x v="6"/>
    <s v="IB =&gt; SC_x000a_g7tr/3n/6.0"/>
    <n v="40000000"/>
    <m/>
    <m/>
    <m/>
    <m/>
    <m/>
    <m/>
    <n v="0"/>
    <s v="L1:3tr(6/10)     L2:33tr571(7/10)"/>
  </r>
  <r>
    <x v="3"/>
    <s v="12/11/2019"/>
    <m/>
    <s v="Vé Hồng th đi tranning Yên Lãng 30/9 HN&lt;=&gt;TH , +hỗ trợ ăn trưa "/>
    <x v="6"/>
    <x v="1"/>
    <m/>
    <m/>
    <m/>
    <m/>
    <n v="410000"/>
    <m/>
    <m/>
    <m/>
    <m/>
    <m/>
  </r>
  <r>
    <x v="3"/>
    <s v="12/11/2019"/>
    <m/>
    <s v="Vé Yến MĐ Sk Tô Hiến Thành 2-3/10 HN&lt;=&gt;TH "/>
    <x v="11"/>
    <x v="1"/>
    <m/>
    <m/>
    <m/>
    <m/>
    <n v="360000"/>
    <m/>
    <m/>
    <m/>
    <m/>
    <m/>
  </r>
  <r>
    <x v="3"/>
    <s v="12/11/2019"/>
    <m/>
    <s v="Vé xe Hoa Lb SK Tô Hiến Thành 2-3/10 HN&lt;=&gt;TH "/>
    <x v="11"/>
    <x v="1"/>
    <m/>
    <m/>
    <m/>
    <m/>
    <n v="360000"/>
    <m/>
    <m/>
    <m/>
    <m/>
    <m/>
  </r>
  <r>
    <x v="3"/>
    <s v="12/11/2019"/>
    <m/>
    <s v="Vé Phúc MĐ SK MC nguyễn Trãi (5/10)"/>
    <x v="11"/>
    <x v="1"/>
    <m/>
    <m/>
    <m/>
    <m/>
    <n v="360000"/>
    <m/>
    <m/>
    <m/>
    <m/>
    <m/>
  </r>
  <r>
    <x v="3"/>
    <s v="12/11/2019"/>
    <m/>
    <s v="Tiền taxi sk nguyễn văn trỗi (16/10)"/>
    <x v="11"/>
    <x v="1"/>
    <m/>
    <m/>
    <m/>
    <m/>
    <n v="90000"/>
    <m/>
    <m/>
    <m/>
    <m/>
    <m/>
  </r>
  <r>
    <x v="3"/>
    <s v="12/11/2019"/>
    <m/>
    <s v="Mua nước tăng lực phục vụ sự kiện 19/10"/>
    <x v="4"/>
    <x v="1"/>
    <m/>
    <m/>
    <m/>
    <m/>
    <n v="333000"/>
    <m/>
    <m/>
    <m/>
    <m/>
    <m/>
  </r>
  <r>
    <x v="3"/>
    <s v="12/11/2019"/>
    <m/>
    <s v="Đổi nước tầng 1(2 bình _12/10)"/>
    <x v="4"/>
    <x v="1"/>
    <m/>
    <m/>
    <m/>
    <m/>
    <n v="40000"/>
    <m/>
    <m/>
    <m/>
    <m/>
    <m/>
  </r>
  <r>
    <x v="3"/>
    <s v="12/11/2019"/>
    <m/>
    <s v="Phúc MĐ MC sk cù chính lan (8/10)"/>
    <x v="11"/>
    <x v="1"/>
    <m/>
    <m/>
    <m/>
    <m/>
    <n v="180000"/>
    <m/>
    <m/>
    <m/>
    <m/>
    <m/>
  </r>
  <r>
    <x v="3"/>
    <s v="12/11/2019"/>
    <m/>
    <s v="Phúc MĐ MC sk trần mai ninh  (15/10)"/>
    <x v="11"/>
    <x v="1"/>
    <m/>
    <m/>
    <m/>
    <m/>
    <n v="180000"/>
    <m/>
    <m/>
    <m/>
    <m/>
    <m/>
  </r>
  <r>
    <x v="1"/>
    <m/>
    <m/>
    <s v="Tồn quỹ ngày 12/11"/>
    <x v="0"/>
    <x v="1"/>
    <m/>
    <n v="40000000"/>
    <m/>
    <m/>
    <n v="2313000"/>
    <m/>
    <n v="297036000"/>
    <m/>
    <m/>
    <m/>
  </r>
  <r>
    <x v="3"/>
    <s v="13/11/2019"/>
    <s v="Q02/089"/>
    <s v="Hủy "/>
    <x v="0"/>
    <x v="4"/>
    <s v="PT.HUY"/>
    <m/>
    <m/>
    <m/>
    <m/>
    <m/>
    <m/>
    <m/>
    <m/>
    <m/>
  </r>
  <r>
    <x v="3"/>
    <s v="13/11/2019"/>
    <m/>
    <s v="Hoàn phí phụ huynh Hồ Thanh Trúc "/>
    <x v="8"/>
    <x v="1"/>
    <m/>
    <m/>
    <m/>
    <m/>
    <n v="1000000"/>
    <m/>
    <m/>
    <m/>
    <m/>
    <m/>
  </r>
  <r>
    <x v="3"/>
    <s v="13/11/2019"/>
    <m/>
    <s v="Hoàn phí phụ huynh Bùi Khánh Linh "/>
    <x v="8"/>
    <x v="1"/>
    <m/>
    <m/>
    <m/>
    <m/>
    <n v="9000000"/>
    <m/>
    <m/>
    <m/>
    <m/>
    <m/>
  </r>
  <r>
    <x v="3"/>
    <s v="13/11/2019"/>
    <m/>
    <s v="Hoàn phí phụ huynh Đặng Phong Châu "/>
    <x v="8"/>
    <x v="1"/>
    <m/>
    <m/>
    <m/>
    <m/>
    <n v="2000000"/>
    <m/>
    <m/>
    <m/>
    <m/>
    <m/>
  </r>
  <r>
    <x v="3"/>
    <s v="13/11/2019"/>
    <m/>
    <s v="Hoàn phí phụ huynh Lê Hoàng "/>
    <x v="8"/>
    <x v="1"/>
    <m/>
    <m/>
    <m/>
    <m/>
    <n v="5000000"/>
    <m/>
    <m/>
    <m/>
    <m/>
    <m/>
  </r>
  <r>
    <x v="3"/>
    <s v="13/11/2019"/>
    <m/>
    <s v="Taxi Sk Trần Phú 2 ca MC(13/11)"/>
    <x v="11"/>
    <x v="1"/>
    <m/>
    <m/>
    <m/>
    <m/>
    <n v="166000"/>
    <m/>
    <m/>
    <m/>
    <m/>
    <m/>
  </r>
  <r>
    <x v="3"/>
    <s v="13/11/2019"/>
    <m/>
    <s v="Taxi Sk Trần Phú 1 ca MC(12/11)"/>
    <x v="11"/>
    <x v="1"/>
    <m/>
    <m/>
    <m/>
    <m/>
    <n v="80000"/>
    <m/>
    <m/>
    <m/>
    <m/>
    <m/>
  </r>
  <r>
    <x v="4"/>
    <m/>
    <m/>
    <s v="Tồn quỹ ngày 13/11"/>
    <x v="0"/>
    <x v="1"/>
    <m/>
    <m/>
    <m/>
    <m/>
    <n v="17246000"/>
    <m/>
    <n v="279790000"/>
    <m/>
    <m/>
    <m/>
  </r>
  <r>
    <x v="3"/>
    <s v="14/11/2019"/>
    <s v="Q02/090"/>
    <s v="Hoàng Bùi Phúc Điền "/>
    <x v="0"/>
    <x v="2"/>
    <s v="T1 =&gt; PA, g4tr/2.5n/4.0-4.5"/>
    <n v="25000000"/>
    <m/>
    <m/>
    <m/>
    <m/>
    <m/>
    <m/>
    <n v="0"/>
    <s v="L1:5tr708(10/11)  L2:25tr(11/11)   "/>
  </r>
  <r>
    <x v="3"/>
    <s v="14/11/2019"/>
    <m/>
    <s v="Hoàn phí phụ huynh Võ Lê Minh "/>
    <x v="8"/>
    <x v="1"/>
    <m/>
    <m/>
    <m/>
    <m/>
    <n v="2000000"/>
    <m/>
    <m/>
    <m/>
    <m/>
    <m/>
  </r>
  <r>
    <x v="3"/>
    <s v="14/11/2019"/>
    <m/>
    <s v="Thuê máy chiếu sự kiện Trần phú + c2 Lê Lợi (6 máy 12+13+14/11)"/>
    <x v="11"/>
    <x v="1"/>
    <m/>
    <m/>
    <m/>
    <m/>
    <n v="1200000"/>
    <m/>
    <m/>
    <m/>
    <m/>
    <m/>
  </r>
  <r>
    <x v="3"/>
    <s v="14/11/2019"/>
    <m/>
    <s v="Taxi Sk C2 Lê lợi MC "/>
    <x v="11"/>
    <x v="1"/>
    <m/>
    <m/>
    <m/>
    <m/>
    <n v="238000"/>
    <m/>
    <m/>
    <m/>
    <m/>
    <m/>
  </r>
  <r>
    <x v="1"/>
    <m/>
    <m/>
    <s v="Tồn quỹ ngày 14/11"/>
    <x v="0"/>
    <x v="1"/>
    <m/>
    <n v="25000000"/>
    <m/>
    <m/>
    <n v="3438000"/>
    <m/>
    <n v="301352000"/>
    <m/>
    <m/>
    <m/>
  </r>
  <r>
    <x v="3"/>
    <s v="15/11/2019"/>
    <s v="Q07/328"/>
    <s v="HỦY "/>
    <x v="0"/>
    <x v="4"/>
    <s v="PT.HUY"/>
    <m/>
    <m/>
    <m/>
    <m/>
    <m/>
    <m/>
    <m/>
    <m/>
    <m/>
  </r>
  <r>
    <x v="3"/>
    <s v="15/11/2019"/>
    <s v="Q07/329"/>
    <s v="HỦY "/>
    <x v="0"/>
    <x v="4"/>
    <s v="PT.HUY"/>
    <m/>
    <m/>
    <m/>
    <m/>
    <m/>
    <m/>
    <m/>
    <m/>
    <m/>
  </r>
  <r>
    <x v="3"/>
    <s v="15/11/2019"/>
    <s v="Q07/361"/>
    <s v="Trịnh Xuân Mạnh "/>
    <x v="0"/>
    <x v="2"/>
    <s v="T1 =&gt; PA, g4tr/2.5n/4.0-4.5"/>
    <m/>
    <n v="50000000"/>
    <m/>
    <m/>
    <m/>
    <m/>
    <m/>
    <n v="0"/>
    <s v="L1:5tr708(5/11)"/>
  </r>
  <r>
    <x v="3"/>
    <s v="15/11/2019"/>
    <m/>
    <s v="Taxi Sk C2Trần phú MC (14+15/11)"/>
    <x v="11"/>
    <x v="1"/>
    <m/>
    <m/>
    <m/>
    <m/>
    <n v="168000"/>
    <m/>
    <m/>
    <m/>
    <m/>
    <m/>
  </r>
  <r>
    <x v="3"/>
    <s v="15/11/2019"/>
    <m/>
    <s v="Mua máy điện thoại di động cho chi nhánh "/>
    <x v="16"/>
    <x v="1"/>
    <m/>
    <m/>
    <m/>
    <m/>
    <n v="4440000"/>
    <m/>
    <m/>
    <m/>
    <m/>
    <m/>
  </r>
  <r>
    <x v="3"/>
    <s v="15/11/2019"/>
    <m/>
    <s v="Đặt phòng khách sạn cho thầy tây sự kiện 3 phòng "/>
    <x v="6"/>
    <x v="1"/>
    <m/>
    <m/>
    <m/>
    <m/>
    <n v="1865000"/>
    <m/>
    <m/>
    <m/>
    <m/>
    <m/>
  </r>
  <r>
    <x v="3"/>
    <s v="15/11/2019"/>
    <m/>
    <s v="Thanh toán tiền nước sinh hoạt T10"/>
    <x v="10"/>
    <x v="1"/>
    <m/>
    <m/>
    <m/>
    <m/>
    <n v="414000"/>
    <m/>
    <m/>
    <m/>
    <m/>
    <m/>
  </r>
  <r>
    <x v="3"/>
    <s v="15/11/2019"/>
    <m/>
    <s v="Thanh toán tiền set up sơn cho A.Dụ HP "/>
    <x v="2"/>
    <x v="1"/>
    <m/>
    <m/>
    <m/>
    <m/>
    <n v="18800000"/>
    <m/>
    <m/>
    <m/>
    <m/>
    <m/>
  </r>
  <r>
    <x v="1"/>
    <m/>
    <m/>
    <s v="Tồn quỹ ngày 15/11"/>
    <x v="0"/>
    <x v="1"/>
    <m/>
    <m/>
    <m/>
    <m/>
    <n v="25687000"/>
    <m/>
    <n v="275665000"/>
    <m/>
    <m/>
    <m/>
  </r>
  <r>
    <x v="3"/>
    <s v="16/11/2019"/>
    <s v="Q02/091"/>
    <s v="Trương Việt Cường "/>
    <x v="0"/>
    <x v="14"/>
    <s v="T1 =&gt; SC, g10tr/4n/6.0-6.5"/>
    <n v="1000000"/>
    <m/>
    <m/>
    <m/>
    <m/>
    <m/>
    <m/>
    <n v="99643000"/>
    <s v="16/11:Full"/>
  </r>
  <r>
    <x v="3"/>
    <s v="16/11/2019"/>
    <s v="Q02/092"/>
    <s v="Lê Triệu Tường Vân "/>
    <x v="0"/>
    <x v="2"/>
    <s v="T1 =&gt; PA, g4tr/2.5n/4.0-4.5"/>
    <n v="500000"/>
    <m/>
    <m/>
    <m/>
    <m/>
    <m/>
    <m/>
    <n v="59208000"/>
    <s v="16/11:Full"/>
  </r>
  <r>
    <x v="3"/>
    <s v="16/11/2019"/>
    <s v="Q02/093"/>
    <s v="Nguyễn Minh Dũng "/>
    <x v="0"/>
    <x v="6"/>
    <s v="IB =&gt; SC_x000a_g5%/3n/6.5"/>
    <n v="30000000"/>
    <m/>
    <m/>
    <m/>
    <m/>
    <m/>
    <m/>
    <n v="39390000"/>
    <m/>
  </r>
  <r>
    <x v="3"/>
    <s v="16/11/2019"/>
    <s v="Q08/362"/>
    <s v="Trịnh Thùy Linh "/>
    <x v="0"/>
    <x v="2"/>
    <s v="T1 =&gt; PA_x000a_g8%/2.5n/4.0-4.5"/>
    <n v="10000000"/>
    <m/>
    <m/>
    <m/>
    <m/>
    <m/>
    <m/>
    <n v="99860000"/>
    <s v="16/12:full"/>
  </r>
  <r>
    <x v="3"/>
    <s v="16/11/2019"/>
    <m/>
    <s v="Trịnh Quang Huy "/>
    <x v="0"/>
    <x v="2"/>
    <s v="T1 =&gt; PA_x000a_g8%/2.5n/4.0-4.5"/>
    <m/>
    <m/>
    <m/>
    <m/>
    <m/>
    <m/>
    <m/>
    <m/>
    <m/>
  </r>
  <r>
    <x v="3"/>
    <s v="16/11/2019"/>
    <s v="Q09/406"/>
    <s v="Nguyễn Trọng Vương Vũ "/>
    <x v="0"/>
    <x v="9"/>
    <s v="T2 =&gt; PA, g8%,2n/4.0"/>
    <n v="98620000"/>
    <m/>
    <m/>
    <m/>
    <m/>
    <m/>
    <m/>
    <n v="0"/>
    <m/>
  </r>
  <r>
    <x v="3"/>
    <s v="16/11/2019"/>
    <m/>
    <s v="Nguyễn Trọng Tâm "/>
    <x v="0"/>
    <x v="18"/>
    <s v="K3 =&gt; K7, g8%/3n/mover"/>
    <m/>
    <m/>
    <m/>
    <m/>
    <m/>
    <m/>
    <m/>
    <n v="0"/>
    <m/>
  </r>
  <r>
    <x v="3"/>
    <s v="16/11/2019"/>
    <s v="Chi"/>
    <s v="Hoàn phí phụ huynh Phạm Minh Đức "/>
    <x v="8"/>
    <x v="1"/>
    <m/>
    <m/>
    <m/>
    <m/>
    <n v="500000"/>
    <m/>
    <m/>
    <m/>
    <m/>
    <m/>
  </r>
  <r>
    <x v="3"/>
    <s v="16/11/2019"/>
    <m/>
    <s v="Đổi nước T1 2 bình "/>
    <x v="10"/>
    <x v="1"/>
    <m/>
    <m/>
    <m/>
    <m/>
    <n v="40000"/>
    <m/>
    <m/>
    <m/>
    <m/>
    <m/>
  </r>
  <r>
    <x v="3"/>
    <s v="16/11/2019"/>
    <m/>
    <s v="Mua nước khoáng Lavie sk 16/11"/>
    <x v="10"/>
    <x v="1"/>
    <m/>
    <m/>
    <m/>
    <m/>
    <n v="730000"/>
    <m/>
    <m/>
    <m/>
    <m/>
    <m/>
  </r>
  <r>
    <x v="3"/>
    <s v="16/11/2019"/>
    <m/>
    <s v="Taxi MC cấp 2 le lợi 16/11"/>
    <x v="11"/>
    <x v="1"/>
    <m/>
    <m/>
    <m/>
    <m/>
    <n v="84000"/>
    <m/>
    <m/>
    <m/>
    <m/>
    <m/>
  </r>
  <r>
    <x v="1"/>
    <m/>
    <m/>
    <s v="Tồn quỹ ngày 16/11"/>
    <x v="0"/>
    <x v="1"/>
    <m/>
    <n v="140120000"/>
    <m/>
    <m/>
    <n v="1354000"/>
    <m/>
    <n v="414431000"/>
    <m/>
    <m/>
    <m/>
  </r>
  <r>
    <x v="3"/>
    <s v="17/11/2019"/>
    <s v="Q02/094"/>
    <s v="Nguyễn Tuấn Hưng "/>
    <x v="0"/>
    <x v="14"/>
    <s v="T1 =&gt; SC, g10tr/4n/6.0"/>
    <m/>
    <n v="12600000"/>
    <m/>
    <m/>
    <m/>
    <m/>
    <m/>
    <n v="88000000"/>
    <s v="CK BIDV"/>
  </r>
  <r>
    <x v="3"/>
    <s v="17/11/2019"/>
    <s v="Q02/095"/>
    <s v="Lương Trung Kiên "/>
    <x v="0"/>
    <x v="2"/>
    <s v="T1 =&gt; PA, g4tr/2.5n/4.0-4.5"/>
    <n v="10000000"/>
    <m/>
    <m/>
    <m/>
    <m/>
    <m/>
    <m/>
    <n v="45708000"/>
    <m/>
  </r>
  <r>
    <x v="3"/>
    <s v="17/11/2019"/>
    <s v="Q02/096"/>
    <s v="Lê Phương Nguyên "/>
    <x v="0"/>
    <x v="9"/>
    <s v="T2 =&gt; PA, g4tr/,2n/4.0-4.5"/>
    <n v="1500000"/>
    <m/>
    <m/>
    <m/>
    <m/>
    <m/>
    <m/>
    <n v="45327000"/>
    <m/>
  </r>
  <r>
    <x v="3"/>
    <s v="17/11/2019"/>
    <s v="Q02/097"/>
    <s v="Lê Phương Nguyên "/>
    <x v="0"/>
    <x v="9"/>
    <s v="T2 =&gt; PA, g4tr/,2n/4.0-4.5"/>
    <n v="1500000"/>
    <m/>
    <m/>
    <m/>
    <m/>
    <m/>
    <m/>
    <n v="43827000"/>
    <s v="18/11:full"/>
  </r>
  <r>
    <x v="3"/>
    <s v="17/11/2019"/>
    <s v="Q02/098"/>
    <s v="Lương Trung Kiên "/>
    <x v="0"/>
    <x v="2"/>
    <s v="T1 =&gt; PA, g4tr/2.5n/4.0-4.5"/>
    <n v="45708000"/>
    <m/>
    <m/>
    <m/>
    <m/>
    <m/>
    <m/>
    <n v="0"/>
    <s v="L1:10tr(17/11)"/>
  </r>
  <r>
    <x v="3"/>
    <s v="17/11/2019"/>
    <s v="Q06/280"/>
    <s v="Phạm Hồng Ngọc "/>
    <x v="0"/>
    <x v="9"/>
    <s v="T2 =&gt; PA, g4tr/,2n/4.0-4.5"/>
    <m/>
    <n v="10000000"/>
    <m/>
    <m/>
    <m/>
    <m/>
    <m/>
    <n v="36827000"/>
    <s v="QTEXB YL"/>
  </r>
  <r>
    <x v="3"/>
    <s v="17/11/2019"/>
    <s v="Q07/330"/>
    <s v="Lê Thị Huyền Thanh "/>
    <x v="0"/>
    <x v="2"/>
    <s v="T1 =&gt; PA, g4tr/2.5n/4.0-4.5"/>
    <n v="1000000"/>
    <m/>
    <m/>
    <m/>
    <m/>
    <m/>
    <m/>
    <n v="54708000"/>
    <m/>
  </r>
  <r>
    <x v="3"/>
    <s v="17/11/2019"/>
    <s v="Q07/331"/>
    <s v="Nguyễn Đức Minh "/>
    <x v="0"/>
    <x v="14"/>
    <s v="T1 =&gt; SC, g10tr/4n/6.0-6.5"/>
    <n v="200000"/>
    <m/>
    <m/>
    <m/>
    <m/>
    <m/>
    <m/>
    <n v="100440000"/>
    <m/>
  </r>
  <r>
    <x v="3"/>
    <s v="17/11/2019"/>
    <s v="Q08/363"/>
    <s v="HỦY "/>
    <x v="0"/>
    <x v="4"/>
    <s v="PT.HUY"/>
    <m/>
    <m/>
    <m/>
    <m/>
    <m/>
    <m/>
    <m/>
    <m/>
    <m/>
  </r>
  <r>
    <x v="3"/>
    <s v="17/11/2019"/>
    <s v="Q08/364"/>
    <s v="Lê Thị Huyền Thanh "/>
    <x v="0"/>
    <x v="2"/>
    <s v="T1 =&gt; PA, g4tr/2.5n/4.0"/>
    <n v="9000000"/>
    <m/>
    <m/>
    <m/>
    <m/>
    <m/>
    <m/>
    <n v="45708000"/>
    <s v="18/11:Full"/>
  </r>
  <r>
    <x v="3"/>
    <s v="17/11/2019"/>
    <s v="Q08/365"/>
    <s v="Lê Hà Linh "/>
    <x v="0"/>
    <x v="14"/>
    <s v="T1 =&gt; SC, g10tr/4n/6.0-6.5"/>
    <n v="2000000"/>
    <m/>
    <m/>
    <m/>
    <m/>
    <m/>
    <m/>
    <n v="98640000"/>
    <s v="18/11:50%"/>
  </r>
  <r>
    <x v="3"/>
    <s v="17/11/2019"/>
    <s v="Q08/366"/>
    <s v="Lê Quang Hưng "/>
    <x v="0"/>
    <x v="2"/>
    <s v="T1 =&gt; PA, g4tr/2n/4.0-4.5"/>
    <m/>
    <n v="2000000"/>
    <m/>
    <m/>
    <m/>
    <m/>
    <m/>
    <n v="53708000"/>
    <s v="CK AGB"/>
  </r>
  <r>
    <x v="3"/>
    <s v="17/11/2019"/>
    <s v="Q08/367"/>
    <s v="HỦY "/>
    <x v="0"/>
    <x v="4"/>
    <s v="PT.HUY"/>
    <m/>
    <m/>
    <m/>
    <m/>
    <m/>
    <m/>
    <m/>
    <m/>
    <m/>
  </r>
  <r>
    <x v="3"/>
    <s v="17/11/2019"/>
    <s v="Q08/368"/>
    <s v="Dương Thu Hà "/>
    <x v="0"/>
    <x v="9"/>
    <s v="T2 =&gt; PA, g4tr/,2.5n/4.0-4.5"/>
    <n v="2000000"/>
    <m/>
    <m/>
    <m/>
    <m/>
    <m/>
    <m/>
    <n v="44827000"/>
    <m/>
  </r>
  <r>
    <x v="3"/>
    <s v="17/11/2019"/>
    <s v="Q08/369"/>
    <s v="Lê Hoàng Long "/>
    <x v="0"/>
    <x v="23"/>
    <s v="T2 =&gt; AD, g4tr/3.5n/5.0-5.5"/>
    <n v="13678000"/>
    <m/>
    <m/>
    <m/>
    <m/>
    <m/>
    <m/>
    <n v="50000000"/>
    <s v="L1:1.5tr(17/11)"/>
  </r>
  <r>
    <x v="3"/>
    <s v="17/11/2019"/>
    <s v="Q09/407"/>
    <s v="Nguyễn Lưu Gia Bảo "/>
    <x v="0"/>
    <x v="13"/>
    <s v="T2 =&gt; SC, g10tr/6.0-6.5/4N"/>
    <m/>
    <n v="15000000"/>
    <m/>
    <m/>
    <m/>
    <m/>
    <m/>
    <n v="76762000"/>
    <s v="QTEXB"/>
  </r>
  <r>
    <x v="3"/>
    <s v="17/11/2019"/>
    <s v="Q09/408"/>
    <s v="Lê Hoàng Long "/>
    <x v="0"/>
    <x v="23"/>
    <s v="T2 =&gt; AD, g4tr/3.5n/5.0-5.5"/>
    <n v="1500000"/>
    <m/>
    <m/>
    <m/>
    <m/>
    <m/>
    <m/>
    <n v="63678000"/>
    <m/>
  </r>
  <r>
    <x v="3"/>
    <s v="17/11/2019"/>
    <s v="Q09/409"/>
    <s v="Hoàng Duy Hưng"/>
    <x v="0"/>
    <x v="14"/>
    <s v="T1 =&gt; SC_x000a_HB 10tr, 6.0-6.5/4n"/>
    <m/>
    <n v="10000000"/>
    <m/>
    <m/>
    <m/>
    <m/>
    <m/>
    <n v="90643000"/>
    <s v="CK BIDV"/>
  </r>
  <r>
    <x v="3"/>
    <s v="17/11/2019"/>
    <s v="Q09/410"/>
    <s v="Nguyễn Thành Vinh "/>
    <x v="0"/>
    <x v="2"/>
    <s v="T1 =&gt; PA, g4tr/2n/4.0-4.5"/>
    <n v="2000000"/>
    <m/>
    <m/>
    <m/>
    <m/>
    <m/>
    <m/>
    <n v="53708000"/>
    <m/>
  </r>
  <r>
    <x v="3"/>
    <s v="17/11/2019"/>
    <m/>
    <s v="Vé xé My times sự kiện TH=&gt;HN17/11"/>
    <x v="6"/>
    <x v="1"/>
    <m/>
    <m/>
    <m/>
    <m/>
    <n v="180000"/>
    <m/>
    <m/>
    <m/>
    <m/>
    <m/>
  </r>
  <r>
    <x v="3"/>
    <s v="17/11/2019"/>
    <m/>
    <s v="Vé xe team times+YL+HM"/>
    <x v="6"/>
    <x v="1"/>
    <m/>
    <m/>
    <m/>
    <m/>
    <n v="2500000"/>
    <m/>
    <m/>
    <m/>
    <m/>
    <m/>
  </r>
  <r>
    <x v="3"/>
    <s v="17/11/2019"/>
    <m/>
    <s v="Vé xe chị Ngọc TVT HN=&gt; TH SK (17/11)"/>
    <x v="6"/>
    <x v="1"/>
    <m/>
    <m/>
    <m/>
    <m/>
    <n v="180000"/>
    <m/>
    <m/>
    <m/>
    <m/>
    <m/>
  </r>
  <r>
    <x v="3"/>
    <s v="17/11/2019"/>
    <m/>
    <s v="Taxi thu phí Q08/352"/>
    <x v="13"/>
    <x v="1"/>
    <m/>
    <m/>
    <m/>
    <m/>
    <n v="175000"/>
    <m/>
    <m/>
    <m/>
    <m/>
    <m/>
  </r>
  <r>
    <x v="1"/>
    <m/>
    <m/>
    <s v="Tồn quỹ ngày 17/11"/>
    <x v="0"/>
    <x v="1"/>
    <m/>
    <n v="90086000"/>
    <m/>
    <m/>
    <n v="3035000"/>
    <m/>
    <n v="501482000"/>
    <m/>
    <m/>
    <m/>
  </r>
  <r>
    <x v="3"/>
    <s v="18/11/2019"/>
    <s v="Q02/099"/>
    <s v="Lê Hà Linh "/>
    <x v="0"/>
    <x v="14"/>
    <s v="T1 =&gt; SC, g10tr/4n/6.0-6.5"/>
    <n v="48640000"/>
    <m/>
    <m/>
    <m/>
    <m/>
    <m/>
    <m/>
    <n v="50000000"/>
    <s v="L1:2tr(17/11)"/>
  </r>
  <r>
    <x v="3"/>
    <s v="18/11/2019"/>
    <s v="Q02/100"/>
    <s v="Lê Phương Nguyên "/>
    <x v="0"/>
    <x v="9"/>
    <s v="T2 =&gt; PA, g4tr/2n/4.0-4.5"/>
    <n v="43827000"/>
    <m/>
    <m/>
    <m/>
    <m/>
    <m/>
    <m/>
    <n v="0"/>
    <s v="L1:3tr(17/11)"/>
  </r>
  <r>
    <x v="3"/>
    <s v="18/11/2019"/>
    <s v="Q06/281"/>
    <s v="Nguyễn Lưu Gia Bảo"/>
    <x v="0"/>
    <x v="13"/>
    <s v="T2 =&gt; SC, g10tr/6.0-6.5/4N"/>
    <n v="40000000"/>
    <n v="15000000"/>
    <m/>
    <m/>
    <m/>
    <m/>
    <m/>
    <n v="21762000"/>
    <s v="QTEXB "/>
  </r>
  <r>
    <x v="3"/>
    <s v="18/11/2019"/>
    <s v="Q06/282"/>
    <s v="Phạm Hồng Ngọc "/>
    <x v="0"/>
    <x v="9"/>
    <s v="T2 =&gt; PA, g4tr/4.0-4.5/2.5n"/>
    <m/>
    <n v="36827000"/>
    <m/>
    <m/>
    <m/>
    <m/>
    <m/>
    <n v="0"/>
    <s v="L1:10tr(17/10)  QTEXB"/>
  </r>
  <r>
    <x v="3"/>
    <s v="18/11/2019"/>
    <s v="Q09/411"/>
    <s v="Lê Trần Minh Quang "/>
    <x v="0"/>
    <x v="8"/>
    <s v="PA =&gt; SC, g50%/6.5/1.5n"/>
    <n v="31270000"/>
    <m/>
    <m/>
    <m/>
    <m/>
    <m/>
    <m/>
    <n v="0"/>
    <m/>
  </r>
  <r>
    <x v="3"/>
    <s v="18/11/2019"/>
    <s v="Chi"/>
    <s v="Trả tiền set up IT A. Tuân "/>
    <x v="2"/>
    <x v="1"/>
    <m/>
    <m/>
    <m/>
    <m/>
    <n v="15764000"/>
    <m/>
    <m/>
    <m/>
    <m/>
    <m/>
  </r>
  <r>
    <x v="3"/>
    <s v="18/11/2019"/>
    <m/>
    <s v="Vé xe Tâm YL SK 25/10"/>
    <x v="6"/>
    <x v="1"/>
    <m/>
    <m/>
    <m/>
    <m/>
    <n v="180000"/>
    <m/>
    <m/>
    <m/>
    <m/>
    <m/>
  </r>
  <r>
    <x v="3"/>
    <s v="18/11/2019"/>
    <m/>
    <s v="Chi mua vpp SK 17-18/11"/>
    <x v="1"/>
    <x v="1"/>
    <m/>
    <m/>
    <m/>
    <m/>
    <n v="3977000"/>
    <m/>
    <m/>
    <m/>
    <m/>
    <m/>
  </r>
  <r>
    <x v="3"/>
    <s v="18/11/2019"/>
    <m/>
    <s v="Tiền taxi đi thu phí tại nhà "/>
    <x v="13"/>
    <x v="1"/>
    <m/>
    <m/>
    <m/>
    <m/>
    <n v="120000"/>
    <m/>
    <m/>
    <m/>
    <m/>
    <m/>
  </r>
  <r>
    <x v="3"/>
    <s v="18/11/2019"/>
    <m/>
    <s v="Vé xe Khôi YL tàu HN-TH"/>
    <x v="6"/>
    <x v="1"/>
    <m/>
    <m/>
    <m/>
    <m/>
    <n v="165000"/>
    <m/>
    <m/>
    <m/>
    <m/>
    <m/>
  </r>
  <r>
    <x v="3"/>
    <s v="18/11/2019"/>
    <m/>
    <s v="Tiền thuê khách sạn Chị Trang TVT YL 16-17/11 "/>
    <x v="6"/>
    <x v="1"/>
    <m/>
    <m/>
    <m/>
    <m/>
    <n v="1300000"/>
    <m/>
    <m/>
    <m/>
    <m/>
    <m/>
  </r>
  <r>
    <x v="3"/>
    <s v="18/11/2019"/>
    <m/>
    <s v="Hồng TH nộp tài khoản Viettinbank 18/11"/>
    <x v="7"/>
    <x v="1"/>
    <m/>
    <m/>
    <m/>
    <m/>
    <n v="350000000"/>
    <m/>
    <m/>
    <m/>
    <m/>
    <m/>
  </r>
  <r>
    <x v="1"/>
    <m/>
    <m/>
    <s v="Tồn quỹ ngày 18/11"/>
    <x v="0"/>
    <x v="1"/>
    <m/>
    <n v="163737000"/>
    <m/>
    <m/>
    <n v="371506000"/>
    <m/>
    <n v="293713000"/>
    <m/>
    <m/>
    <m/>
  </r>
  <r>
    <x v="3"/>
    <s v="19/11/2019"/>
    <s v="Q06/283"/>
    <s v="HỦY"/>
    <x v="0"/>
    <x v="4"/>
    <s v="PT.HUY"/>
    <m/>
    <m/>
    <m/>
    <m/>
    <m/>
    <m/>
    <m/>
    <m/>
    <m/>
  </r>
  <r>
    <x v="3"/>
    <s v="19/11/2019"/>
    <s v="Q06/284"/>
    <s v="Trịnh Quang Huy "/>
    <x v="0"/>
    <x v="2"/>
    <s v="T1 =&gt; PA, g4tr/2.5n/4.0"/>
    <n v="17500000"/>
    <m/>
    <m/>
    <m/>
    <m/>
    <m/>
    <m/>
    <n v="28208000"/>
    <s v="L1:10tr(16/11)"/>
  </r>
  <r>
    <x v="3"/>
    <s v="19/11/2019"/>
    <s v="Q06/285"/>
    <s v="Lê Thị Huyền Thanh "/>
    <x v="0"/>
    <x v="2"/>
    <s v="T1 =&gt; PA, g4tr/2.5n/4.0"/>
    <n v="45708000"/>
    <m/>
    <m/>
    <m/>
    <m/>
    <m/>
    <m/>
    <n v="0"/>
    <s v="L1:10tr(17/11)"/>
  </r>
  <r>
    <x v="3"/>
    <s v="19/11/2019"/>
    <s v="Q08/370"/>
    <s v="Nguyễn Tuấn Hưng "/>
    <x v="0"/>
    <x v="2"/>
    <s v="T1 =&gt; PA, g4tr/2.5n/4.0-4.5"/>
    <n v="43108000"/>
    <m/>
    <m/>
    <m/>
    <m/>
    <m/>
    <m/>
    <n v="0"/>
    <s v="L1:12tr600(17/11)"/>
  </r>
  <r>
    <x v="3"/>
    <s v="19/11/2019"/>
    <s v="Chi"/>
    <s v="Vé xe taxi chị vân anh đi găp cô hiệu trưởng cấp 2 lê lợi +cấp 2 trần phú "/>
    <x v="11"/>
    <x v="1"/>
    <m/>
    <m/>
    <m/>
    <m/>
    <n v="174000"/>
    <m/>
    <m/>
    <m/>
    <m/>
    <m/>
  </r>
  <r>
    <x v="3"/>
    <s v="19/11/2019"/>
    <m/>
    <s v="Vé xe thu phí hiệu trưởng cấp 2 Trần Mai Ninh "/>
    <x v="13"/>
    <x v="1"/>
    <m/>
    <m/>
    <m/>
    <m/>
    <n v="112000"/>
    <m/>
    <m/>
    <m/>
    <m/>
    <m/>
  </r>
  <r>
    <x v="3"/>
    <s v="19/11/2019"/>
    <m/>
    <s v="Vé taxi đi sự kiện cấp 2 Trần Phú 12+15/11"/>
    <x v="11"/>
    <x v="1"/>
    <m/>
    <m/>
    <m/>
    <m/>
    <n v="164000"/>
    <m/>
    <m/>
    <m/>
    <m/>
    <m/>
  </r>
  <r>
    <x v="3"/>
    <s v="19/11/2019"/>
    <m/>
    <s v="Đi thu phí case hồng ngọc "/>
    <x v="13"/>
    <x v="1"/>
    <m/>
    <m/>
    <m/>
    <m/>
    <n v="36000"/>
    <m/>
    <m/>
    <m/>
    <m/>
    <m/>
  </r>
  <r>
    <x v="3"/>
    <s v="19/11/2019"/>
    <m/>
    <s v="Vé xe chị Vân Anh đi training (14/11) HN&lt;=&gt;TH"/>
    <x v="6"/>
    <x v="1"/>
    <m/>
    <m/>
    <m/>
    <m/>
    <n v="330000"/>
    <m/>
    <m/>
    <m/>
    <m/>
    <m/>
  </r>
  <r>
    <x v="3"/>
    <s v="19/11/2019"/>
    <m/>
    <s v="Vé xem phim Tiên Hắc Ám TVT Vân Anh "/>
    <x v="19"/>
    <x v="1"/>
    <m/>
    <m/>
    <m/>
    <m/>
    <n v="500000"/>
    <m/>
    <m/>
    <m/>
    <m/>
    <m/>
  </r>
  <r>
    <x v="3"/>
    <s v="19/11/2019"/>
    <m/>
    <s v="Vé xe từ sân bay =&gt; nhà chị Yến SG (6/11)"/>
    <x v="6"/>
    <x v="1"/>
    <m/>
    <m/>
    <m/>
    <m/>
    <n v="233000"/>
    <m/>
    <m/>
    <m/>
    <m/>
    <m/>
  </r>
  <r>
    <x v="3"/>
    <s v="19/11/2019"/>
    <m/>
    <s v="Vé taxi đi từ nhà chị yến=&gt; khách sạn Lê Thị Riêng "/>
    <x v="6"/>
    <x v="1"/>
    <m/>
    <m/>
    <m/>
    <m/>
    <n v="225000"/>
    <m/>
    <m/>
    <m/>
    <m/>
    <m/>
  </r>
  <r>
    <x v="3"/>
    <s v="19/11/2019"/>
    <m/>
    <s v="Mua đài set-up "/>
    <x v="2"/>
    <x v="1"/>
    <m/>
    <m/>
    <m/>
    <m/>
    <n v="1950000"/>
    <m/>
    <m/>
    <m/>
    <m/>
    <m/>
  </r>
  <r>
    <x v="1"/>
    <m/>
    <m/>
    <s v="Tồn quỹ ngày 19/11"/>
    <x v="0"/>
    <x v="1"/>
    <m/>
    <n v="106316000"/>
    <m/>
    <m/>
    <n v="3724000"/>
    <m/>
    <n v="396305000"/>
    <m/>
    <m/>
    <m/>
  </r>
  <r>
    <x v="3"/>
    <s v="20/11/2019"/>
    <s v="Q06/286"/>
    <s v=" Lê Hoàng Long "/>
    <x v="0"/>
    <x v="23"/>
    <s v="T2 =&gt; AD, g4tr/2.5n/5.5"/>
    <n v="50000000"/>
    <m/>
    <m/>
    <m/>
    <m/>
    <m/>
    <m/>
    <m/>
    <m/>
  </r>
  <r>
    <x v="3"/>
    <s v="20/11/2019"/>
    <s v="Chi"/>
    <s v="Hồng TH nộp tài khoản Viettinbank 20/11"/>
    <x v="7"/>
    <x v="1"/>
    <m/>
    <m/>
    <m/>
    <m/>
    <n v="360000000"/>
    <m/>
    <m/>
    <m/>
    <m/>
    <m/>
  </r>
  <r>
    <x v="3"/>
    <s v="20/11/2019"/>
    <m/>
    <s v="Mua dây xích xe+chìa khóa "/>
    <x v="2"/>
    <x v="1"/>
    <m/>
    <m/>
    <m/>
    <m/>
    <n v="630000"/>
    <m/>
    <m/>
    <m/>
    <m/>
    <m/>
  </r>
  <r>
    <x v="3"/>
    <s v="20/11/2019"/>
    <m/>
    <s v="Mua dây thép phơi quần áo, chăn cho nhân viên "/>
    <x v="2"/>
    <x v="1"/>
    <m/>
    <m/>
    <m/>
    <m/>
    <n v="195000"/>
    <m/>
    <m/>
    <m/>
    <m/>
    <m/>
  </r>
  <r>
    <x v="1"/>
    <m/>
    <m/>
    <s v="Tồn quỹ ngày 20/11"/>
    <x v="0"/>
    <x v="1"/>
    <m/>
    <n v="50000000"/>
    <m/>
    <m/>
    <n v="360825000"/>
    <m/>
    <n v="85480000"/>
    <m/>
    <m/>
    <m/>
  </r>
  <r>
    <x v="3"/>
    <s v="21/11/2019"/>
    <s v="Q6/287"/>
    <s v="Lê Văn Tiến Hiệp"/>
    <x v="0"/>
    <x v="6"/>
    <s v="IB =&gt; SC_x000a_hb 8tr, 6.0-6.5/3n"/>
    <n v="17430000"/>
    <m/>
    <m/>
    <m/>
    <m/>
    <m/>
    <m/>
    <n v="0"/>
    <s v="l1: 20tr 20/10, l2: 17.140 21/10, l3: CP từ Tuyết Hoa 21tr"/>
  </r>
  <r>
    <x v="3"/>
    <s v="21/11/2019"/>
    <s v="Q6/288"/>
    <s v="Tào Minh Ngọc sách teen 2"/>
    <x v="0"/>
    <x v="24"/>
    <s v="SACH"/>
    <n v="30000"/>
    <m/>
    <m/>
    <m/>
    <m/>
    <m/>
    <m/>
    <m/>
    <m/>
  </r>
  <r>
    <x v="3"/>
    <s v="21/11/2019"/>
    <s v="Q7/332"/>
    <s v="Tào Minh Ngọc"/>
    <x v="0"/>
    <x v="12"/>
    <s v="T3 =&gt; PA_x000a_hb 3tr, 4.0/2n"/>
    <n v="20000000"/>
    <m/>
    <m/>
    <m/>
    <m/>
    <m/>
    <m/>
    <n v="0"/>
    <s v="l1: 3tr 20/10, l2: 7tr 21/10, l3: 8.910k 28/10"/>
  </r>
  <r>
    <x v="3"/>
    <s v="21/11/2019"/>
    <s v="Q7/333"/>
    <s v="Phạm Phương Anh "/>
    <x v="0"/>
    <x v="13"/>
    <s v="T2 =&gt; SC_x000a_HB 10tr, 6.0-6.5/4n"/>
    <n v="30000000"/>
    <m/>
    <m/>
    <m/>
    <m/>
    <m/>
    <m/>
    <n v="50000000"/>
    <s v="l1: 11.762k 10/11"/>
  </r>
  <r>
    <x v="3"/>
    <s v="21/11/2019"/>
    <s v="Chi"/>
    <s v="Hạnh vé xe HN - TH"/>
    <x v="6"/>
    <x v="1"/>
    <m/>
    <m/>
    <m/>
    <m/>
    <n v="180000"/>
    <m/>
    <m/>
    <m/>
    <m/>
    <m/>
  </r>
  <r>
    <x v="3"/>
    <s v="21/11/2019"/>
    <m/>
    <s v="Thuê máy phát điện 26+27/10"/>
    <x v="2"/>
    <x v="1"/>
    <m/>
    <m/>
    <m/>
    <m/>
    <n v="5000000"/>
    <m/>
    <m/>
    <m/>
    <m/>
    <m/>
  </r>
  <r>
    <x v="1"/>
    <m/>
    <m/>
    <s v="Tồn 21/11"/>
    <x v="0"/>
    <x v="1"/>
    <m/>
    <n v="67460000"/>
    <m/>
    <m/>
    <n v="5180000"/>
    <m/>
    <n v="147760000"/>
    <m/>
    <m/>
    <m/>
  </r>
  <r>
    <x v="3"/>
    <s v="22/11/2019"/>
    <s v="Q6/289"/>
    <s v="Hoàng Bảo Nguyên"/>
    <x v="0"/>
    <x v="13"/>
    <s v="T2 =&gt; SC_x000a_HB 10tr, 6.5-7.0/4.5n"/>
    <m/>
    <n v="7463000"/>
    <m/>
    <m/>
    <m/>
    <m/>
    <m/>
    <n v="93935000"/>
    <s v="l1: 20tr 22/11_x000a_CK VCB"/>
  </r>
  <r>
    <x v="3"/>
    <s v="22/11/2019"/>
    <m/>
    <s v="Hoàng Lê Duy "/>
    <x v="0"/>
    <x v="7"/>
    <s v="IB =&gt; PA_x000a_HB 3tr, 4.0/1.5n"/>
    <m/>
    <m/>
    <m/>
    <m/>
    <m/>
    <m/>
    <m/>
    <m/>
    <m/>
  </r>
  <r>
    <x v="3"/>
    <s v="22/11/2019"/>
    <s v="Chi "/>
    <s v="Trả lương giáo viên Vernon ( tuần 11-17/11)"/>
    <x v="20"/>
    <x v="1"/>
    <m/>
    <m/>
    <m/>
    <m/>
    <n v="1575000"/>
    <m/>
    <m/>
    <m/>
    <m/>
    <m/>
  </r>
  <r>
    <x v="3"/>
    <s v="22/11/2019"/>
    <m/>
    <s v="Giấy vệ sinh + túi đựng rác + nước lau kính"/>
    <x v="2"/>
    <x v="1"/>
    <m/>
    <m/>
    <m/>
    <m/>
    <n v="520000"/>
    <m/>
    <m/>
    <m/>
    <m/>
    <m/>
  </r>
  <r>
    <x v="3"/>
    <s v="22/11/2019"/>
    <m/>
    <s v="Đặt phòng khách sạn cho GV"/>
    <x v="6"/>
    <x v="1"/>
    <m/>
    <m/>
    <m/>
    <m/>
    <n v="450000"/>
    <m/>
    <m/>
    <m/>
    <m/>
    <m/>
  </r>
  <r>
    <x v="1"/>
    <m/>
    <m/>
    <s v="Tồn 22/11"/>
    <x v="0"/>
    <x v="1"/>
    <m/>
    <m/>
    <m/>
    <m/>
    <n v="2545000"/>
    <m/>
    <n v="145215000"/>
    <m/>
    <m/>
    <m/>
  </r>
  <r>
    <x v="3"/>
    <s v="23/11/2019"/>
    <s v="Q6/290"/>
    <s v="Lê Thu Hằng "/>
    <x v="0"/>
    <x v="13"/>
    <s v="T2 =&gt; SC_x000a_HB 10tr, 6.0/4n"/>
    <n v="50000000"/>
    <m/>
    <m/>
    <m/>
    <m/>
    <m/>
    <m/>
    <n v="16760000"/>
    <s v="l1: 25tr 20/10"/>
  </r>
  <r>
    <x v="3"/>
    <s v="23/11/2019"/>
    <s v="Q7/334"/>
    <s v="Nguyễn Tuấn Kiệt"/>
    <x v="0"/>
    <x v="9"/>
    <s v="T2 =&gt; PA_x000a_HB 4tr, 4.0/2n"/>
    <m/>
    <n v="23000000"/>
    <m/>
    <m/>
    <m/>
    <m/>
    <m/>
    <n v="0"/>
    <s v="l1: 23.827k 23/11"/>
  </r>
  <r>
    <x v="3"/>
    <s v="23/11/2019"/>
    <m/>
    <s v="Mua đĩa CD"/>
    <x v="1"/>
    <x v="1"/>
    <m/>
    <m/>
    <m/>
    <m/>
    <n v="50000"/>
    <m/>
    <m/>
    <m/>
    <m/>
    <m/>
  </r>
  <r>
    <x v="3"/>
    <s v="23/11/2019"/>
    <m/>
    <s v="Mua 5 bình nước"/>
    <x v="4"/>
    <x v="1"/>
    <m/>
    <m/>
    <m/>
    <m/>
    <n v="220000"/>
    <m/>
    <m/>
    <m/>
    <m/>
    <m/>
  </r>
  <r>
    <x v="1"/>
    <m/>
    <m/>
    <s v="Tồn 23/11"/>
    <x v="0"/>
    <x v="1"/>
    <m/>
    <n v="50000000"/>
    <m/>
    <m/>
    <n v="270000"/>
    <m/>
    <n v="194945000"/>
    <m/>
    <m/>
    <m/>
  </r>
  <r>
    <x v="3"/>
    <s v="24/11/2019"/>
    <s v="Chi"/>
    <s v="Thanh toán 3 thùng bánh gạo"/>
    <x v="5"/>
    <x v="1"/>
    <m/>
    <m/>
    <m/>
    <m/>
    <n v="990000"/>
    <m/>
    <m/>
    <m/>
    <m/>
    <m/>
  </r>
  <r>
    <x v="1"/>
    <m/>
    <m/>
    <s v="Tồn 24/11"/>
    <x v="0"/>
    <x v="1"/>
    <m/>
    <m/>
    <m/>
    <m/>
    <n v="990000"/>
    <m/>
    <n v="193955000"/>
    <m/>
    <m/>
    <m/>
  </r>
  <r>
    <x v="3"/>
    <s v="25/11/2019"/>
    <s v="Q6/291"/>
    <s v="Nguyễn Ngọc Linh "/>
    <x v="0"/>
    <x v="5"/>
    <s v="IB =&gt; Ad_x000a_hb 4tr, 5.0-5.5/2n"/>
    <n v="4160000"/>
    <m/>
    <m/>
    <m/>
    <m/>
    <m/>
    <m/>
    <n v="0"/>
    <s v="l1: 42.827k 20/10"/>
  </r>
  <r>
    <x v="3"/>
    <s v="25/11/2019"/>
    <s v="Q7/335"/>
    <s v="Đặng Kiều Anh "/>
    <x v="0"/>
    <x v="9"/>
    <s v="T2 =&gt; PA_x000a_HB 4tr, 4.0/2.5n"/>
    <m/>
    <n v="26827000"/>
    <m/>
    <m/>
    <m/>
    <m/>
    <m/>
    <n v="0"/>
    <s v="l1: 20tr 20/10"/>
  </r>
  <r>
    <x v="3"/>
    <s v="25/11/2019"/>
    <s v="Q7/336"/>
    <s v="Phạm Thị Thiên An "/>
    <x v="0"/>
    <x v="2"/>
    <s v="T1 =&gt; PA_x000a_hb 4tr, 4.0-4.5/2.5n"/>
    <n v="5008000"/>
    <m/>
    <m/>
    <m/>
    <m/>
    <m/>
    <m/>
    <m/>
    <m/>
  </r>
  <r>
    <x v="3"/>
    <s v="25/11/2019"/>
    <s v="Q9/412"/>
    <s v="Hủy"/>
    <x v="0"/>
    <x v="4"/>
    <s v="PT.HUY"/>
    <m/>
    <m/>
    <m/>
    <m/>
    <m/>
    <m/>
    <m/>
    <m/>
    <m/>
  </r>
  <r>
    <x v="3"/>
    <s v="25/11/2019"/>
    <s v="Q9/413"/>
    <s v="Hủy"/>
    <x v="0"/>
    <x v="4"/>
    <s v="PT.HUY"/>
    <m/>
    <m/>
    <m/>
    <m/>
    <m/>
    <m/>
    <m/>
    <m/>
    <m/>
  </r>
  <r>
    <x v="3"/>
    <s v="25/11/2019"/>
    <s v="Q9/414"/>
    <s v="Hoàng Duy Hưng"/>
    <x v="0"/>
    <x v="14"/>
    <s v="T1 =&gt; SC_x000a_HB 10tr, 6.0-6.5/4n"/>
    <n v="4643000"/>
    <n v="36000000"/>
    <m/>
    <m/>
    <m/>
    <m/>
    <m/>
    <n v="50000000"/>
    <s v="l1: 10tr 17/11, 20tr CK BIDV, 16tr CK sac (19/11)"/>
  </r>
  <r>
    <x v="3"/>
    <s v="25/11/2019"/>
    <m/>
    <s v="Taxi đồ sk c2 Đông Thọ"/>
    <x v="11"/>
    <x v="1"/>
    <m/>
    <m/>
    <m/>
    <m/>
    <n v="20000"/>
    <m/>
    <m/>
    <m/>
    <m/>
    <m/>
  </r>
  <r>
    <x v="3"/>
    <s v="25/11/2019"/>
    <m/>
    <s v="14/11 Quỳnh PSK vé xe sk Lê Lợi chiều HN - TH"/>
    <x v="6"/>
    <x v="1"/>
    <m/>
    <m/>
    <m/>
    <m/>
    <n v="180000"/>
    <m/>
    <m/>
    <m/>
    <m/>
    <m/>
  </r>
  <r>
    <x v="3"/>
    <s v="25/11/2019"/>
    <m/>
    <s v="6/11 Quỳnh PSK vé xe sk Nguyễn Du chiều TH - HN"/>
    <x v="6"/>
    <x v="1"/>
    <m/>
    <m/>
    <m/>
    <m/>
    <n v="180000"/>
    <m/>
    <m/>
    <m/>
    <m/>
    <m/>
  </r>
  <r>
    <x v="3"/>
    <s v="25/11/2019"/>
    <m/>
    <s v="4/11 Hồng Times vé xe sk Nguyễn Du + Lý Tự Trọng chiều TH - HN"/>
    <x v="6"/>
    <x v="1"/>
    <m/>
    <m/>
    <m/>
    <m/>
    <n v="180000"/>
    <m/>
    <m/>
    <m/>
    <m/>
    <m/>
  </r>
  <r>
    <x v="3"/>
    <s v="25/11/2019"/>
    <m/>
    <s v="4/11 Hồng Times vé xe sk Nguyễn Du + Lý Tự Trọng chiều HN - TH"/>
    <x v="6"/>
    <x v="1"/>
    <m/>
    <m/>
    <m/>
    <m/>
    <n v="180000"/>
    <m/>
    <m/>
    <m/>
    <m/>
    <m/>
  </r>
  <r>
    <x v="3"/>
    <s v="25/11/2019"/>
    <m/>
    <s v="4/11 Hoa LB vé xe sk Nguyễn Du + Lý Tự Trọng chiều TH - HN"/>
    <x v="6"/>
    <x v="1"/>
    <m/>
    <m/>
    <m/>
    <m/>
    <n v="180000"/>
    <m/>
    <m/>
    <m/>
    <m/>
    <m/>
  </r>
  <r>
    <x v="3"/>
    <s v="25/11/2019"/>
    <m/>
    <s v="12/11Việt NX vé xe sk Trần Phú HN - TH"/>
    <x v="6"/>
    <x v="1"/>
    <m/>
    <m/>
    <m/>
    <m/>
    <n v="180000"/>
    <m/>
    <m/>
    <m/>
    <m/>
    <m/>
  </r>
  <r>
    <x v="3"/>
    <s v="25/11/2019"/>
    <m/>
    <s v="12/11Việt NX vé xe sk Trần Phú chiều TH - HN"/>
    <x v="6"/>
    <x v="1"/>
    <m/>
    <m/>
    <m/>
    <m/>
    <n v="180000"/>
    <m/>
    <m/>
    <m/>
    <m/>
    <m/>
  </r>
  <r>
    <x v="3"/>
    <s v="25/11/2019"/>
    <m/>
    <s v="25/11 Việt NX vé xe sk Đông Thọ chiều HN - TH"/>
    <x v="6"/>
    <x v="1"/>
    <m/>
    <m/>
    <m/>
    <m/>
    <n v="180000"/>
    <m/>
    <m/>
    <m/>
    <m/>
    <m/>
  </r>
  <r>
    <x v="3"/>
    <s v="25/11/2019"/>
    <m/>
    <s v="Tiền điện tháng 11"/>
    <x v="10"/>
    <x v="1"/>
    <m/>
    <m/>
    <m/>
    <m/>
    <n v="10148000"/>
    <m/>
    <m/>
    <m/>
    <m/>
    <m/>
  </r>
  <r>
    <x v="3"/>
    <s v="25/11/2019"/>
    <m/>
    <s v="14/11 Quỳnh sk vé xe  sk Lê Lợi chiều TH - HN"/>
    <x v="6"/>
    <x v="1"/>
    <m/>
    <m/>
    <m/>
    <m/>
    <n v="180000"/>
    <m/>
    <m/>
    <m/>
    <m/>
    <m/>
  </r>
  <r>
    <x v="3"/>
    <s v="25/11/2019"/>
    <m/>
    <s v="24/11 Quỳnh sk vé xe  sk Đông Thọ chiều Hn - TH"/>
    <x v="6"/>
    <x v="1"/>
    <m/>
    <m/>
    <m/>
    <m/>
    <n v="200000"/>
    <m/>
    <m/>
    <m/>
    <m/>
    <m/>
  </r>
  <r>
    <x v="1"/>
    <m/>
    <m/>
    <s v="Tồn 25/11"/>
    <x v="0"/>
    <x v="1"/>
    <m/>
    <n v="13811000"/>
    <m/>
    <m/>
    <n v="11988000"/>
    <m/>
    <n v="195778000"/>
    <m/>
    <m/>
    <m/>
  </r>
  <r>
    <x v="3"/>
    <s v="26/11/2019"/>
    <m/>
    <s v="Mua kẹo sự kiện C1 Lê Văn Tám"/>
    <x v="5"/>
    <x v="1"/>
    <m/>
    <m/>
    <m/>
    <m/>
    <n v="104000"/>
    <m/>
    <m/>
    <m/>
    <m/>
    <m/>
  </r>
  <r>
    <x v="3"/>
    <s v="26/11/2019"/>
    <m/>
    <s v="Đặt phòng khách sạn "/>
    <x v="6"/>
    <x v="1"/>
    <m/>
    <m/>
    <m/>
    <m/>
    <n v="450000"/>
    <m/>
    <m/>
    <m/>
    <m/>
    <m/>
  </r>
  <r>
    <x v="3"/>
    <s v="26/11/2019"/>
    <m/>
    <s v="Taxi đồ sk Lê Văn Tám"/>
    <x v="11"/>
    <x v="1"/>
    <m/>
    <m/>
    <m/>
    <m/>
    <n v="90000"/>
    <m/>
    <m/>
    <m/>
    <m/>
    <m/>
  </r>
  <r>
    <x v="3"/>
    <s v="26/11/2019"/>
    <m/>
    <s v="Taxi Hải Phòng - bến xe, TH - bến xe"/>
    <x v="6"/>
    <x v="1"/>
    <m/>
    <m/>
    <m/>
    <m/>
    <n v="105000"/>
    <m/>
    <m/>
    <m/>
    <m/>
    <m/>
  </r>
  <r>
    <x v="1"/>
    <m/>
    <m/>
    <s v="Tồn 26/11"/>
    <x v="0"/>
    <x v="1"/>
    <m/>
    <m/>
    <m/>
    <m/>
    <n v="749000"/>
    <m/>
    <n v="195029000"/>
    <m/>
    <m/>
    <m/>
  </r>
  <r>
    <x v="3"/>
    <s v="27/11/2019"/>
    <s v="Q6/292"/>
    <s v="Lương Nguyễn Trâm Anh "/>
    <x v="0"/>
    <x v="9"/>
    <s v="T2 =&gt; PA_x000a_hb 4tr, 4.0-4.5/2n"/>
    <n v="23827000"/>
    <m/>
    <m/>
    <m/>
    <m/>
    <m/>
    <m/>
    <n v="0"/>
    <s v="l1: 23tr 28/10"/>
  </r>
  <r>
    <x v="3"/>
    <s v="27/11/2019"/>
    <s v="Chi"/>
    <s v="Thuế điện"/>
    <x v="2"/>
    <x v="1"/>
    <m/>
    <m/>
    <m/>
    <m/>
    <n v="20300000"/>
    <m/>
    <m/>
    <m/>
    <m/>
    <m/>
  </r>
  <r>
    <x v="3"/>
    <s v="27/11/2019"/>
    <m/>
    <s v="Taxi đồ sự kiện c2 Thiệu Dương"/>
    <x v="11"/>
    <x v="1"/>
    <m/>
    <m/>
    <m/>
    <m/>
    <n v="191000"/>
    <m/>
    <m/>
    <m/>
    <m/>
    <m/>
  </r>
  <r>
    <x v="3"/>
    <s v="27/11/2019"/>
    <m/>
    <s v="Tiền xe chị Vân Anh đi training 26/11"/>
    <x v="6"/>
    <x v="1"/>
    <m/>
    <m/>
    <m/>
    <m/>
    <n v="400000"/>
    <m/>
    <m/>
    <m/>
    <m/>
    <m/>
  </r>
  <r>
    <x v="3"/>
    <s v="27/11/2019"/>
    <m/>
    <s v="Tùng MĐ xe HN - TH sk c2 Thiệu Dương"/>
    <x v="6"/>
    <x v="1"/>
    <m/>
    <m/>
    <m/>
    <m/>
    <n v="200000"/>
    <m/>
    <m/>
    <m/>
    <m/>
    <m/>
  </r>
  <r>
    <x v="1"/>
    <m/>
    <m/>
    <s v="Tồn 27/11"/>
    <x v="0"/>
    <x v="1"/>
    <m/>
    <n v="23827000"/>
    <m/>
    <m/>
    <n v="21091000"/>
    <m/>
    <n v="197765000"/>
    <m/>
    <m/>
    <m/>
  </r>
  <r>
    <x v="3"/>
    <s v="29/11/2019"/>
    <s v="Q6/293"/>
    <s v="Nguyễn Ngọc Bảo Anh "/>
    <x v="0"/>
    <x v="13"/>
    <s v="T2 =&gt; SC_x000a_hb 10tr, 6.5/4n"/>
    <n v="71760000"/>
    <m/>
    <m/>
    <m/>
    <m/>
    <m/>
    <m/>
    <n v="0"/>
    <s v="l1: 20tr 26/10"/>
  </r>
  <r>
    <x v="3"/>
    <s v="29/11/2019"/>
    <s v="Chi"/>
    <s v="Taxi đồ sk Thiệu Dương 28/11"/>
    <x v="11"/>
    <x v="1"/>
    <m/>
    <m/>
    <m/>
    <m/>
    <n v="116000"/>
    <m/>
    <m/>
    <m/>
    <m/>
    <m/>
  </r>
  <r>
    <x v="3"/>
    <s v="29/11/2019"/>
    <m/>
    <s v="VPP 9/11"/>
    <x v="1"/>
    <x v="1"/>
    <m/>
    <m/>
    <m/>
    <m/>
    <n v="500000"/>
    <m/>
    <m/>
    <m/>
    <m/>
    <m/>
  </r>
  <r>
    <x v="3"/>
    <s v="29/11/2019"/>
    <m/>
    <s v="VPP 21/11: mua máy cắt giấy"/>
    <x v="1"/>
    <x v="1"/>
    <m/>
    <m/>
    <m/>
    <m/>
    <n v="387000"/>
    <m/>
    <m/>
    <m/>
    <m/>
    <m/>
  </r>
  <r>
    <x v="3"/>
    <s v="29/11/2019"/>
    <m/>
    <s v="VPP 28/11"/>
    <x v="1"/>
    <x v="1"/>
    <m/>
    <m/>
    <m/>
    <m/>
    <n v="2333000"/>
    <m/>
    <m/>
    <m/>
    <m/>
    <m/>
  </r>
  <r>
    <x v="3"/>
    <s v="29/11/2019"/>
    <m/>
    <s v="Sửa điện tầng 6"/>
    <x v="2"/>
    <x v="1"/>
    <m/>
    <m/>
    <m/>
    <m/>
    <n v="200000"/>
    <m/>
    <m/>
    <m/>
    <m/>
    <m/>
  </r>
  <r>
    <x v="3"/>
    <s v="29/11/2019"/>
    <m/>
    <s v="Hoàn phí Dương Thu Hà"/>
    <x v="8"/>
    <x v="1"/>
    <m/>
    <m/>
    <m/>
    <m/>
    <n v="2000000"/>
    <m/>
    <m/>
    <m/>
    <m/>
    <m/>
  </r>
  <r>
    <x v="3"/>
    <s v="29/11/2019"/>
    <m/>
    <s v="Taxi chị vân anh tvt đi gặp HT Lê Văn Tám"/>
    <x v="11"/>
    <x v="1"/>
    <m/>
    <m/>
    <m/>
    <m/>
    <n v="70000"/>
    <m/>
    <m/>
    <m/>
    <m/>
    <m/>
  </r>
  <r>
    <x v="3"/>
    <s v="29/11/2019"/>
    <m/>
    <s v="Gửi tiền chị Yến viettin"/>
    <x v="7"/>
    <x v="1"/>
    <m/>
    <m/>
    <m/>
    <m/>
    <n v="220000000"/>
    <m/>
    <m/>
    <m/>
    <m/>
    <m/>
  </r>
  <r>
    <x v="3"/>
    <s v="29/11/2019"/>
    <m/>
    <s v="Lương giáo viên Vernon tuần 18-24/11"/>
    <x v="20"/>
    <x v="1"/>
    <m/>
    <m/>
    <m/>
    <m/>
    <n v="1575000"/>
    <m/>
    <m/>
    <m/>
    <m/>
    <m/>
  </r>
  <r>
    <x v="1"/>
    <m/>
    <m/>
    <s v="Tồn 29/11"/>
    <x v="0"/>
    <x v="1"/>
    <m/>
    <n v="71760000"/>
    <m/>
    <m/>
    <n v="227181000"/>
    <m/>
    <n v="42344000"/>
    <m/>
    <m/>
    <m/>
  </r>
  <r>
    <x v="3"/>
    <s v="30/11/2019"/>
    <s v="Q6/294"/>
    <s v="Trương Đức Anh"/>
    <x v="0"/>
    <x v="18"/>
    <s v="K3 =&gt; K7_x000a_hb 4tr, movers/3n"/>
    <m/>
    <n v="10000000"/>
    <m/>
    <m/>
    <m/>
    <m/>
    <m/>
    <n v="44377000"/>
    <s v="QT eib"/>
  </r>
  <r>
    <x v="3"/>
    <s v="30/11/2019"/>
    <s v="Q6/295"/>
    <s v="Trương Thị Tuyết Mây"/>
    <x v="0"/>
    <x v="6"/>
    <s v="IB =&gt; SC_x000a_hb 7tr, 6.0-6.5/3.5n"/>
    <m/>
    <n v="5000000"/>
    <m/>
    <m/>
    <m/>
    <m/>
    <m/>
    <n v="71570000"/>
    <s v="QT eib"/>
  </r>
  <r>
    <x v="3"/>
    <s v="30/11/2019"/>
    <s v="Q6/296"/>
    <s v="Cao Dương Thùy Linh"/>
    <x v="0"/>
    <x v="2"/>
    <s v="T1 =&gt; PA_x000a_hb 4tr, 4.0-4.5/2.5n"/>
    <n v="200000"/>
    <m/>
    <m/>
    <m/>
    <m/>
    <m/>
    <m/>
    <n v="55508000"/>
    <m/>
  </r>
  <r>
    <x v="3"/>
    <s v="30/11/2019"/>
    <s v="Q7/337"/>
    <s v="Nguyễn Thọ Anh"/>
    <x v="0"/>
    <x v="13"/>
    <s v="T2 =&gt; SC_x000a_hb 5%, 6.5/4n"/>
    <m/>
    <n v="96670000"/>
    <m/>
    <m/>
    <m/>
    <m/>
    <m/>
    <n v="0"/>
    <s v="QT eib"/>
  </r>
  <r>
    <x v="3"/>
    <s v="30/11/2019"/>
    <s v="Q8/371"/>
    <s v="Nguyễn Trọng Phúc"/>
    <x v="0"/>
    <x v="9"/>
    <s v="T2 =&gt; PA_x000a_hb 5%, 4.0-4.5/2n"/>
    <n v="48285000"/>
    <m/>
    <m/>
    <m/>
    <m/>
    <m/>
    <m/>
    <n v="0"/>
    <m/>
  </r>
  <r>
    <x v="3"/>
    <s v="30/11/2019"/>
    <s v="Q9/415"/>
    <s v="Lê Ngọc Tú Nhi"/>
    <x v="0"/>
    <x v="2"/>
    <s v="T1 =&gt; PA_x000a_hb 4tr, 4.0-4.5/2.5n"/>
    <m/>
    <n v="55708000"/>
    <m/>
    <m/>
    <m/>
    <m/>
    <m/>
    <n v="0"/>
    <m/>
  </r>
  <r>
    <x v="3"/>
    <s v="30/11/2019"/>
    <s v="Q9/416"/>
    <s v="Hủy"/>
    <x v="0"/>
    <x v="4"/>
    <s v="PT.HUY"/>
    <m/>
    <m/>
    <m/>
    <m/>
    <m/>
    <m/>
    <m/>
    <m/>
    <m/>
  </r>
  <r>
    <x v="3"/>
    <s v="30/11/2019"/>
    <s v="Q9/417"/>
    <s v="Lê Thị Thư"/>
    <x v="0"/>
    <x v="2"/>
    <s v="T1 =&gt; PA_x000a_hb 4tr, 4.0-4.5/2.5n"/>
    <n v="200000"/>
    <m/>
    <m/>
    <m/>
    <m/>
    <m/>
    <m/>
    <n v="55508000"/>
    <m/>
  </r>
  <r>
    <x v="3"/>
    <s v="30/11/2019"/>
    <s v="Chi"/>
    <s v="Vé xe chị Quỳnh tvt đi HN - TH (8/11)"/>
    <x v="6"/>
    <x v="1"/>
    <m/>
    <m/>
    <m/>
    <m/>
    <n v="180000"/>
    <m/>
    <m/>
    <m/>
    <m/>
    <m/>
  </r>
  <r>
    <x v="3"/>
    <s v="30/11/2019"/>
    <m/>
    <s v="Vé xe chị Quỳnh tvt, chị Phương tvv đi HN - TH (30/11"/>
    <x v="6"/>
    <x v="1"/>
    <m/>
    <m/>
    <m/>
    <m/>
    <n v="400000"/>
    <m/>
    <m/>
    <m/>
    <m/>
    <m/>
  </r>
  <r>
    <x v="3"/>
    <s v="30/11/2019"/>
    <m/>
    <s v="Vé xe chi Vân Anh tvt, Vân Anh ft, Hồng đi HP - TH "/>
    <x v="6"/>
    <x v="1"/>
    <m/>
    <m/>
    <m/>
    <m/>
    <n v="390000"/>
    <m/>
    <m/>
    <m/>
    <m/>
    <m/>
  </r>
  <r>
    <x v="3"/>
    <s v="30/11/2019"/>
    <m/>
    <s v="10 thùng nước Lavie"/>
    <x v="4"/>
    <x v="1"/>
    <m/>
    <m/>
    <m/>
    <m/>
    <n v="730000"/>
    <m/>
    <m/>
    <m/>
    <m/>
    <m/>
  </r>
  <r>
    <x v="1"/>
    <m/>
    <m/>
    <s v="Tồn 30/11"/>
    <x v="0"/>
    <x v="1"/>
    <m/>
    <n v="48685000"/>
    <m/>
    <n v="0"/>
    <n v="1700000"/>
    <m/>
    <n v="89329000"/>
    <m/>
    <m/>
    <m/>
  </r>
  <r>
    <x v="5"/>
    <s v="01/12/2019"/>
    <s v="Q6/297"/>
    <s v="Hủy"/>
    <x v="0"/>
    <x v="4"/>
    <s v="PT.HUY"/>
    <m/>
    <m/>
    <m/>
    <m/>
    <m/>
    <m/>
    <m/>
    <m/>
    <m/>
  </r>
  <r>
    <x v="5"/>
    <s v="01/12/2019"/>
    <s v="Q6/298"/>
    <s v="Ngô Ngọc Trang Anh"/>
    <x v="0"/>
    <x v="14"/>
    <s v="T1 =&gt; SC_x000a_HB 10tr, 6.0-6.5/4n"/>
    <n v="2000000"/>
    <m/>
    <m/>
    <m/>
    <m/>
    <m/>
    <m/>
    <n v="98640000"/>
    <m/>
  </r>
  <r>
    <x v="5"/>
    <s v="01/12/2019"/>
    <s v="Q7/338"/>
    <s v="Hàn Thị Mai Hoa"/>
    <x v="0"/>
    <x v="2"/>
    <s v="T1 =&gt; PA_x000a_hb 4tr, 4.0-4.5/2.5n"/>
    <n v="500000"/>
    <m/>
    <m/>
    <m/>
    <m/>
    <m/>
    <m/>
    <n v="55208000"/>
    <m/>
  </r>
  <r>
    <x v="5"/>
    <s v="01/12/2019"/>
    <s v="Q8/372"/>
    <s v="Nguyễn Hoàng Thùy Anh"/>
    <x v="0"/>
    <x v="14"/>
    <s v="T1 =&gt; SC_x000a_HB 10tr, 6.0-6.5/4n"/>
    <n v="500000"/>
    <m/>
    <m/>
    <m/>
    <m/>
    <m/>
    <m/>
    <n v="100143000"/>
    <m/>
  </r>
  <r>
    <x v="5"/>
    <s v="01/12/2019"/>
    <s v="Q8/373"/>
    <s v="Lê Hương Giang"/>
    <x v="0"/>
    <x v="2"/>
    <s v="T1 =&gt; PA_x000a_hb 4tr, 4.0-4.5/2.5n"/>
    <n v="2000000"/>
    <m/>
    <m/>
    <m/>
    <m/>
    <m/>
    <m/>
    <n v="53708000"/>
    <m/>
  </r>
  <r>
    <x v="5"/>
    <s v="01/12/2019"/>
    <s v="Q8/374"/>
    <s v="Phạm Minh Tú"/>
    <x v="0"/>
    <x v="9"/>
    <s v="T2 =&gt; PA_x000a_hb 4tr, 4.0/2.5n"/>
    <n v="1000000"/>
    <m/>
    <m/>
    <m/>
    <m/>
    <m/>
    <m/>
    <n v="45827000"/>
    <m/>
  </r>
  <r>
    <x v="5"/>
    <s v="01/12/2019"/>
    <s v="Q8/375"/>
    <s v="Nguyễn Hoàng Thùy Anh"/>
    <x v="0"/>
    <x v="22"/>
    <s v="T1 =&gt; IB_x000a_hb 2tr, flyer/1.5n"/>
    <n v="5000000"/>
    <m/>
    <m/>
    <m/>
    <m/>
    <m/>
    <m/>
    <n v="32412000"/>
    <m/>
  </r>
  <r>
    <x v="5"/>
    <s v="01/12/2019"/>
    <s v="Q8/376"/>
    <s v="Đàm Lê Trí Tôn "/>
    <x v="0"/>
    <x v="18"/>
    <s v="K3 =&gt; K7_x000a_hb 5tr, movers/2n"/>
    <n v="3000000"/>
    <m/>
    <m/>
    <m/>
    <m/>
    <m/>
    <m/>
    <n v="48377000"/>
    <m/>
  </r>
  <r>
    <x v="5"/>
    <s v="01/12/2019"/>
    <s v="Q8/377"/>
    <s v="Hoàng Đàm Tôn Như"/>
    <x v="0"/>
    <x v="18"/>
    <s v="K3 =&gt; K7_x000a_hb 5tr, movers/2n"/>
    <n v="2000000"/>
    <m/>
    <m/>
    <m/>
    <m/>
    <m/>
    <m/>
    <n v="49377000"/>
    <m/>
  </r>
  <r>
    <x v="5"/>
    <s v="01/12/2019"/>
    <s v="Q8/378"/>
    <s v="Hoàng Đàm Kim Anh"/>
    <x v="0"/>
    <x v="6"/>
    <s v="IB =&gt; SC_x000a_hb 7tr, 6.0-6.5/2.5n"/>
    <n v="3000000"/>
    <m/>
    <m/>
    <m/>
    <m/>
    <m/>
    <m/>
    <n v="73570000"/>
    <m/>
  </r>
  <r>
    <x v="5"/>
    <s v="01/12/2019"/>
    <s v="Q9/418"/>
    <s v="Phạm Yến Ngọc"/>
    <x v="0"/>
    <x v="25"/>
    <s v="T3 =&gt; Ad_x000a_hb 4tr, 5.5/3n"/>
    <n v="500000"/>
    <m/>
    <m/>
    <m/>
    <m/>
    <m/>
    <m/>
    <n v="56240000"/>
    <m/>
  </r>
  <r>
    <x v="5"/>
    <s v="01/12/2019"/>
    <s v="Q9/419"/>
    <s v="Trần Thị Yến Vi"/>
    <x v="0"/>
    <x v="22"/>
    <s v="T1 =&gt; IB_x000a_hb 2tr, flyer/1.5n"/>
    <n v="5000000"/>
    <m/>
    <m/>
    <m/>
    <m/>
    <m/>
    <m/>
    <n v="32912000"/>
    <m/>
  </r>
  <r>
    <x v="5"/>
    <s v="01/12/2019"/>
    <s v="Q9/420"/>
    <s v="Nguyễn Anh Huy"/>
    <x v="0"/>
    <x v="14"/>
    <s v="T1 =&gt; SC_x000a_hb 10tr, 6.0-6.5/4n"/>
    <n v="2000000"/>
    <m/>
    <m/>
    <m/>
    <m/>
    <m/>
    <m/>
    <n v="98643000"/>
    <m/>
  </r>
  <r>
    <x v="5"/>
    <s v="01/12/2019"/>
    <s v="Q9/421"/>
    <s v="Trương Thị Tuyết Mây"/>
    <x v="0"/>
    <x v="6"/>
    <s v="IB =&gt; SC_x000a_hb 7tr, 6.0-6.5/3.5n"/>
    <m/>
    <n v="71570000"/>
    <m/>
    <m/>
    <m/>
    <m/>
    <m/>
    <n v="0"/>
    <s v="l1: 5tr 30/11"/>
  </r>
  <r>
    <x v="5"/>
    <s v="01/12/2019"/>
    <s v="Q9/422"/>
    <s v="Trương Đức Anh"/>
    <x v="0"/>
    <x v="18"/>
    <s v="K3 =&gt; K7_x000a_hb 5tr, movers/2n"/>
    <m/>
    <n v="25100000"/>
    <m/>
    <m/>
    <m/>
    <m/>
    <m/>
    <n v="16277000"/>
    <m/>
  </r>
  <r>
    <x v="5"/>
    <s v="01/12/2019"/>
    <s v="Q9/423"/>
    <s v="Lê Yến Nhi"/>
    <x v="0"/>
    <x v="14"/>
    <s v="T1 =&gt; SC_x000a_HB 10tr, 6.0-6.5/4n"/>
    <n v="10000000"/>
    <m/>
    <m/>
    <m/>
    <m/>
    <m/>
    <m/>
    <n v="90643000"/>
    <m/>
  </r>
  <r>
    <x v="5"/>
    <s v="01/12/2019"/>
    <s v="Q9/424"/>
    <s v="Lê Yến Nhi"/>
    <x v="0"/>
    <x v="14"/>
    <s v="T1 =&gt; SC_x000a_HB 10tr, 6.0-6.5/4n"/>
    <n v="10000000"/>
    <m/>
    <m/>
    <m/>
    <m/>
    <m/>
    <m/>
    <n v="80643000"/>
    <s v="l1: 10tr 1/12"/>
  </r>
  <r>
    <x v="5"/>
    <s v="01/12/2019"/>
    <s v="Q9/425"/>
    <s v="Nguyễn Tiến Phát"/>
    <x v="0"/>
    <x v="9"/>
    <s v="T2 =&gt; PA_x000a_hb 4tr, 4.0-4.5/2,5n"/>
    <n v="2000000"/>
    <m/>
    <m/>
    <m/>
    <m/>
    <m/>
    <m/>
    <n v="44827000"/>
    <m/>
  </r>
  <r>
    <x v="5"/>
    <s v="01/12/2019"/>
    <s v="Q9/426"/>
    <s v="Hoàng Đàm Tôn Như"/>
    <x v="0"/>
    <x v="18"/>
    <s v="K3 =&gt; K7_x000a_hb 5tr, movers/2n"/>
    <m/>
    <n v="49377000"/>
    <m/>
    <m/>
    <m/>
    <m/>
    <m/>
    <n v="0"/>
    <s v="l1: 2tr 1/12 ck vcb"/>
  </r>
  <r>
    <x v="5"/>
    <s v="01/12/2019"/>
    <m/>
    <s v="Taxi sk cấp 2 Nam Ngạn"/>
    <x v="11"/>
    <x v="1"/>
    <m/>
    <m/>
    <m/>
    <m/>
    <n v="60000"/>
    <m/>
    <m/>
    <m/>
    <m/>
    <m/>
  </r>
  <r>
    <x v="5"/>
    <s v="01/12/2019"/>
    <m/>
    <s v="Tiền cước chuyển phát nhanh chị Ánh"/>
    <x v="2"/>
    <x v="1"/>
    <m/>
    <m/>
    <m/>
    <m/>
    <n v="32000"/>
    <m/>
    <m/>
    <m/>
    <m/>
    <m/>
  </r>
  <r>
    <x v="5"/>
    <s v="01/12/2019"/>
    <m/>
    <s v="Taxi thu phí tại nhà"/>
    <x v="13"/>
    <x v="1"/>
    <m/>
    <m/>
    <m/>
    <m/>
    <n v="134000"/>
    <m/>
    <m/>
    <m/>
    <m/>
    <m/>
  </r>
  <r>
    <x v="5"/>
    <s v="01/12/2019"/>
    <m/>
    <s v="Tiền phòng nhà nghỉ chị Quỳnh + chị Phương"/>
    <x v="6"/>
    <x v="1"/>
    <m/>
    <m/>
    <m/>
    <m/>
    <n v="1950000"/>
    <m/>
    <m/>
    <m/>
    <m/>
    <m/>
  </r>
  <r>
    <x v="5"/>
    <s v="01/12/2019"/>
    <m/>
    <s v="Vé xe Phúc MĐ HN=&gt;TH (30/11)"/>
    <x v="6"/>
    <x v="1"/>
    <m/>
    <m/>
    <m/>
    <m/>
    <n v="200000"/>
    <m/>
    <m/>
    <m/>
    <m/>
    <m/>
  </r>
  <r>
    <x v="5"/>
    <s v="01/12/2019"/>
    <m/>
    <s v="Vé xe Phúc + Tùng MĐ HN =&gt; TH"/>
    <x v="6"/>
    <x v="1"/>
    <m/>
    <m/>
    <m/>
    <m/>
    <n v="360000"/>
    <m/>
    <m/>
    <m/>
    <m/>
    <m/>
  </r>
  <r>
    <x v="5"/>
    <s v="01/12/2019"/>
    <m/>
    <s v="Tuấn HM vé xe chiều Hn - TH 30/11"/>
    <x v="6"/>
    <x v="1"/>
    <m/>
    <m/>
    <m/>
    <m/>
    <n v="200000"/>
    <m/>
    <m/>
    <m/>
    <m/>
    <m/>
  </r>
  <r>
    <x v="1"/>
    <m/>
    <m/>
    <s v="Tồn 1/12"/>
    <x v="0"/>
    <x v="1"/>
    <m/>
    <n v="48500000"/>
    <m/>
    <m/>
    <n v="2936000"/>
    <m/>
    <n v="134893000"/>
    <m/>
    <m/>
    <m/>
  </r>
  <r>
    <x v="5"/>
    <s v="02/12/2019"/>
    <s v="Q6/299"/>
    <s v="Nguyễn Đình Kính"/>
    <x v="0"/>
    <x v="5"/>
    <s v="IB =&gt; Ad_x000a_ck 5.0-5.5/2n"/>
    <m/>
    <n v="30987000"/>
    <m/>
    <m/>
    <m/>
    <m/>
    <m/>
    <n v="20000000"/>
    <s v="ck bidv"/>
  </r>
  <r>
    <x v="5"/>
    <s v="02/12/2019"/>
    <s v="Q7/339"/>
    <s v="Nguyễn Anh Huy"/>
    <x v="0"/>
    <x v="14"/>
    <s v="T1 =&gt; SC_x000a_hb 10tr, 6.0-6.5/4n"/>
    <n v="98643000"/>
    <m/>
    <m/>
    <m/>
    <m/>
    <m/>
    <m/>
    <n v="0"/>
    <s v="l1: 2tr 1/12"/>
  </r>
  <r>
    <x v="5"/>
    <s v="02/12/2019"/>
    <s v="Q7/340"/>
    <s v="Phạm Minh Tú"/>
    <x v="0"/>
    <x v="9"/>
    <s v="T2 =&gt; PA_x000a_hb 4tr, 4.0/2.5n"/>
    <n v="45827000"/>
    <m/>
    <m/>
    <m/>
    <m/>
    <m/>
    <m/>
    <n v="0"/>
    <s v="l1: 1tr 1/12"/>
  </r>
  <r>
    <x v="5"/>
    <s v="02/12/2019"/>
    <s v="Q7/341"/>
    <s v="Nguyễn Hoàng Thùy Anh"/>
    <x v="0"/>
    <x v="22"/>
    <s v="T1 =&gt; IB_x000a_hb 2tr, flyer/1.5n"/>
    <n v="10000000"/>
    <m/>
    <m/>
    <m/>
    <m/>
    <m/>
    <m/>
    <n v="22412000"/>
    <s v="l1: 5.500k 1/12"/>
  </r>
  <r>
    <x v="5"/>
    <s v="02/12/2019"/>
    <s v="Q9/427"/>
    <s v="Lê Hương Giang"/>
    <x v="0"/>
    <x v="2"/>
    <s v="T1 =&gt; PA_x000a_hb 4tr, 4.0-4.5/2.5n"/>
    <n v="8000000"/>
    <m/>
    <m/>
    <m/>
    <m/>
    <m/>
    <m/>
    <n v="45708000"/>
    <s v="l1: 2tr 1/12"/>
  </r>
  <r>
    <x v="5"/>
    <s v="02/12/2019"/>
    <s v="Q9/428"/>
    <s v="Nguyễn Tiến Phát"/>
    <x v="0"/>
    <x v="9"/>
    <s v="T2 =&gt; PA_x000a_hb 4tr, 4.0-4.5/2.5n"/>
    <n v="30000000"/>
    <m/>
    <m/>
    <m/>
    <m/>
    <m/>
    <m/>
    <n v="14827000"/>
    <s v="l1: 2tr 1/12"/>
  </r>
  <r>
    <x v="5"/>
    <s v="02/12/2019"/>
    <s v="Q9/429"/>
    <s v="Đàm Lê Trí Tôn"/>
    <x v="0"/>
    <x v="18"/>
    <s v="K3 =&gt; K7_x000a_hb 5tr, movers/2n"/>
    <n v="15000000"/>
    <m/>
    <m/>
    <m/>
    <m/>
    <m/>
    <m/>
    <n v="33377000"/>
    <m/>
  </r>
  <r>
    <x v="5"/>
    <s v="02/12/2019"/>
    <m/>
    <s v="Hoàng Đàm Kim Anh"/>
    <x v="0"/>
    <x v="6"/>
    <s v="IB =&gt; SC_x000a_hb 7tr, 6.0-6.5/2.5n"/>
    <n v="15000000"/>
    <m/>
    <m/>
    <m/>
    <m/>
    <m/>
    <m/>
    <n v="58570000"/>
    <m/>
  </r>
  <r>
    <x v="5"/>
    <s v="02/12/2019"/>
    <s v="Chi"/>
    <s v="Gửi tiền chị Yến viettin"/>
    <x v="7"/>
    <x v="1"/>
    <m/>
    <m/>
    <m/>
    <m/>
    <n v="250000000"/>
    <m/>
    <m/>
    <m/>
    <m/>
    <m/>
  </r>
  <r>
    <x v="5"/>
    <s v="02/12/2019"/>
    <m/>
    <s v="Thanh toán khách sạn "/>
    <x v="6"/>
    <x v="1"/>
    <m/>
    <m/>
    <m/>
    <m/>
    <n v="450000"/>
    <m/>
    <m/>
    <m/>
    <m/>
    <m/>
  </r>
  <r>
    <x v="1"/>
    <m/>
    <m/>
    <s v="Tồn 2/12"/>
    <x v="0"/>
    <x v="1"/>
    <m/>
    <n v="222470000"/>
    <m/>
    <m/>
    <n v="250450000"/>
    <m/>
    <n v="106913000"/>
    <m/>
    <m/>
    <m/>
  </r>
  <r>
    <x v="5"/>
    <s v="03/12/2019"/>
    <s v="Q9/430"/>
    <s v="Trần Thị Yến Vi"/>
    <x v="0"/>
    <x v="22"/>
    <s v="T1 =&gt; IB_x000a_hb 2tr, flyer/1.5n"/>
    <n v="32910000"/>
    <m/>
    <m/>
    <m/>
    <m/>
    <m/>
    <m/>
    <n v="0"/>
    <s v="L1: 5tr 1/12"/>
  </r>
  <r>
    <x v="5"/>
    <s v="03/12/2019"/>
    <s v="Q9/431"/>
    <s v="Trương Đức Anh"/>
    <x v="0"/>
    <x v="18"/>
    <s v="K3 =&gt; K7_x000a_hb 5tr, movers/2n"/>
    <m/>
    <n v="16277000"/>
    <m/>
    <m/>
    <m/>
    <m/>
    <m/>
    <n v="0"/>
    <s v="l1: 10tr 30/11, l2: 25.100 1/12 QT exim"/>
  </r>
  <r>
    <x v="5"/>
    <s v="03/12/2019"/>
    <s v="Q6/300"/>
    <s v="Phạm Thái Dương "/>
    <x v="0"/>
    <x v="8"/>
    <s v="PA =&gt; SC, g40%/1.5n/6.5-7.0"/>
    <n v="20000000"/>
    <m/>
    <m/>
    <m/>
    <m/>
    <m/>
    <m/>
    <n v="0"/>
    <s v="l1: 15.600 3/11"/>
  </r>
  <r>
    <x v="1"/>
    <m/>
    <m/>
    <s v="Tồn 3/12"/>
    <x v="0"/>
    <x v="1"/>
    <m/>
    <n v="52910000"/>
    <m/>
    <m/>
    <m/>
    <m/>
    <n v="159823000"/>
    <m/>
    <m/>
    <m/>
  </r>
  <r>
    <x v="5"/>
    <s v="04/12/2019"/>
    <s v="Q8/379"/>
    <s v="Trịnh Hương Ly"/>
    <x v="0"/>
    <x v="5"/>
    <s v="IB =&gt; Ad_x000a_hb 4tr, 5.5/2n"/>
    <n v="20000000"/>
    <m/>
    <m/>
    <m/>
    <m/>
    <m/>
    <m/>
    <n v="6987000"/>
    <s v="l1: 20tr 20/10"/>
  </r>
  <r>
    <x v="5"/>
    <s v="04/12/2019"/>
    <m/>
    <s v="Vé xem phim Frozen 2: hạnh"/>
    <x v="19"/>
    <x v="1"/>
    <m/>
    <m/>
    <m/>
    <m/>
    <n v="300000"/>
    <m/>
    <m/>
    <m/>
    <m/>
    <m/>
  </r>
  <r>
    <x v="5"/>
    <s v="04/12/2019"/>
    <m/>
    <s v="Vé xem phim Frozen 2: Lâm"/>
    <x v="19"/>
    <x v="1"/>
    <m/>
    <m/>
    <m/>
    <m/>
    <n v="300000"/>
    <m/>
    <m/>
    <m/>
    <m/>
    <m/>
  </r>
  <r>
    <x v="5"/>
    <s v="04/12/2019"/>
    <m/>
    <s v="Vé xem phim Frozen 2: Vân Anh"/>
    <x v="19"/>
    <x v="1"/>
    <m/>
    <m/>
    <m/>
    <m/>
    <n v="300000"/>
    <m/>
    <m/>
    <m/>
    <m/>
    <m/>
  </r>
  <r>
    <x v="5"/>
    <s v="04/12/2019"/>
    <m/>
    <s v="Vé xem phim Frozen 2: Hồng"/>
    <x v="19"/>
    <x v="1"/>
    <m/>
    <m/>
    <m/>
    <m/>
    <n v="300000"/>
    <m/>
    <m/>
    <m/>
    <m/>
    <m/>
  </r>
  <r>
    <x v="1"/>
    <m/>
    <m/>
    <s v="Tồn 4/12"/>
    <x v="0"/>
    <x v="1"/>
    <m/>
    <n v="20000000"/>
    <m/>
    <m/>
    <n v="1200000"/>
    <m/>
    <n v="178623000"/>
    <m/>
    <m/>
    <m/>
  </r>
  <r>
    <x v="5"/>
    <s v="06/12/2019"/>
    <s v="Q8/380"/>
    <s v="Lê Thế Minh sách EB"/>
    <x v="0"/>
    <x v="24"/>
    <s v="SACH"/>
    <n v="30000"/>
    <m/>
    <m/>
    <m/>
    <m/>
    <m/>
    <m/>
    <m/>
    <m/>
  </r>
  <r>
    <x v="5"/>
    <s v="06/12/2019"/>
    <s v="Q8/381"/>
    <s v="Lê Yến Nhi"/>
    <x v="0"/>
    <x v="14"/>
    <s v="T1 =&gt; SC_x000a_HB 10tr, 6.0-6.5/4n"/>
    <n v="80643000"/>
    <m/>
    <m/>
    <m/>
    <m/>
    <m/>
    <m/>
    <n v="0"/>
    <s v="l1: 20tr 1/12"/>
  </r>
  <r>
    <x v="5"/>
    <s v="06/12/2019"/>
    <s v="Q8/382"/>
    <s v="Ngô Ngọc Trang Anh"/>
    <x v="0"/>
    <x v="14"/>
    <s v="T1 =&gt; SC_x000a_HB 10tr, 6.0-6.5/4n"/>
    <n v="20000000"/>
    <m/>
    <m/>
    <m/>
    <m/>
    <m/>
    <m/>
    <n v="78640000"/>
    <s v="l1: 2tr 1/12"/>
  </r>
  <r>
    <x v="5"/>
    <s v="06/12/2019"/>
    <s v="Q8/383"/>
    <s v="Nguyễn Lưu Gia Bảo "/>
    <x v="0"/>
    <x v="13"/>
    <s v="T2 =&gt; SC, g10tr/6.0-6.5/4N"/>
    <n v="10760000"/>
    <m/>
    <m/>
    <m/>
    <m/>
    <m/>
    <m/>
    <n v="11000000"/>
    <s v="l1: 15tr 17/11, l2: 55tr 18/11"/>
  </r>
  <r>
    <x v="5"/>
    <s v="06/12/2019"/>
    <s v="Q9/432"/>
    <s v="Nguyễn Tiến Phát"/>
    <x v="0"/>
    <x v="9"/>
    <s v="T2 =&gt; PA_x000a_hb 4tr, 4.0-4.5/2.5n"/>
    <n v="14827000"/>
    <m/>
    <m/>
    <m/>
    <m/>
    <m/>
    <m/>
    <n v="0"/>
    <s v="l1: 2tr 1/12, l2: 30tr 2/12"/>
  </r>
  <r>
    <x v="5"/>
    <s v="06/12/2019"/>
    <s v="Chi"/>
    <s v="Lương chú Nam bảo vệ"/>
    <x v="18"/>
    <x v="1"/>
    <m/>
    <m/>
    <m/>
    <m/>
    <n v="4000000"/>
    <m/>
    <m/>
    <m/>
    <m/>
    <m/>
  </r>
  <r>
    <x v="5"/>
    <s v="06/12/2019"/>
    <m/>
    <s v="Trả lương giáo viên Vernon ( tuần 25/11-1/12)"/>
    <x v="20"/>
    <x v="1"/>
    <m/>
    <m/>
    <m/>
    <m/>
    <n v="3780000"/>
    <m/>
    <m/>
    <m/>
    <m/>
    <m/>
  </r>
  <r>
    <x v="5"/>
    <s v="06/12/2019"/>
    <m/>
    <s v="Lương chị Nga giúp việc "/>
    <x v="18"/>
    <x v="1"/>
    <m/>
    <m/>
    <m/>
    <m/>
    <n v="6000000"/>
    <m/>
    <m/>
    <m/>
    <m/>
    <m/>
  </r>
  <r>
    <x v="5"/>
    <s v="06/12/2019"/>
    <m/>
    <s v="gửi tiền chị Yến viettin"/>
    <x v="7"/>
    <x v="1"/>
    <m/>
    <m/>
    <m/>
    <m/>
    <n v="250000000"/>
    <m/>
    <m/>
    <m/>
    <m/>
    <m/>
  </r>
  <r>
    <x v="5"/>
    <s v="06/12/2019"/>
    <m/>
    <s v="Mai xem phim Frozen 2"/>
    <x v="19"/>
    <x v="1"/>
    <m/>
    <m/>
    <m/>
    <m/>
    <n v="300000"/>
    <m/>
    <m/>
    <m/>
    <m/>
    <m/>
  </r>
  <r>
    <x v="1"/>
    <m/>
    <m/>
    <s v="Tồn 6/12"/>
    <x v="0"/>
    <x v="1"/>
    <m/>
    <n v="126260000"/>
    <m/>
    <m/>
    <n v="264080000"/>
    <m/>
    <n v="40803000"/>
    <m/>
    <m/>
    <m/>
  </r>
  <r>
    <x v="5"/>
    <s v="07/12/2019"/>
    <m/>
    <s v="Mua 4 bình nước "/>
    <x v="4"/>
    <x v="1"/>
    <m/>
    <m/>
    <m/>
    <m/>
    <n v="80000"/>
    <m/>
    <m/>
    <m/>
    <m/>
    <m/>
  </r>
  <r>
    <x v="5"/>
    <s v="07/12/2019"/>
    <m/>
    <s v="Tiền ship sổ từ HN - TH"/>
    <x v="11"/>
    <x v="1"/>
    <m/>
    <m/>
    <m/>
    <m/>
    <n v="150000"/>
    <m/>
    <m/>
    <m/>
    <m/>
    <m/>
  </r>
  <r>
    <x v="5"/>
    <s v="07/12/2019"/>
    <m/>
    <s v="Thanh toán tiền khách sạn"/>
    <x v="6"/>
    <x v="1"/>
    <m/>
    <m/>
    <m/>
    <m/>
    <n v="450000"/>
    <m/>
    <m/>
    <m/>
    <m/>
    <m/>
  </r>
  <r>
    <x v="5"/>
    <s v="07/12/2019"/>
    <m/>
    <s v="Lương bảo vệ tháng 11"/>
    <x v="18"/>
    <x v="1"/>
    <m/>
    <m/>
    <m/>
    <m/>
    <n v="4000000"/>
    <m/>
    <m/>
    <m/>
    <m/>
    <m/>
  </r>
  <r>
    <x v="1"/>
    <m/>
    <m/>
    <s v="Tồn 7/12"/>
    <x v="0"/>
    <x v="1"/>
    <m/>
    <m/>
    <m/>
    <m/>
    <n v="4680000"/>
    <m/>
    <n v="36123000"/>
    <m/>
    <m/>
    <m/>
  </r>
  <r>
    <x v="5"/>
    <s v="08/12/2019"/>
    <s v="Q9/433"/>
    <s v="Nguyễn Nhật Minh "/>
    <x v="0"/>
    <x v="16"/>
    <s v="RL =&gt; SC_x000a_hb 4tr, 6.5-7.0/2.5n_x000a_"/>
    <n v="28545000"/>
    <m/>
    <m/>
    <m/>
    <m/>
    <m/>
    <m/>
    <n v="5000000"/>
    <s v="l1: 5tr 27/10, l2: 20tr 27/10"/>
  </r>
  <r>
    <x v="5"/>
    <s v="08/12/2019"/>
    <s v="Q9/434"/>
    <s v="Nguyễn Kiều Anh"/>
    <x v="0"/>
    <x v="9"/>
    <s v="T2 =&gt; PA_x000a_hb 4tr, 4.0/2n"/>
    <n v="2000000"/>
    <m/>
    <m/>
    <m/>
    <m/>
    <m/>
    <m/>
    <n v="44827000"/>
    <m/>
  </r>
  <r>
    <x v="1"/>
    <m/>
    <m/>
    <s v="Tồn 8/12"/>
    <x v="0"/>
    <x v="1"/>
    <m/>
    <n v="30545000"/>
    <m/>
    <m/>
    <m/>
    <m/>
    <n v="66668000"/>
    <m/>
    <m/>
    <m/>
  </r>
  <r>
    <x v="5"/>
    <s v="09/12/2019"/>
    <s v="Q7/342"/>
    <s v="Lê Hương Giang"/>
    <x v="0"/>
    <x v="2"/>
    <s v="T1 =&gt; PA_x000a_hb 4tr, 4.0-4.5/2.5n"/>
    <m/>
    <n v="10000000"/>
    <m/>
    <m/>
    <m/>
    <m/>
    <m/>
    <n v="35708000"/>
    <s v="l1: 2tr 1/12, l2: 8tr 2/12"/>
  </r>
  <r>
    <x v="5"/>
    <s v="09/12/2019"/>
    <s v="Q8/384"/>
    <s v="Nguyễn Kiều Anh"/>
    <x v="0"/>
    <x v="9"/>
    <s v="T2 =&gt; PA_x000a_hb 4tr, 4.0/2n"/>
    <n v="21827000"/>
    <m/>
    <m/>
    <m/>
    <m/>
    <m/>
    <m/>
    <n v="23000000"/>
    <s v="l1: 2tr 8/12"/>
  </r>
  <r>
    <x v="5"/>
    <s v="09/12/2019"/>
    <m/>
    <s v="Thanh toán đổ mực + sửa máy photo"/>
    <x v="17"/>
    <x v="1"/>
    <m/>
    <m/>
    <m/>
    <m/>
    <n v="1680000"/>
    <m/>
    <m/>
    <m/>
    <m/>
    <m/>
  </r>
  <r>
    <x v="5"/>
    <s v="09/12/2019"/>
    <m/>
    <s v="Xe đi training chị Vân Anh 3/12 + 5/12 2 chiều"/>
    <x v="6"/>
    <x v="1"/>
    <m/>
    <m/>
    <m/>
    <m/>
    <n v="800000"/>
    <m/>
    <m/>
    <m/>
    <m/>
    <m/>
  </r>
  <r>
    <x v="5"/>
    <s v="09/12/2019"/>
    <m/>
    <s v="Xe từ 102 Thống Nhất &lt;=&gt; sân bay"/>
    <x v="6"/>
    <x v="1"/>
    <m/>
    <m/>
    <m/>
    <m/>
    <n v="600000"/>
    <m/>
    <m/>
    <m/>
    <m/>
    <m/>
  </r>
  <r>
    <x v="5"/>
    <s v="09/12/2019"/>
    <m/>
    <s v="Xe từ Thọ Xuân &lt;=&gt; 561 Bà Triệu"/>
    <x v="6"/>
    <x v="1"/>
    <m/>
    <m/>
    <m/>
    <m/>
    <n v="857000"/>
    <m/>
    <m/>
    <m/>
    <m/>
    <m/>
  </r>
  <r>
    <x v="5"/>
    <s v="09/12/2019"/>
    <m/>
    <s v="Vé xem phim chị Vân Anh Frozen 2"/>
    <x v="19"/>
    <x v="1"/>
    <m/>
    <m/>
    <m/>
    <m/>
    <n v="500000"/>
    <m/>
    <m/>
    <m/>
    <m/>
    <m/>
  </r>
  <r>
    <x v="5"/>
    <s v="09/12/2019"/>
    <m/>
    <s v="Taxi công tác Nha Trang"/>
    <x v="6"/>
    <x v="1"/>
    <m/>
    <m/>
    <m/>
    <m/>
    <n v="28000"/>
    <m/>
    <m/>
    <m/>
    <m/>
    <m/>
  </r>
  <r>
    <x v="1"/>
    <m/>
    <m/>
    <m/>
    <x v="0"/>
    <x v="1"/>
    <m/>
    <n v="21827000"/>
    <m/>
    <m/>
    <n v="4465000"/>
    <m/>
    <n v="84030000"/>
    <m/>
    <m/>
    <m/>
  </r>
  <r>
    <x v="5"/>
    <s v="10/12/2019"/>
    <s v="Q7/343"/>
    <s v="Lê Đăng Anh Khoa "/>
    <x v="0"/>
    <x v="9"/>
    <s v="T2 =&gt; PA, g4tr/4.5/2.5"/>
    <m/>
    <n v="25000000"/>
    <m/>
    <m/>
    <m/>
    <m/>
    <m/>
    <n v="33947000"/>
    <s v="l1: 50tr 26/10_x000a_QT EIB"/>
  </r>
  <r>
    <x v="5"/>
    <s v="10/12/2019"/>
    <m/>
    <s v="Lê Đăng Anh Minh"/>
    <x v="0"/>
    <x v="15"/>
    <s v="K2 =&gt; K7 , G8%/3.5N "/>
    <m/>
    <m/>
    <m/>
    <m/>
    <m/>
    <m/>
    <m/>
    <m/>
    <m/>
  </r>
  <r>
    <x v="5"/>
    <s v="10/12/2019"/>
    <s v="Q7/344"/>
    <s v="Hoàng Thủy Tiên "/>
    <x v="0"/>
    <x v="5"/>
    <s v="IB =&gt; AD, g4tr/5.5/2n"/>
    <n v="23000000"/>
    <m/>
    <m/>
    <m/>
    <m/>
    <m/>
    <m/>
    <n v="0"/>
    <s v="l1: 1tr 20/10, l2: 22.987 22/10"/>
  </r>
  <r>
    <x v="5"/>
    <s v="10/12/2019"/>
    <s v="Q8/385"/>
    <s v="Hủy"/>
    <x v="0"/>
    <x v="4"/>
    <s v="PT.HUY"/>
    <m/>
    <m/>
    <m/>
    <m/>
    <m/>
    <m/>
    <m/>
    <m/>
    <m/>
  </r>
  <r>
    <x v="5"/>
    <s v="10/12/2019"/>
    <s v="Q8/386"/>
    <s v="Ngô Ngọc Trang Anh"/>
    <x v="0"/>
    <x v="14"/>
    <s v="T1 =&gt; SC_x000a_HB 10tr, 6.0-6.5/4n"/>
    <n v="28640000"/>
    <m/>
    <m/>
    <m/>
    <m/>
    <m/>
    <m/>
    <n v="50000000"/>
    <s v="l1: 2tr 1/12, l2: 20tr 6/12"/>
  </r>
  <r>
    <x v="5"/>
    <s v="10/12/2019"/>
    <s v="Q9/435"/>
    <s v="hủy"/>
    <x v="0"/>
    <x v="4"/>
    <s v="PT.HUY"/>
    <m/>
    <m/>
    <m/>
    <m/>
    <m/>
    <m/>
    <m/>
    <m/>
    <m/>
  </r>
  <r>
    <x v="5"/>
    <s v="10/12/2019"/>
    <s v="Q9/436"/>
    <s v="Đinh Nhật Ý Anh "/>
    <x v="0"/>
    <x v="14"/>
    <s v="T1 =&gt; SC , g10tr/4.5n/6.5"/>
    <n v="20000000"/>
    <m/>
    <m/>
    <m/>
    <m/>
    <m/>
    <m/>
    <n v="103020000"/>
    <s v="l1: 30tr 26/10"/>
  </r>
  <r>
    <x v="5"/>
    <s v="10/12/2019"/>
    <m/>
    <s v="Đinh Quang Đức Anh "/>
    <x v="0"/>
    <x v="18"/>
    <s v="K3 =&gt; K7_x000a_hb 4tr, movers/2.5n"/>
    <m/>
    <m/>
    <m/>
    <m/>
    <m/>
    <m/>
    <m/>
    <m/>
    <m/>
  </r>
  <r>
    <x v="5"/>
    <s v="10/12/2019"/>
    <s v="Q9/437"/>
    <s v="Nguyễn Thành Đạt"/>
    <x v="0"/>
    <x v="5"/>
    <s v="IB =&gt; AD _x000a_4tr/2N/4.5-5.0"/>
    <n v="23000000"/>
    <m/>
    <m/>
    <m/>
    <m/>
    <m/>
    <m/>
    <n v="0"/>
    <s v="l1: 23.987 7/10"/>
  </r>
  <r>
    <x v="5"/>
    <s v="10/12/2019"/>
    <m/>
    <s v="Vé xe Hồng đi training 10/12 2 chiều HN - TH"/>
    <x v="6"/>
    <x v="1"/>
    <m/>
    <m/>
    <m/>
    <m/>
    <n v="400000"/>
    <m/>
    <m/>
    <m/>
    <m/>
    <m/>
  </r>
  <r>
    <x v="5"/>
    <s v="10/12/2019"/>
    <m/>
    <s v="Vé xe Vân Anh đi training 10/12 2 chiều HN - TH"/>
    <x v="6"/>
    <x v="1"/>
    <m/>
    <m/>
    <m/>
    <m/>
    <n v="400000"/>
    <m/>
    <m/>
    <m/>
    <m/>
    <m/>
  </r>
  <r>
    <x v="5"/>
    <s v="10/12/2019"/>
    <m/>
    <s v="Ăn training Hồng 10/12"/>
    <x v="19"/>
    <x v="1"/>
    <m/>
    <m/>
    <m/>
    <m/>
    <n v="30000"/>
    <m/>
    <m/>
    <m/>
    <m/>
    <m/>
  </r>
  <r>
    <x v="5"/>
    <s v="10/12/2019"/>
    <m/>
    <s v="Ăn training Vân Anh 10/12"/>
    <x v="19"/>
    <x v="1"/>
    <m/>
    <m/>
    <m/>
    <m/>
    <n v="30000"/>
    <m/>
    <m/>
    <m/>
    <m/>
    <m/>
  </r>
  <r>
    <x v="1"/>
    <m/>
    <m/>
    <s v="Tồn 10/12"/>
    <x v="0"/>
    <x v="1"/>
    <m/>
    <n v="94640000"/>
    <m/>
    <m/>
    <n v="860000"/>
    <m/>
    <n v="177810000"/>
    <m/>
    <m/>
    <m/>
  </r>
  <r>
    <x v="5"/>
    <s v="11/12/2019"/>
    <s v="Q7/345"/>
    <s v="Nguyễn Thị Thơ FT Thanh Hóa kí quỹ làm việc"/>
    <x v="0"/>
    <x v="26"/>
    <s v="KHAC"/>
    <m/>
    <n v="10000000"/>
    <m/>
    <m/>
    <m/>
    <m/>
    <m/>
    <m/>
    <m/>
  </r>
  <r>
    <x v="5"/>
    <s v="11/12/2019"/>
    <s v="Q9/438"/>
    <s v="Phạm Hà Nhi"/>
    <x v="0"/>
    <x v="9"/>
    <s v="T2 =&gt; PA, g4tr/2.5n/4.0-4.5"/>
    <n v="20000000"/>
    <m/>
    <m/>
    <m/>
    <m/>
    <m/>
    <m/>
    <n v="0"/>
    <s v="l1: 2tr5 10/11, l2: 24.327 11/11"/>
  </r>
  <r>
    <x v="5"/>
    <s v="11/12/2019"/>
    <m/>
    <s v="Mua đĩa CD"/>
    <x v="1"/>
    <x v="1"/>
    <m/>
    <m/>
    <m/>
    <m/>
    <n v="500000"/>
    <m/>
    <m/>
    <m/>
    <m/>
    <m/>
  </r>
  <r>
    <x v="5"/>
    <s v="11/12/2019"/>
    <m/>
    <s v="Trả phí Nguyễn Thị Thu Hà"/>
    <x v="8"/>
    <x v="1"/>
    <m/>
    <m/>
    <m/>
    <m/>
    <n v="1000000"/>
    <m/>
    <m/>
    <m/>
    <m/>
    <m/>
  </r>
  <r>
    <x v="5"/>
    <s v="11/12/2019"/>
    <m/>
    <s v="Hạnh thưởng sk 3+4/8 HĐ"/>
    <x v="12"/>
    <x v="1"/>
    <m/>
    <m/>
    <m/>
    <m/>
    <n v="100000"/>
    <m/>
    <m/>
    <m/>
    <m/>
    <m/>
  </r>
  <r>
    <x v="5"/>
    <s v="11/12/2019"/>
    <m/>
    <s v="Hạnh thưởng sk 17+18/8 HĐ"/>
    <x v="12"/>
    <x v="1"/>
    <m/>
    <m/>
    <m/>
    <m/>
    <n v="200000"/>
    <m/>
    <m/>
    <m/>
    <m/>
    <m/>
  </r>
  <r>
    <x v="5"/>
    <s v="11/12/2019"/>
    <m/>
    <s v="Hạnh thưởng sk 24+25/8 HĐ"/>
    <x v="12"/>
    <x v="1"/>
    <m/>
    <m/>
    <m/>
    <m/>
    <n v="150000"/>
    <m/>
    <m/>
    <m/>
    <m/>
    <m/>
  </r>
  <r>
    <x v="5"/>
    <s v="11/12/2019"/>
    <m/>
    <s v="Hạnh thưởng sk 8/9 HP"/>
    <x v="12"/>
    <x v="1"/>
    <m/>
    <m/>
    <m/>
    <m/>
    <n v="150000"/>
    <m/>
    <m/>
    <m/>
    <m/>
    <m/>
  </r>
  <r>
    <x v="5"/>
    <s v="11/12/2019"/>
    <m/>
    <s v="Hạnh thưởng sk 11+12/5 HP"/>
    <x v="12"/>
    <x v="1"/>
    <m/>
    <m/>
    <m/>
    <m/>
    <n v="150000"/>
    <m/>
    <m/>
    <m/>
    <m/>
    <m/>
  </r>
  <r>
    <x v="5"/>
    <s v="11/12/2019"/>
    <m/>
    <s v="Hạnh thưởng sk 10+11/8 HĐ"/>
    <x v="12"/>
    <x v="1"/>
    <m/>
    <m/>
    <m/>
    <m/>
    <n v="300000"/>
    <m/>
    <m/>
    <m/>
    <m/>
    <m/>
  </r>
  <r>
    <x v="1"/>
    <m/>
    <m/>
    <s v="Tồn 11/12"/>
    <x v="0"/>
    <x v="1"/>
    <m/>
    <n v="20000000"/>
    <m/>
    <m/>
    <n v="2550000"/>
    <m/>
    <n v="195260000"/>
    <m/>
    <m/>
    <m/>
  </r>
  <r>
    <x v="5"/>
    <s v="13/12/2019"/>
    <s v="Q7/346"/>
    <s v="Lê Thế Minh"/>
    <x v="0"/>
    <x v="3"/>
    <s v="FO =&gt; SC_x000a_hb 7tr/2N/6.5"/>
    <m/>
    <n v="14000000"/>
    <m/>
    <m/>
    <m/>
    <m/>
    <m/>
    <n v="31730000"/>
    <s v="l1: 3tr 27/10, l2: 15tr 27/10, ck sac 30/10"/>
  </r>
  <r>
    <x v="5"/>
    <s v="13/12/2019"/>
    <s v="Q7/347"/>
    <s v="Hoàng Thanh Hà"/>
    <x v="0"/>
    <x v="13"/>
    <s v="T2 =&gt; SC_x000a_g10tr/6.5/4.5n"/>
    <m/>
    <n v="71760000"/>
    <m/>
    <m/>
    <m/>
    <m/>
    <m/>
    <n v="0"/>
    <s v="l1: 20tr 3/11, ck Sac 3/11"/>
  </r>
  <r>
    <x v="5"/>
    <s v="13/12/2019"/>
    <s v="Q9/439"/>
    <s v="Phạm Phương Anh "/>
    <x v="0"/>
    <x v="13"/>
    <s v="T2 =&gt; SC_x000a_HB 10tr, 6.0-6.5/4n"/>
    <n v="50000000"/>
    <m/>
    <m/>
    <m/>
    <m/>
    <m/>
    <m/>
    <n v="0"/>
    <s v="l1: 11.762k 10/11, l2: 30tr 21/11"/>
  </r>
  <r>
    <x v="5"/>
    <s v="13/12/2019"/>
    <s v="Q9/440"/>
    <s v="Đặng Lê Minh sách teen 1"/>
    <x v="0"/>
    <x v="24"/>
    <s v="SACH"/>
    <n v="30000"/>
    <m/>
    <m/>
    <m/>
    <m/>
    <m/>
    <m/>
    <m/>
    <m/>
  </r>
  <r>
    <x v="5"/>
    <s v="13/12/2019"/>
    <m/>
    <s v="Vé xe training 12/12 Hồng, Hạnh, Vân Anh FT 2 chiều HN - TH"/>
    <x v="6"/>
    <x v="1"/>
    <m/>
    <m/>
    <m/>
    <m/>
    <n v="1200000"/>
    <m/>
    <m/>
    <m/>
    <m/>
    <m/>
  </r>
  <r>
    <x v="5"/>
    <s v="13/12/2019"/>
    <m/>
    <s v="Gửi tiền chị Yến viettin"/>
    <x v="7"/>
    <x v="1"/>
    <m/>
    <m/>
    <m/>
    <m/>
    <n v="220000000"/>
    <m/>
    <m/>
    <m/>
    <m/>
    <m/>
  </r>
  <r>
    <x v="5"/>
    <s v="13/12/2019"/>
    <m/>
    <s v="Bánh gạo"/>
    <x v="5"/>
    <x v="1"/>
    <m/>
    <m/>
    <m/>
    <m/>
    <n v="990000"/>
    <m/>
    <m/>
    <m/>
    <m/>
    <m/>
  </r>
  <r>
    <x v="5"/>
    <s v="13/12/2019"/>
    <m/>
    <s v="Trả lương GV Vernon "/>
    <x v="20"/>
    <x v="1"/>
    <m/>
    <m/>
    <m/>
    <m/>
    <n v="4725000"/>
    <m/>
    <m/>
    <m/>
    <m/>
    <m/>
  </r>
  <r>
    <x v="1"/>
    <m/>
    <m/>
    <s v="Tồn 13/12"/>
    <x v="0"/>
    <x v="1"/>
    <m/>
    <n v="50030000"/>
    <m/>
    <m/>
    <n v="226915000"/>
    <m/>
    <n v="18375000"/>
    <m/>
    <m/>
    <m/>
  </r>
  <r>
    <x v="5"/>
    <s v="16/12/2019"/>
    <s v="Q7/348"/>
    <s v="Trần Khánh Linh"/>
    <x v="0"/>
    <x v="13"/>
    <s v="T2 =&gt; SC_x000a_hb 10tr/4N/6.5"/>
    <n v="41762000"/>
    <m/>
    <m/>
    <m/>
    <m/>
    <m/>
    <m/>
    <n v="0"/>
    <s v="l1: 5tr 20/10, l2: 45tr 21/10"/>
  </r>
  <r>
    <x v="5"/>
    <s v="16/12/2019"/>
    <s v="Q7/349"/>
    <s v="Hà Thị Xuân Nhi"/>
    <x v="0"/>
    <x v="8"/>
    <s v="PA =&gt; SC_x000a_hb 5%/1.5N/6.5-7.0"/>
    <n v="29868000"/>
    <m/>
    <m/>
    <m/>
    <m/>
    <m/>
    <m/>
    <n v="0"/>
    <s v="l1: 4tr 11/10, l2: 22.500 11/10"/>
  </r>
  <r>
    <x v="5"/>
    <s v="16/12/2019"/>
    <s v="Q8/387"/>
    <s v="Nguyễn Khánh Linh "/>
    <x v="0"/>
    <x v="2"/>
    <s v="T1 =&gt; PA, g8%/2.5n/4.0"/>
    <m/>
    <n v="59860000"/>
    <m/>
    <m/>
    <m/>
    <m/>
    <m/>
    <n v="0"/>
    <s v="l1: 50tr 4/11, CK viettin"/>
  </r>
  <r>
    <x v="5"/>
    <s v="16/12/2019"/>
    <m/>
    <s v="Nguyễn Khánh Toàn "/>
    <x v="0"/>
    <x v="2"/>
    <s v="T1 =&gt; PA, g8%/2.5n/4.0"/>
    <m/>
    <m/>
    <m/>
    <m/>
    <m/>
    <m/>
    <m/>
    <m/>
    <m/>
  </r>
  <r>
    <x v="5"/>
    <s v="16/12/2019"/>
    <s v="Q9/441"/>
    <s v="Nguyễn Diệu Ngọc sách teen 1"/>
    <x v="0"/>
    <x v="24"/>
    <s v="SACH"/>
    <n v="30000"/>
    <m/>
    <m/>
    <m/>
    <m/>
    <m/>
    <m/>
    <m/>
    <m/>
  </r>
  <r>
    <x v="5"/>
    <s v="16/12/2019"/>
    <s v="Q9/442"/>
    <s v="Hủy"/>
    <x v="0"/>
    <x v="4"/>
    <s v="PT.HUY"/>
    <m/>
    <m/>
    <m/>
    <m/>
    <m/>
    <m/>
    <m/>
    <m/>
    <m/>
  </r>
  <r>
    <x v="5"/>
    <s v="16/12/2019"/>
    <s v="Q9/443"/>
    <s v="Bùi Thị Lan Anh"/>
    <x v="0"/>
    <x v="11"/>
    <s v="T3 =&gt; SC_x000a_hb 5%, 6.0-6.5/4n"/>
    <n v="10000000"/>
    <m/>
    <m/>
    <m/>
    <m/>
    <m/>
    <m/>
    <n v="78180000"/>
    <m/>
  </r>
  <r>
    <x v="5"/>
    <s v="16/12/2019"/>
    <m/>
    <s v="Thanh toán tiền KS"/>
    <x v="6"/>
    <x v="1"/>
    <m/>
    <m/>
    <m/>
    <m/>
    <n v="1350000"/>
    <m/>
    <m/>
    <m/>
    <m/>
    <m/>
  </r>
  <r>
    <x v="5"/>
    <s v="16/12/2019"/>
    <m/>
    <s v="Thanh toán tiền nước sinh hoạt T11"/>
    <x v="4"/>
    <x v="1"/>
    <m/>
    <m/>
    <m/>
    <m/>
    <n v="313000"/>
    <m/>
    <m/>
    <m/>
    <m/>
    <m/>
  </r>
  <r>
    <x v="1"/>
    <m/>
    <m/>
    <s v="Tồn 16/12"/>
    <x v="0"/>
    <x v="1"/>
    <m/>
    <n v="81660000"/>
    <m/>
    <m/>
    <n v="1663000"/>
    <m/>
    <n v="98372000"/>
    <m/>
    <m/>
    <m/>
  </r>
  <r>
    <x v="5"/>
    <s v="17/12/2019"/>
    <s v="Q7/350"/>
    <s v="Lê Minh An"/>
    <x v="0"/>
    <x v="13"/>
    <s v="T2 =&gt; SC_x000a_g10tr/4n/6.0-6.5"/>
    <m/>
    <n v="49760000"/>
    <m/>
    <m/>
    <m/>
    <m/>
    <m/>
    <n v="0"/>
    <s v="l1: 2tr 28/10, l2: 40tr 30/10"/>
  </r>
  <r>
    <x v="5"/>
    <s v="17/12/2019"/>
    <m/>
    <s v="VPP"/>
    <x v="1"/>
    <x v="1"/>
    <m/>
    <m/>
    <m/>
    <m/>
    <n v="1834000"/>
    <m/>
    <m/>
    <m/>
    <m/>
    <m/>
  </r>
  <r>
    <x v="5"/>
    <s v="17/12/2019"/>
    <m/>
    <s v="Đổ mực máy in quầy lễ tân"/>
    <x v="17"/>
    <x v="1"/>
    <m/>
    <m/>
    <m/>
    <m/>
    <n v="70000"/>
    <m/>
    <m/>
    <m/>
    <m/>
    <m/>
  </r>
  <r>
    <x v="1"/>
    <m/>
    <m/>
    <s v="Tồn 17/12"/>
    <x v="0"/>
    <x v="1"/>
    <m/>
    <m/>
    <m/>
    <m/>
    <n v="1904000"/>
    <m/>
    <n v="96468000"/>
    <m/>
    <m/>
    <m/>
  </r>
  <r>
    <x v="5"/>
    <s v="20/12/2019"/>
    <s v="Q13/601"/>
    <s v="hủy"/>
    <x v="0"/>
    <x v="4"/>
    <s v="PT.HUY"/>
    <m/>
    <m/>
    <m/>
    <m/>
    <m/>
    <m/>
    <m/>
    <m/>
    <m/>
  </r>
  <r>
    <x v="5"/>
    <s v="20/12/2019"/>
    <s v="Q13/602"/>
    <s v="Bùi Thị Lan Anh"/>
    <x v="0"/>
    <x v="11"/>
    <s v="T3 =&gt; SC_x000a_hb 5%, 6.0-6.5/4n"/>
    <n v="40000000"/>
    <m/>
    <m/>
    <m/>
    <m/>
    <m/>
    <m/>
    <n v="38180000"/>
    <s v="l1: 10tr 14/12"/>
  </r>
  <r>
    <x v="5"/>
    <s v="20/12/2019"/>
    <s v="Q13/603"/>
    <s v="Bùi Thị Lan Anh sách teen 2"/>
    <x v="0"/>
    <x v="24"/>
    <s v="SACH"/>
    <n v="30000"/>
    <m/>
    <m/>
    <m/>
    <m/>
    <m/>
    <m/>
    <m/>
    <m/>
  </r>
  <r>
    <x v="5"/>
    <s v="20/12/2019"/>
    <s v="Q13/604"/>
    <s v="Nguyễn Văn Cường "/>
    <x v="0"/>
    <x v="9"/>
    <s v="T2 =&gt; PA , g4tr/2.5n/4.0-4.5"/>
    <m/>
    <n v="20000000"/>
    <m/>
    <m/>
    <m/>
    <m/>
    <m/>
    <n v="0"/>
    <s v="l1: 26.827 26/10, ck tech"/>
  </r>
  <r>
    <x v="5"/>
    <s v="20/12/2019"/>
    <s v="Q13/605"/>
    <s v="Trịnh Quang Huy "/>
    <x v="0"/>
    <x v="2"/>
    <s v="T1 =&gt; PA, g4tr/2.5n/4.0"/>
    <n v="28208000"/>
    <m/>
    <m/>
    <m/>
    <m/>
    <m/>
    <m/>
    <n v="0"/>
    <s v="l1: 10tr 16/11, l2: 17.500 19/11"/>
  </r>
  <r>
    <x v="5"/>
    <s v="20/12/2019"/>
    <s v="Q13/606"/>
    <s v="Nguyễn Lưu Gia Bảo"/>
    <x v="0"/>
    <x v="13"/>
    <s v="T2 =&gt; SC, g10tr/6.0-6.5/4N"/>
    <n v="2000000"/>
    <n v="9000000"/>
    <m/>
    <m/>
    <m/>
    <m/>
    <m/>
    <n v="0"/>
    <s v="l1: 15tr 17/11,l2: 55tr 18/11, l3: 10.760 6/12, QT EIB"/>
  </r>
  <r>
    <x v="5"/>
    <s v="20/12/2019"/>
    <m/>
    <s v="Xuất quỹ chi nhánh T12"/>
    <x v="9"/>
    <x v="27"/>
    <m/>
    <m/>
    <m/>
    <m/>
    <n v="8000000"/>
    <m/>
    <m/>
    <m/>
    <m/>
    <m/>
  </r>
  <r>
    <x v="1"/>
    <m/>
    <m/>
    <s v="Tồn 20/12"/>
    <x v="0"/>
    <x v="1"/>
    <m/>
    <n v="70238000"/>
    <m/>
    <m/>
    <n v="8000000"/>
    <m/>
    <n v="158706000"/>
    <m/>
    <m/>
    <m/>
  </r>
  <r>
    <x v="5"/>
    <s v="21/12/2019"/>
    <s v="Q9/444"/>
    <s v="Đoàn Phạm Yến Nhi"/>
    <x v="0"/>
    <x v="22"/>
    <s v="T1 =&gt; IB_x000a_hb 5%, 1.5n"/>
    <n v="5000000"/>
    <m/>
    <m/>
    <m/>
    <m/>
    <m/>
    <m/>
    <n v="32916000"/>
    <m/>
  </r>
  <r>
    <x v="5"/>
    <s v="21/12/2019"/>
    <s v="Q9/445"/>
    <s v="Trịnh Hương Ly"/>
    <x v="0"/>
    <x v="5"/>
    <s v="IB =&gt; Ad_x000a_hb 4tr, 5.5/2n"/>
    <n v="6987000"/>
    <m/>
    <m/>
    <m/>
    <m/>
    <m/>
    <m/>
    <n v="0"/>
    <s v="l1: 20tr 20/10, l2: 20tr 4/12"/>
  </r>
  <r>
    <x v="5"/>
    <s v="21/12/2019"/>
    <s v="Q9/446"/>
    <s v="Lê Hà Linh"/>
    <x v="0"/>
    <x v="14"/>
    <s v="T1 =&gt; SC, g10tr/4n/6.0-6.5"/>
    <n v="50000000"/>
    <m/>
    <m/>
    <m/>
    <m/>
    <m/>
    <m/>
    <n v="0"/>
    <s v="l1: 2tr 17/11, l2: 48.640 18/11"/>
  </r>
  <r>
    <x v="5"/>
    <s v="21/12/2019"/>
    <s v="Q13/607"/>
    <s v="Tạ Tuệ Linh"/>
    <x v="0"/>
    <x v="15"/>
    <s v="K2 =&gt; K7_x000a_hb 5tr, movers/3n"/>
    <n v="500000"/>
    <m/>
    <m/>
    <m/>
    <m/>
    <m/>
    <m/>
    <n v="62434000"/>
    <m/>
  </r>
  <r>
    <x v="5"/>
    <s v="21/12/2019"/>
    <s v="Q13/608"/>
    <s v="Nguyễn Trọng Nhật Tùng"/>
    <x v="0"/>
    <x v="28"/>
    <s v="K2 =&gt; K5_x000a_hb 2tr/2n"/>
    <m/>
    <n v="8000000"/>
    <m/>
    <m/>
    <m/>
    <m/>
    <m/>
    <n v="34638000"/>
    <m/>
  </r>
  <r>
    <x v="5"/>
    <s v="21/12/2019"/>
    <s v="Q13/609"/>
    <s v="Lê Thu Hằng"/>
    <x v="0"/>
    <x v="13"/>
    <s v="T2 =&gt; SC_x000a_hb 10tr/4N/6.0-6.5"/>
    <n v="6760000"/>
    <n v="10000000"/>
    <m/>
    <m/>
    <m/>
    <m/>
    <m/>
    <n v="0"/>
    <s v="l1: 25tr 20/10, l2: 50tr 23/11"/>
  </r>
  <r>
    <x v="5"/>
    <s v="21/12/2019"/>
    <m/>
    <s v="vé xe training Hạnh training 20/12"/>
    <x v="6"/>
    <x v="1"/>
    <m/>
    <m/>
    <m/>
    <m/>
    <n v="200000"/>
    <m/>
    <m/>
    <m/>
    <m/>
    <m/>
  </r>
  <r>
    <x v="5"/>
    <s v="21/12/2019"/>
    <m/>
    <s v="Mua 5 bình nước"/>
    <x v="4"/>
    <x v="1"/>
    <m/>
    <m/>
    <m/>
    <m/>
    <n v="100000"/>
    <m/>
    <m/>
    <m/>
    <m/>
    <m/>
  </r>
  <r>
    <x v="5"/>
    <s v="21/12/2019"/>
    <m/>
    <s v="Lương giáo viên Vernon tuần 9-15/12"/>
    <x v="20"/>
    <x v="1"/>
    <m/>
    <m/>
    <m/>
    <m/>
    <n v="1575000"/>
    <m/>
    <m/>
    <m/>
    <m/>
    <m/>
  </r>
  <r>
    <x v="5"/>
    <s v="21/12/2019"/>
    <m/>
    <s v="Vé xe HN - TH sk Minh Khai 19-22/12"/>
    <x v="6"/>
    <x v="1"/>
    <m/>
    <m/>
    <m/>
    <m/>
    <n v="200000"/>
    <m/>
    <m/>
    <m/>
    <m/>
    <m/>
  </r>
  <r>
    <x v="1"/>
    <m/>
    <m/>
    <s v="Tồn 21/12"/>
    <x v="0"/>
    <x v="1"/>
    <m/>
    <n v="69247000"/>
    <m/>
    <m/>
    <n v="2075000"/>
    <m/>
    <n v="225878000"/>
    <m/>
    <m/>
    <m/>
  </r>
  <r>
    <x v="5"/>
    <s v="22/12/2019"/>
    <s v="Q8/388"/>
    <s v="Hoàng Đàm Kim Anh"/>
    <x v="0"/>
    <x v="6"/>
    <s v="IB =&gt; SC_x000a_hb 7tr, 6.0-6.5/2.5n"/>
    <n v="91947000"/>
    <m/>
    <m/>
    <m/>
    <m/>
    <m/>
    <m/>
    <n v="0"/>
    <s v="l1: 6tr 1/12, l2: 30tr 2/12"/>
  </r>
  <r>
    <x v="5"/>
    <s v="22/12/2019"/>
    <m/>
    <s v="Đàm Lê Trí Tôn"/>
    <x v="0"/>
    <x v="18"/>
    <s v="K3 =&gt; K7_x000a_hb 5tr, movers/2n"/>
    <m/>
    <m/>
    <m/>
    <m/>
    <m/>
    <m/>
    <m/>
    <m/>
    <m/>
  </r>
  <r>
    <x v="5"/>
    <s v="22/12/2019"/>
    <s v="Q8/389"/>
    <s v="Đồng Bảo Anh"/>
    <x v="0"/>
    <x v="5"/>
    <s v="IB =&gt; Ad_x000a_hb 4tr, 5.0/2.5n"/>
    <n v="20000000"/>
    <m/>
    <m/>
    <m/>
    <m/>
    <m/>
    <m/>
    <n v="7987000"/>
    <s v="l1: 5tr 20/10, l2: 14tr 21/10"/>
  </r>
  <r>
    <x v="5"/>
    <s v="22/12/2019"/>
    <s v="Q8/390"/>
    <s v="Lê Tiến Mạnh sách teen 1"/>
    <x v="0"/>
    <x v="24"/>
    <s v="SACH"/>
    <n v="30000"/>
    <m/>
    <m/>
    <m/>
    <m/>
    <m/>
    <m/>
    <m/>
    <m/>
  </r>
  <r>
    <x v="5"/>
    <s v="22/12/2019"/>
    <s v="Q8/391"/>
    <s v="Phạm Đông Phong"/>
    <x v="0"/>
    <x v="29"/>
    <s v="K4 =&gt; T3_x000a_hb 6tr, flyers/3n"/>
    <n v="36460000"/>
    <m/>
    <m/>
    <m/>
    <m/>
    <m/>
    <m/>
    <n v="30000000"/>
    <m/>
  </r>
  <r>
    <x v="5"/>
    <s v="22/12/2019"/>
    <s v="Q9/447"/>
    <s v="Trương Lê Minh"/>
    <x v="0"/>
    <x v="18"/>
    <s v="K3 =&gt; K7_x000a_hb 4tr, movers/2.5n"/>
    <n v="500000"/>
    <m/>
    <m/>
    <m/>
    <m/>
    <m/>
    <m/>
    <n v="51877000"/>
    <m/>
  </r>
  <r>
    <x v="5"/>
    <s v="22/12/2019"/>
    <s v="Q9/448"/>
    <s v="Trần Trung Nhật"/>
    <x v="0"/>
    <x v="28"/>
    <s v="K2 =&gt; K5_x000a_hb 2tr/2n"/>
    <n v="2000000"/>
    <m/>
    <m/>
    <m/>
    <m/>
    <m/>
    <m/>
    <n v="40638000"/>
    <m/>
  </r>
  <r>
    <x v="5"/>
    <s v="22/12/2019"/>
    <s v="Q9/449"/>
    <s v="Nguyễn Quỳnh Anh"/>
    <x v="0"/>
    <x v="18"/>
    <s v="K3 =&gt; K7_x000a_hb 4tr, movers/2.5n"/>
    <n v="1000000"/>
    <m/>
    <m/>
    <m/>
    <m/>
    <m/>
    <m/>
    <n v="51377000"/>
    <m/>
  </r>
  <r>
    <x v="5"/>
    <s v="22/12/2019"/>
    <s v="Q13/610"/>
    <s v="Hoàng Trung Khải sách EB"/>
    <x v="0"/>
    <x v="24"/>
    <s v="SACH"/>
    <n v="30000"/>
    <m/>
    <m/>
    <m/>
    <m/>
    <m/>
    <m/>
    <m/>
    <m/>
  </r>
  <r>
    <x v="5"/>
    <s v="22/12/2019"/>
    <s v="Q13/611"/>
    <s v="Nguyễn Hoàng Đức"/>
    <x v="0"/>
    <x v="20"/>
    <s v="Fo =&gt; Ad_x000a_hb 5%, 5.0-5.5/1.5n"/>
    <n v="500000"/>
    <m/>
    <m/>
    <m/>
    <m/>
    <m/>
    <m/>
    <n v="36240000"/>
    <m/>
  </r>
  <r>
    <x v="5"/>
    <s v="22/12/2019"/>
    <s v="Q13/612"/>
    <s v="Lê Thảo Nguyên"/>
    <x v="0"/>
    <x v="18"/>
    <s v="K3 =&gt; K7_x000a_hb 4tr, mover/2.5n"/>
    <n v="1000000"/>
    <m/>
    <m/>
    <m/>
    <m/>
    <m/>
    <m/>
    <n v="51377000"/>
    <m/>
  </r>
  <r>
    <x v="5"/>
    <s v="22/12/2019"/>
    <s v="Q13/613"/>
    <s v="Hủy"/>
    <x v="0"/>
    <x v="4"/>
    <s v="PT.HUY"/>
    <m/>
    <m/>
    <m/>
    <m/>
    <m/>
    <m/>
    <m/>
    <m/>
    <m/>
  </r>
  <r>
    <x v="5"/>
    <s v="22/12/2019"/>
    <s v="Q13/614"/>
    <s v="Hủy"/>
    <x v="0"/>
    <x v="4"/>
    <s v="PT.HUY"/>
    <m/>
    <m/>
    <m/>
    <m/>
    <m/>
    <m/>
    <m/>
    <m/>
    <m/>
  </r>
  <r>
    <x v="5"/>
    <s v="22/12/2019"/>
    <s v="Q13/615"/>
    <s v="Ngô Bảo Anh"/>
    <x v="0"/>
    <x v="18"/>
    <s v="K3 =&gt; K7_x000a_hb 4tr, movers/3n"/>
    <n v="3000000"/>
    <m/>
    <m/>
    <m/>
    <m/>
    <m/>
    <m/>
    <n v="49377000"/>
    <m/>
  </r>
  <r>
    <x v="5"/>
    <s v="22/12/2019"/>
    <s v="Q13/616"/>
    <s v="Lê Đăng Anh Khoa "/>
    <x v="0"/>
    <x v="9"/>
    <s v="T2 =&gt; PA_x000a_g4tr/4.5/2.5"/>
    <m/>
    <n v="33947000"/>
    <m/>
    <m/>
    <m/>
    <m/>
    <m/>
    <n v="0"/>
    <m/>
  </r>
  <r>
    <x v="5"/>
    <s v="22/12/2019"/>
    <m/>
    <s v="Lê Đăng Anh Minh"/>
    <x v="0"/>
    <x v="15"/>
    <s v="K2 =&gt; K7_x000a_G8%/3.5N "/>
    <m/>
    <m/>
    <m/>
    <m/>
    <m/>
    <m/>
    <m/>
    <m/>
    <m/>
  </r>
  <r>
    <x v="5"/>
    <s v="22/12/2019"/>
    <s v="Q13/617"/>
    <s v="Lê Thị Hà Giang"/>
    <x v="0"/>
    <x v="20"/>
    <s v="Fo =&gt; Ad_x000a_hb 4tr/1.5n/5.5"/>
    <n v="15000000"/>
    <m/>
    <m/>
    <m/>
    <m/>
    <m/>
    <m/>
    <n v="0"/>
    <s v="l1: 4.147k 29/10, l2: 15tr 2/11"/>
  </r>
  <r>
    <x v="5"/>
    <s v="22/12/2019"/>
    <s v="Q13/618"/>
    <s v="Hồ Quang Lê Dương"/>
    <x v="0"/>
    <x v="30"/>
    <s v="K4 =&gt; K7_x000a_hb 4tr, movers/2n"/>
    <n v="500000"/>
    <m/>
    <m/>
    <m/>
    <m/>
    <m/>
    <m/>
    <n v="40888000"/>
    <m/>
  </r>
  <r>
    <x v="5"/>
    <s v="22/12/2019"/>
    <s v="Q13/619"/>
    <s v="Nguyễn Phương Loan"/>
    <x v="0"/>
    <x v="15"/>
    <s v="K2 =&gt; K7_x000a_hb 5tr, movers/4n"/>
    <n v="5000000"/>
    <m/>
    <m/>
    <m/>
    <m/>
    <m/>
    <m/>
    <n v="57400000"/>
    <m/>
  </r>
  <r>
    <x v="5"/>
    <s v="22/12/2019"/>
    <s v="Q13/620"/>
    <s v="Phạm Bách Nhật Vũ"/>
    <x v="0"/>
    <x v="30"/>
    <s v="K4 =&gt; K7_x000a_hb 4tr, movers/2n"/>
    <n v="1000000"/>
    <m/>
    <m/>
    <m/>
    <m/>
    <m/>
    <m/>
    <n v="40388000"/>
    <m/>
  </r>
  <r>
    <x v="5"/>
    <s v="22/12/2019"/>
    <m/>
    <s v="Chung Times vé xe HN - TH đi sk Minh Khai 20/12"/>
    <x v="6"/>
    <x v="1"/>
    <m/>
    <m/>
    <m/>
    <m/>
    <n v="200000"/>
    <m/>
    <m/>
    <m/>
    <m/>
    <m/>
  </r>
  <r>
    <x v="5"/>
    <s v="22/12/2019"/>
    <m/>
    <s v="Linh PT HM vé xe HN - TH đi sk Minh Khai 20/12"/>
    <x v="6"/>
    <x v="1"/>
    <m/>
    <m/>
    <m/>
    <m/>
    <n v="200000"/>
    <m/>
    <m/>
    <m/>
    <m/>
    <m/>
  </r>
  <r>
    <x v="5"/>
    <s v="22/12/2019"/>
    <m/>
    <s v="Taxi đồ sk Minh Khai"/>
    <x v="11"/>
    <x v="1"/>
    <m/>
    <m/>
    <m/>
    <m/>
    <n v="68000"/>
    <m/>
    <m/>
    <m/>
    <m/>
    <m/>
  </r>
  <r>
    <x v="5"/>
    <s v="22/12/2019"/>
    <m/>
    <s v="Mua kẹo sự kiện C1 Minh Khai 1 + Minh Khai 2"/>
    <x v="11"/>
    <x v="1"/>
    <m/>
    <m/>
    <m/>
    <m/>
    <n v="360000"/>
    <m/>
    <m/>
    <m/>
    <m/>
    <m/>
  </r>
  <r>
    <x v="1"/>
    <m/>
    <m/>
    <s v="Tồn 22/12"/>
    <x v="0"/>
    <x v="1"/>
    <m/>
    <n v="177967000"/>
    <m/>
    <m/>
    <n v="828000"/>
    <m/>
    <n v="403017000"/>
    <m/>
    <m/>
    <m/>
  </r>
  <r>
    <x v="5"/>
    <s v="23/12/2019"/>
    <s v="Q8/392"/>
    <s v="Nguyễn Phương Loan"/>
    <x v="0"/>
    <x v="31"/>
    <s v="K2 =&gt; T3_x000a_hb 5tr, movers/4n"/>
    <n v="50000000"/>
    <m/>
    <m/>
    <m/>
    <m/>
    <m/>
    <m/>
    <n v="33506000"/>
    <s v="l1: 5tr 23/12"/>
  </r>
  <r>
    <x v="5"/>
    <s v="23/12/2019"/>
    <s v="Q13/621"/>
    <s v="Nguyễn Hoàng Đức"/>
    <x v="0"/>
    <x v="20"/>
    <s v="Fo =&gt; Ad_x000a_hb 5%, 5.0-5.5/1.5n"/>
    <n v="18000000"/>
    <m/>
    <m/>
    <m/>
    <m/>
    <m/>
    <m/>
    <n v="17740000"/>
    <s v="l1: 500k 22/12"/>
  </r>
  <r>
    <x v="5"/>
    <s v="23/12/2019"/>
    <m/>
    <s v="Mua cây thông noel"/>
    <x v="2"/>
    <x v="1"/>
    <m/>
    <m/>
    <m/>
    <m/>
    <n v="3000000"/>
    <m/>
    <m/>
    <m/>
    <m/>
    <m/>
  </r>
  <r>
    <x v="5"/>
    <s v="23/12/2019"/>
    <m/>
    <s v="Trả tiền khách sạn"/>
    <x v="6"/>
    <x v="1"/>
    <m/>
    <m/>
    <m/>
    <m/>
    <n v="450000"/>
    <m/>
    <m/>
    <m/>
    <m/>
    <m/>
  </r>
  <r>
    <x v="5"/>
    <s v="23/12/2019"/>
    <m/>
    <s v="gửi tiền chị Yến viettin"/>
    <x v="7"/>
    <x v="1"/>
    <m/>
    <m/>
    <m/>
    <m/>
    <n v="350000000"/>
    <m/>
    <m/>
    <m/>
    <m/>
    <m/>
  </r>
  <r>
    <x v="1"/>
    <m/>
    <m/>
    <s v="Tồn 23/12"/>
    <x v="0"/>
    <x v="1"/>
    <m/>
    <n v="68000000"/>
    <m/>
    <m/>
    <n v="353450000"/>
    <m/>
    <n v="117567000"/>
    <m/>
    <m/>
    <m/>
  </r>
  <r>
    <x v="5"/>
    <s v="24/12/2019"/>
    <s v="Q8/394"/>
    <s v="Nguyễn Trọng Nhật Tùng"/>
    <x v="0"/>
    <x v="28"/>
    <s v="K2 =&gt; K5_x000a_hb 2tr/2n"/>
    <m/>
    <n v="12000000"/>
    <m/>
    <m/>
    <m/>
    <m/>
    <m/>
    <n v="22638000"/>
    <s v="l1: 8tr 21/12, ck viettin"/>
  </r>
  <r>
    <x v="5"/>
    <s v="24/12/2019"/>
    <s v="Q8/395"/>
    <s v="Nguyễn Đình Kính"/>
    <x v="0"/>
    <x v="5"/>
    <s v="IB =&gt; Ad_x000a_ck 5.0-5.5/2n"/>
    <m/>
    <n v="20000000"/>
    <m/>
    <m/>
    <m/>
    <m/>
    <m/>
    <n v="0"/>
    <s v="l1: 30.987k QT EIB"/>
  </r>
  <r>
    <x v="5"/>
    <s v="24/12/2019"/>
    <s v="Q8/393"/>
    <s v="Phạm Bách Nhật Vũ"/>
    <x v="0"/>
    <x v="30"/>
    <s v="K4 =&gt; K7_x000a_hb 4tr, movers/2n"/>
    <n v="40380000"/>
    <m/>
    <m/>
    <m/>
    <m/>
    <m/>
    <m/>
    <n v="0"/>
    <s v="l1: 1tr 20/12"/>
  </r>
  <r>
    <x v="5"/>
    <s v="24/12/2019"/>
    <m/>
    <s v="Vé xe Nhung PT HM chiều HN - TH sk Minh Khai 20/12"/>
    <x v="6"/>
    <x v="1"/>
    <m/>
    <m/>
    <m/>
    <m/>
    <n v="200000"/>
    <m/>
    <m/>
    <m/>
    <m/>
    <m/>
  </r>
  <r>
    <x v="5"/>
    <s v="24/12/2019"/>
    <m/>
    <s v="Vé xe Hồng đi training 24/12 2 chiều HN - TH"/>
    <x v="6"/>
    <x v="1"/>
    <m/>
    <m/>
    <m/>
    <m/>
    <n v="400000"/>
    <m/>
    <m/>
    <m/>
    <m/>
    <m/>
  </r>
  <r>
    <x v="5"/>
    <s v="24/12/2019"/>
    <m/>
    <s v="Vé xe Vân Anh đi training 24/12 2 chiều HN - TH"/>
    <x v="6"/>
    <x v="1"/>
    <m/>
    <m/>
    <m/>
    <m/>
    <n v="400000"/>
    <m/>
    <m/>
    <m/>
    <m/>
    <m/>
  </r>
  <r>
    <x v="5"/>
    <s v="24/12/2019"/>
    <m/>
    <s v="Vé xe Hạnh đi training 24/12 2 chiều HN - TH"/>
    <x v="6"/>
    <x v="1"/>
    <m/>
    <m/>
    <m/>
    <m/>
    <n v="400000"/>
    <m/>
    <m/>
    <m/>
    <m/>
    <m/>
  </r>
  <r>
    <x v="5"/>
    <s v="24/12/2019"/>
    <m/>
    <s v="Tiền xe đi sk Minh Khai 1"/>
    <x v="11"/>
    <x v="1"/>
    <m/>
    <m/>
    <m/>
    <m/>
    <n v="38000"/>
    <m/>
    <m/>
    <m/>
    <m/>
    <m/>
  </r>
  <r>
    <x v="5"/>
    <s v="24/12/2019"/>
    <m/>
    <s v="Vé xe Hạnh đi training 20/12 chiều TH - HN"/>
    <x v="6"/>
    <x v="27"/>
    <m/>
    <m/>
    <m/>
    <m/>
    <n v="200000"/>
    <m/>
    <m/>
    <m/>
    <m/>
    <m/>
  </r>
  <r>
    <x v="5"/>
    <s v="24/12/2019"/>
    <m/>
    <s v="Vé xe Vân Anh TVT đi training 10/12+17/12 2 chiều HN - TH"/>
    <x v="6"/>
    <x v="1"/>
    <m/>
    <m/>
    <m/>
    <m/>
    <n v="800000"/>
    <m/>
    <m/>
    <m/>
    <m/>
    <m/>
  </r>
  <r>
    <x v="5"/>
    <s v="24/12/2019"/>
    <m/>
    <s v="Tiền xe đi party"/>
    <x v="19"/>
    <x v="1"/>
    <m/>
    <m/>
    <m/>
    <m/>
    <n v="2000000"/>
    <m/>
    <m/>
    <m/>
    <m/>
    <m/>
  </r>
  <r>
    <x v="1"/>
    <m/>
    <m/>
    <s v="Tồn 24/12"/>
    <x v="0"/>
    <x v="1"/>
    <m/>
    <n v="40380000"/>
    <m/>
    <n v="0"/>
    <n v="4438000"/>
    <m/>
    <n v="153509000"/>
    <m/>
    <m/>
    <m/>
  </r>
  <r>
    <x v="5"/>
    <s v="27/12/2019"/>
    <s v="Q8/396"/>
    <s v="Lê Thế Nhất Phong"/>
    <x v="0"/>
    <x v="22"/>
    <s v="T1 =&gt; IB_x000a_hb 2tr, flyer/1.5n"/>
    <m/>
    <n v="25000000"/>
    <m/>
    <m/>
    <m/>
    <m/>
    <m/>
    <n v="2912000"/>
    <s v="QT EIB, l1: 10tr 9/11"/>
  </r>
  <r>
    <x v="5"/>
    <s v="27/12/2019"/>
    <s v="Q8/397"/>
    <s v="Nguyễn Hoàng Thùy Anh"/>
    <x v="0"/>
    <x v="22"/>
    <s v="T1 =&gt; IB_x000a_hb 2tr, flyer/1.5n"/>
    <m/>
    <n v="720000"/>
    <m/>
    <m/>
    <m/>
    <m/>
    <m/>
    <n v="0"/>
    <s v="l1: 5.500k 1/12, l2: 10tr 2/12, l3: 21.692k 27/12 QT EIB"/>
  </r>
  <r>
    <x v="5"/>
    <s v="27/12/2019"/>
    <s v="Q8/398"/>
    <s v="Hà Minh Đức"/>
    <x v="0"/>
    <x v="12"/>
    <s v="T3 =&gt; PA_x000a_G4tr/2.5n/4.0"/>
    <m/>
    <n v="45000000"/>
    <m/>
    <m/>
    <m/>
    <m/>
    <m/>
    <n v="0"/>
    <s v="l1: 20tr 27/10, l2: 24.359k 28/10 QT EIB"/>
  </r>
  <r>
    <x v="5"/>
    <s v="27/12/2019"/>
    <m/>
    <s v="Hà Tuấn Minh"/>
    <x v="0"/>
    <x v="18"/>
    <s v="K3 =&gt; K7_x000a_hb 4tr, movers/2n"/>
    <m/>
    <m/>
    <m/>
    <m/>
    <m/>
    <m/>
    <m/>
    <m/>
    <m/>
  </r>
  <r>
    <x v="5"/>
    <s v="27/12/2019"/>
    <s v="Q8/399"/>
    <s v="Lê Thế Minh"/>
    <x v="0"/>
    <x v="3"/>
    <s v="FO =&gt; SC_x000a_hb 7tr/2N/6.5"/>
    <m/>
    <n v="30000000"/>
    <m/>
    <m/>
    <m/>
    <m/>
    <m/>
    <n v="1730000"/>
    <s v="l1: 18tr 27/10, l2: 14tr 30/10 QT EIB"/>
  </r>
  <r>
    <x v="5"/>
    <s v="27/12/2019"/>
    <s v="Q9/450"/>
    <s v="Đinh Phương Lâm"/>
    <x v="0"/>
    <x v="9"/>
    <s v="T2 =&gt; PA_x000a_hb 4tr/2n/4.0-4.5"/>
    <m/>
    <n v="36827000"/>
    <m/>
    <m/>
    <m/>
    <m/>
    <m/>
    <n v="0"/>
    <s v="l1: 10tr 20/10 QT EIB"/>
  </r>
  <r>
    <x v="5"/>
    <s v="27/12/2019"/>
    <s v="Q13/622"/>
    <s v="Nguyễn Hoàng Thùy Anh"/>
    <x v="0"/>
    <x v="22"/>
    <s v="T1 =&gt; IB_x000a_hb 2tr, flyer/1.5n"/>
    <m/>
    <n v="21692000"/>
    <m/>
    <m/>
    <m/>
    <m/>
    <m/>
    <n v="720000"/>
    <s v="l1: 5.500k 1/12, l2: 10tr 2/12, QT EIB"/>
  </r>
  <r>
    <x v="5"/>
    <s v="27/12/2019"/>
    <s v="Q13/623"/>
    <s v="Nguyễn Minh Dũng"/>
    <x v="0"/>
    <x v="6"/>
    <s v="IB =&gt; SC_x000a_g5%/3n/6.5"/>
    <m/>
    <n v="29390000"/>
    <m/>
    <m/>
    <m/>
    <m/>
    <m/>
    <n v="10000000"/>
    <s v="l1: 10tr 3/11, l2: 30tr 16/11 QT EIB"/>
  </r>
  <r>
    <x v="5"/>
    <s v="27/12/2019"/>
    <s v="Q13/624"/>
    <s v="Lê Thế Minh"/>
    <x v="0"/>
    <x v="3"/>
    <s v="FO =&gt; SC_x000a_hb 7tr/2N/6.5"/>
    <n v="1730000"/>
    <m/>
    <m/>
    <m/>
    <m/>
    <m/>
    <m/>
    <n v="0"/>
    <s v="l1: 18tr 27/10, l2: 14tr 30/10, l3: 30tr 27/12QT EIB"/>
  </r>
  <r>
    <x v="5"/>
    <s v="27/12/2019"/>
    <s v="Q13/625"/>
    <s v="Hoàng Duy Hưng"/>
    <x v="0"/>
    <x v="14"/>
    <s v="T1 =&gt; SC_x000a_HB 10tr, 6.0-6.5/4n"/>
    <n v="400000"/>
    <n v="49600000"/>
    <m/>
    <m/>
    <m/>
    <m/>
    <m/>
    <n v="0"/>
    <s v="l1: 10tr 17/11, l2: 40.643k 19/11, QT EIB "/>
  </r>
  <r>
    <x v="5"/>
    <s v="27/12/2019"/>
    <m/>
    <s v="Nộp tiền điện 12/11 - 11/12"/>
    <x v="10"/>
    <x v="1"/>
    <m/>
    <m/>
    <m/>
    <m/>
    <n v="4116000"/>
    <m/>
    <m/>
    <m/>
    <m/>
    <m/>
  </r>
  <r>
    <x v="5"/>
    <s v="27/12/2019"/>
    <m/>
    <s v="In học bổng"/>
    <x v="2"/>
    <x v="1"/>
    <m/>
    <m/>
    <m/>
    <m/>
    <n v="160000"/>
    <m/>
    <m/>
    <m/>
    <m/>
    <m/>
  </r>
  <r>
    <x v="1"/>
    <m/>
    <m/>
    <s v="Tồn 27/12"/>
    <x v="0"/>
    <x v="1"/>
    <m/>
    <n v="2130000"/>
    <m/>
    <m/>
    <n v="4276000"/>
    <m/>
    <n v="151363000"/>
    <m/>
    <m/>
    <m/>
  </r>
  <r>
    <x v="5"/>
    <s v="28/12/2019"/>
    <m/>
    <s v="Lương GV Vernon 16-22/12"/>
    <x v="20"/>
    <x v="1"/>
    <m/>
    <m/>
    <m/>
    <m/>
    <n v="8295000"/>
    <m/>
    <m/>
    <m/>
    <m/>
    <m/>
  </r>
  <r>
    <x v="5"/>
    <s v="28/12/2019"/>
    <m/>
    <s v="Vé xe chị Vân Anh tvt training 27/12"/>
    <x v="6"/>
    <x v="1"/>
    <m/>
    <m/>
    <m/>
    <m/>
    <n v="400000"/>
    <m/>
    <m/>
    <m/>
    <m/>
    <m/>
  </r>
  <r>
    <x v="1"/>
    <m/>
    <m/>
    <s v="Tồn 28/12"/>
    <x v="0"/>
    <x v="1"/>
    <m/>
    <m/>
    <m/>
    <m/>
    <n v="8695000"/>
    <m/>
    <n v="142668000"/>
    <m/>
    <m/>
    <m/>
  </r>
  <r>
    <x v="5"/>
    <s v="29/12/2019"/>
    <s v="Q8/400"/>
    <s v="Nguyễn Nhật Minh"/>
    <x v="0"/>
    <x v="16"/>
    <s v="RL =&gt; SC_x000a_hb 4tr/6.5-7.0/2.5N"/>
    <n v="5000000"/>
    <m/>
    <m/>
    <m/>
    <m/>
    <m/>
    <m/>
    <n v="0"/>
    <s v="l1: 5tr 27/10, l2: 20tr 27/10, l3: 28.545k 7/12"/>
  </r>
  <r>
    <x v="5"/>
    <s v="29/12/2019"/>
    <s v="Q13/626"/>
    <s v="Mai Phương Linh"/>
    <x v="0"/>
    <x v="9"/>
    <s v="T2 =&gt; PA, g4tr/2n/4.0-4.5"/>
    <m/>
    <n v="23000000"/>
    <m/>
    <m/>
    <m/>
    <m/>
    <m/>
    <n v="0"/>
    <s v="l1: 8tr 2/11, l2: 15.827k 4/11"/>
  </r>
  <r>
    <x v="5"/>
    <s v="29/12/2019"/>
    <s v="Q13/627"/>
    <s v="Hủy"/>
    <x v="0"/>
    <x v="4"/>
    <s v="PT.HUY"/>
    <m/>
    <m/>
    <m/>
    <m/>
    <m/>
    <m/>
    <m/>
    <m/>
    <m/>
  </r>
  <r>
    <x v="5"/>
    <s v="29/12/2019"/>
    <m/>
    <s v="Mua lavie + bánh gạo"/>
    <x v="5"/>
    <x v="1"/>
    <m/>
    <m/>
    <m/>
    <m/>
    <n v="2380000"/>
    <m/>
    <m/>
    <m/>
    <m/>
    <m/>
  </r>
  <r>
    <x v="5"/>
    <s v="29/12/2019"/>
    <m/>
    <s v="ship sách từ YL - TH"/>
    <x v="3"/>
    <x v="1"/>
    <m/>
    <m/>
    <m/>
    <m/>
    <n v="145000"/>
    <m/>
    <m/>
    <m/>
    <m/>
    <m/>
  </r>
  <r>
    <x v="1"/>
    <m/>
    <m/>
    <s v="Tồn 29/12"/>
    <x v="0"/>
    <x v="1"/>
    <m/>
    <n v="5000000"/>
    <m/>
    <m/>
    <n v="2525000"/>
    <m/>
    <n v="145143000"/>
    <m/>
    <m/>
    <m/>
  </r>
  <r>
    <x v="5"/>
    <s v="31/12/2019"/>
    <s v="Q13/628"/>
    <s v="Hủy"/>
    <x v="0"/>
    <x v="1"/>
    <m/>
    <m/>
    <m/>
    <m/>
    <m/>
    <m/>
    <m/>
    <m/>
    <m/>
    <m/>
  </r>
  <r>
    <x v="5"/>
    <s v="31/12/2019"/>
    <s v="Q13/629"/>
    <s v="Bùi Thị Lan Anh"/>
    <x v="0"/>
    <x v="11"/>
    <s v="T3 =&gt; SC_x000a_hb 5%, 6.0-6.5/4n"/>
    <n v="37180000"/>
    <m/>
    <m/>
    <m/>
    <m/>
    <m/>
    <m/>
    <n v="0"/>
    <s v="l1: 10tr 14/12, l2: 40tr 20/12"/>
  </r>
  <r>
    <x v="5"/>
    <s v="31/12/2019"/>
    <m/>
    <s v="Tiền ăn training 24/12 Hạnh"/>
    <x v="19"/>
    <x v="1"/>
    <m/>
    <m/>
    <m/>
    <m/>
    <n v="30000"/>
    <m/>
    <m/>
    <m/>
    <m/>
    <m/>
  </r>
  <r>
    <x v="5"/>
    <s v="31/12/2019"/>
    <m/>
    <s v="Tiền xe training + đi sự kiện 29+30/12: Hồng, Vân Anh, Trang, Thơ"/>
    <x v="6"/>
    <x v="1"/>
    <m/>
    <m/>
    <m/>
    <m/>
    <n v="1600000"/>
    <m/>
    <m/>
    <m/>
    <m/>
    <m/>
  </r>
  <r>
    <x v="5"/>
    <s v="31/12/2019"/>
    <m/>
    <s v="Tiền ăn training 30/12: Hồng, Vân Anh, Trang, Thơ"/>
    <x v="19"/>
    <x v="1"/>
    <m/>
    <m/>
    <m/>
    <m/>
    <n v="120000"/>
    <m/>
    <m/>
    <m/>
    <m/>
    <m/>
  </r>
  <r>
    <x v="5"/>
    <s v="31/12/2019"/>
    <m/>
    <s v="Tiền xe Hạnh training 31/12"/>
    <x v="6"/>
    <x v="1"/>
    <m/>
    <m/>
    <m/>
    <m/>
    <n v="400000"/>
    <m/>
    <m/>
    <m/>
    <m/>
    <m/>
  </r>
  <r>
    <x v="5"/>
    <s v="31/12/2019"/>
    <m/>
    <s v="Tiền ăn training 31/12 Hạnh"/>
    <x v="19"/>
    <x v="1"/>
    <m/>
    <m/>
    <m/>
    <m/>
    <n v="30000"/>
    <m/>
    <m/>
    <m/>
    <m/>
    <m/>
  </r>
  <r>
    <x v="1"/>
    <m/>
    <m/>
    <s v="Tồn 31/12"/>
    <x v="0"/>
    <x v="1"/>
    <m/>
    <n v="37180000"/>
    <m/>
    <m/>
    <n v="2180000"/>
    <m/>
    <n v="180143000"/>
    <m/>
    <m/>
    <m/>
  </r>
  <r>
    <x v="6"/>
    <s v="03/01/2020"/>
    <s v="Q11/501"/>
    <s v="Trần Nguyễn Tấn Dũng sách teen 2"/>
    <x v="0"/>
    <x v="24"/>
    <s v="SACH"/>
    <n v="30000"/>
    <m/>
    <m/>
    <m/>
    <m/>
    <m/>
    <m/>
    <m/>
    <m/>
  </r>
  <r>
    <x v="6"/>
    <s v="03/01/2020"/>
    <m/>
    <s v="gửi tiền chị Yến viettin"/>
    <x v="7"/>
    <x v="1"/>
    <m/>
    <m/>
    <m/>
    <m/>
    <n v="120000000"/>
    <m/>
    <m/>
    <m/>
    <m/>
    <m/>
  </r>
  <r>
    <x v="6"/>
    <s v="03/01/2020"/>
    <m/>
    <s v="Hoàn phí Trần Trung Nhật"/>
    <x v="8"/>
    <x v="1"/>
    <m/>
    <m/>
    <m/>
    <m/>
    <n v="2000000"/>
    <m/>
    <m/>
    <m/>
    <m/>
    <m/>
  </r>
  <r>
    <x v="6"/>
    <s v="03/01/2020"/>
    <m/>
    <s v="chị Vân Anh đi sự kiện Mĩ Đình 29/12"/>
    <x v="6"/>
    <x v="1"/>
    <m/>
    <m/>
    <m/>
    <m/>
    <n v="400000"/>
    <m/>
    <m/>
    <m/>
    <m/>
    <m/>
  </r>
  <r>
    <x v="6"/>
    <s v="03/01/2020"/>
    <m/>
    <s v="chị Vân anh đi gặp hiệu trưởng Lý Tự Trọng"/>
    <x v="11"/>
    <x v="1"/>
    <m/>
    <m/>
    <m/>
    <m/>
    <n v="206000"/>
    <m/>
    <m/>
    <m/>
    <m/>
    <m/>
  </r>
  <r>
    <x v="6"/>
    <s v="03/01/2020"/>
    <m/>
    <s v="chị Vân Anh thưởng tết Dương lịch"/>
    <x v="19"/>
    <x v="1"/>
    <m/>
    <m/>
    <m/>
    <m/>
    <n v="10000000"/>
    <m/>
    <m/>
    <m/>
    <m/>
    <m/>
  </r>
  <r>
    <x v="6"/>
    <s v="03/01/2020"/>
    <m/>
    <s v="Hạnh thưởng tết dương lịch "/>
    <x v="19"/>
    <x v="1"/>
    <m/>
    <m/>
    <m/>
    <m/>
    <n v="3000000"/>
    <m/>
    <m/>
    <m/>
    <m/>
    <m/>
  </r>
  <r>
    <x v="6"/>
    <s v="03/01/2020"/>
    <m/>
    <s v="Chú Nam bảo vệ thưởng tết dương lịch"/>
    <x v="19"/>
    <x v="1"/>
    <m/>
    <m/>
    <m/>
    <m/>
    <n v="500000"/>
    <m/>
    <m/>
    <m/>
    <m/>
    <m/>
  </r>
  <r>
    <x v="6"/>
    <s v="03/01/2020"/>
    <m/>
    <s v="Lương giáo viên Vernon tuần 23/12-29/12"/>
    <x v="20"/>
    <x v="1"/>
    <m/>
    <m/>
    <m/>
    <m/>
    <n v="4725000"/>
    <m/>
    <m/>
    <m/>
    <m/>
    <m/>
  </r>
  <r>
    <x v="6"/>
    <s v="03/01/2020"/>
    <m/>
    <s v="VPP"/>
    <x v="1"/>
    <x v="1"/>
    <m/>
    <m/>
    <m/>
    <m/>
    <n v="2136000"/>
    <m/>
    <m/>
    <m/>
    <m/>
    <m/>
  </r>
  <r>
    <x v="6"/>
    <s v="03/01/2020"/>
    <m/>
    <s v="Vé xe My Times đi sự kiện 19+20/12"/>
    <x v="6"/>
    <x v="1"/>
    <m/>
    <m/>
    <m/>
    <m/>
    <n v="400000"/>
    <m/>
    <m/>
    <m/>
    <m/>
    <m/>
  </r>
  <r>
    <x v="6"/>
    <s v="03/01/2020"/>
    <m/>
    <s v="Chị Nga thưởng tết dương lịch"/>
    <x v="19"/>
    <x v="1"/>
    <m/>
    <m/>
    <m/>
    <m/>
    <n v="500000"/>
    <m/>
    <m/>
    <m/>
    <m/>
    <m/>
  </r>
  <r>
    <x v="6"/>
    <s v="03/01/2020"/>
    <m/>
    <s v="Thuê máy chiếu sự kiện c1 Lý Tự Trọng"/>
    <x v="11"/>
    <x v="1"/>
    <m/>
    <m/>
    <m/>
    <m/>
    <n v="500000"/>
    <m/>
    <m/>
    <m/>
    <m/>
    <m/>
  </r>
  <r>
    <x v="6"/>
    <s v="03/01/2020"/>
    <m/>
    <s v="Taxi đi sự kiện cấp 1 Lý Tự Trọng sáng 3/1"/>
    <x v="11"/>
    <x v="1"/>
    <m/>
    <m/>
    <m/>
    <m/>
    <n v="126000"/>
    <m/>
    <m/>
    <m/>
    <m/>
    <m/>
  </r>
  <r>
    <x v="6"/>
    <s v="03/01/2020"/>
    <m/>
    <s v="Taxi đi sự kiện cấp 3 Lương Đắc Bằng"/>
    <x v="11"/>
    <x v="1"/>
    <m/>
    <m/>
    <m/>
    <m/>
    <n v="312000"/>
    <m/>
    <m/>
    <m/>
    <m/>
    <m/>
  </r>
  <r>
    <x v="6"/>
    <s v="03/01/2020"/>
    <m/>
    <s v="Tiền kẹo sự kiện"/>
    <x v="11"/>
    <x v="1"/>
    <m/>
    <m/>
    <m/>
    <m/>
    <n v="220000"/>
    <m/>
    <m/>
    <m/>
    <m/>
    <m/>
  </r>
  <r>
    <x v="6"/>
    <s v="03/01/2020"/>
    <m/>
    <s v="Lâm thưởng têt dương lịch"/>
    <x v="19"/>
    <x v="1"/>
    <m/>
    <m/>
    <m/>
    <m/>
    <n v="1000000"/>
    <m/>
    <m/>
    <m/>
    <m/>
    <m/>
  </r>
  <r>
    <x v="6"/>
    <s v="03/01/2020"/>
    <m/>
    <s v="Hồng thưởng têt dương lịch"/>
    <x v="19"/>
    <x v="1"/>
    <m/>
    <m/>
    <m/>
    <m/>
    <n v="1000000"/>
    <m/>
    <m/>
    <m/>
    <m/>
    <m/>
  </r>
  <r>
    <x v="6"/>
    <s v="03/01/2020"/>
    <m/>
    <s v="Vân Anh thưởng tết dương lịch"/>
    <x v="19"/>
    <x v="1"/>
    <m/>
    <m/>
    <m/>
    <m/>
    <n v="500000"/>
    <m/>
    <m/>
    <m/>
    <m/>
    <m/>
  </r>
  <r>
    <x v="6"/>
    <s v="03/01/2020"/>
    <m/>
    <s v="Trang thưởng tết dương lịch"/>
    <x v="19"/>
    <x v="1"/>
    <m/>
    <m/>
    <m/>
    <m/>
    <n v="300000"/>
    <m/>
    <m/>
    <m/>
    <m/>
    <m/>
  </r>
  <r>
    <x v="6"/>
    <s v="03/01/2020"/>
    <m/>
    <s v="Loan FT HĐ vé xe HN - TH sk 1/1"/>
    <x v="6"/>
    <x v="1"/>
    <m/>
    <m/>
    <m/>
    <m/>
    <n v="200000"/>
    <m/>
    <m/>
    <m/>
    <m/>
    <m/>
  </r>
  <r>
    <x v="1"/>
    <m/>
    <m/>
    <s v="Tồn 3/1"/>
    <x v="0"/>
    <x v="1"/>
    <m/>
    <n v="30000"/>
    <m/>
    <m/>
    <n v="148025000"/>
    <m/>
    <n v="32148000"/>
    <m/>
    <m/>
    <m/>
  </r>
  <r>
    <x v="6"/>
    <s v="04/01/2020"/>
    <s v="Q11/502"/>
    <s v="Nguyễn Kiều Anh"/>
    <x v="0"/>
    <x v="9"/>
    <s v="T2 =&gt; PA_x000a_hb 4tr, 4.0/2n"/>
    <m/>
    <n v="19700000"/>
    <m/>
    <m/>
    <m/>
    <m/>
    <m/>
    <n v="3300000"/>
    <s v="l1: 2tr 8/12, l2: 21.827k 9/12"/>
  </r>
  <r>
    <x v="6"/>
    <s v="04/01/2020"/>
    <m/>
    <s v="Mua 5 bình nước"/>
    <x v="4"/>
    <x v="1"/>
    <m/>
    <m/>
    <m/>
    <m/>
    <n v="100000"/>
    <m/>
    <m/>
    <m/>
    <m/>
    <m/>
  </r>
  <r>
    <x v="1"/>
    <m/>
    <m/>
    <s v="Tồn 4/1"/>
    <x v="0"/>
    <x v="1"/>
    <m/>
    <m/>
    <m/>
    <m/>
    <n v="100000"/>
    <m/>
    <n v="32048000"/>
    <m/>
    <m/>
    <m/>
  </r>
  <r>
    <x v="6"/>
    <s v="05/01/2020"/>
    <s v="Q11/503"/>
    <s v="Bùi Duy Đức"/>
    <x v="0"/>
    <x v="18"/>
    <s v="K3 =&gt; K7_x000a_HB 5tr, movers/3n"/>
    <n v="500000"/>
    <m/>
    <m/>
    <m/>
    <m/>
    <m/>
    <m/>
    <n v="50877000"/>
    <m/>
  </r>
  <r>
    <x v="6"/>
    <s v="05/01/2020"/>
    <s v="Q11/504"/>
    <s v="Lê Nguyễn Dung Nhi"/>
    <x v="0"/>
    <x v="30"/>
    <s v="K4 =&gt; K7_x000a_HB 5tr, movers/2n"/>
    <n v="500000"/>
    <m/>
    <m/>
    <m/>
    <m/>
    <m/>
    <m/>
    <n v="39888000"/>
    <m/>
  </r>
  <r>
    <x v="6"/>
    <s v="05/01/2020"/>
    <s v="Q11/505"/>
    <s v="Hủy"/>
    <x v="0"/>
    <x v="4"/>
    <s v="PT.HUY"/>
    <m/>
    <m/>
    <m/>
    <m/>
    <m/>
    <m/>
    <m/>
    <m/>
    <m/>
  </r>
  <r>
    <x v="6"/>
    <s v="05/01/2020"/>
    <s v="Q11/506"/>
    <s v="Lê Tất Đạt"/>
    <x v="0"/>
    <x v="3"/>
    <s v="Fo =&gt; SC_x000a_hb 10%, 6.0-6.5/2n"/>
    <n v="10000000"/>
    <m/>
    <m/>
    <m/>
    <m/>
    <m/>
    <m/>
    <n v="53657000"/>
    <m/>
  </r>
  <r>
    <x v="6"/>
    <s v="05/01/2020"/>
    <s v="Q11/507"/>
    <s v="Lê Nguyễn Dung Nhi"/>
    <x v="0"/>
    <x v="30"/>
    <s v="K4 =&gt; K7_x000a_HB 5tr, movers/2n"/>
    <n v="3000000"/>
    <m/>
    <m/>
    <m/>
    <m/>
    <m/>
    <m/>
    <n v="36888000"/>
    <s v="l1: 500k 5/1"/>
  </r>
  <r>
    <x v="6"/>
    <s v="05/01/2020"/>
    <s v="Q11/508"/>
    <s v="Hủy"/>
    <x v="0"/>
    <x v="4"/>
    <s v="PT.HUY"/>
    <m/>
    <m/>
    <m/>
    <m/>
    <m/>
    <m/>
    <m/>
    <m/>
    <m/>
  </r>
  <r>
    <x v="6"/>
    <s v="05/01/2020"/>
    <s v="Q11/509"/>
    <s v="Cấn Huy Hoàng"/>
    <x v="0"/>
    <x v="5"/>
    <s v="IB =&gt; Ad_x000a_hb 7%,5.0/1.5n"/>
    <m/>
    <n v="30000000"/>
    <m/>
    <m/>
    <m/>
    <m/>
    <m/>
    <n v="17417000"/>
    <s v="ck Sac"/>
  </r>
  <r>
    <x v="6"/>
    <s v="05/01/2020"/>
    <s v="Q13/630"/>
    <s v="Lê Thị Mai Quý"/>
    <x v="0"/>
    <x v="3"/>
    <s v="Fo =&gt; SC_x000a_hb 5%, 6.0-6.5/2n"/>
    <n v="30190000"/>
    <m/>
    <m/>
    <m/>
    <m/>
    <m/>
    <m/>
    <n v="37000000"/>
    <m/>
  </r>
  <r>
    <x v="6"/>
    <s v="05/01/2020"/>
    <s v="Q13/631"/>
    <s v="Lương Lê Trà My"/>
    <x v="0"/>
    <x v="3"/>
    <s v="Fo =&gt; SC_x000a_hb 5%,6.5/2n"/>
    <n v="5000000"/>
    <m/>
    <m/>
    <m/>
    <m/>
    <m/>
    <m/>
    <n v="62193000"/>
    <m/>
  </r>
  <r>
    <x v="6"/>
    <s v="05/01/2020"/>
    <s v="Q13/632"/>
    <s v="Vũ Thế An"/>
    <x v="0"/>
    <x v="30"/>
    <s v="K4 =&gt; K7_x000a_HB 5tr, movers/2,5n"/>
    <m/>
    <n v="20000000"/>
    <m/>
    <m/>
    <m/>
    <m/>
    <m/>
    <n v="20388000"/>
    <m/>
  </r>
  <r>
    <x v="6"/>
    <s v="05/01/2020"/>
    <s v="Q13/633"/>
    <s v="Hủy"/>
    <x v="0"/>
    <x v="4"/>
    <s v="PT.HUY"/>
    <m/>
    <m/>
    <m/>
    <m/>
    <m/>
    <m/>
    <m/>
    <m/>
    <m/>
  </r>
  <r>
    <x v="6"/>
    <s v="05/01/2020"/>
    <s v="Q13/634"/>
    <s v="Ngô Thị Thùy Dương"/>
    <x v="0"/>
    <x v="30"/>
    <s v="K4 =&gt; K7_x000a_HB 4tr, movers/2n"/>
    <m/>
    <n v="5000000"/>
    <m/>
    <m/>
    <m/>
    <m/>
    <m/>
    <n v="36388000"/>
    <s v="QT EIB"/>
  </r>
  <r>
    <x v="6"/>
    <s v="05/01/2020"/>
    <s v="Q13/635"/>
    <s v="Nguyễn Thị Thu Hiền"/>
    <x v="0"/>
    <x v="6"/>
    <s v="IB =&gt; SC_x000a_hb 7tr, 6.5/3n"/>
    <m/>
    <n v="11000000"/>
    <m/>
    <m/>
    <m/>
    <m/>
    <m/>
    <n v="65570000"/>
    <s v="QT EIB"/>
  </r>
  <r>
    <x v="6"/>
    <s v="05/01/2020"/>
    <s v="Q13/636"/>
    <s v="Nguyễn Ngọc Minh Tuấn"/>
    <x v="0"/>
    <x v="7"/>
    <s v="IB =&gt; PA_x000a_hb 2tr, 4.0/1n"/>
    <n v="300000"/>
    <m/>
    <m/>
    <m/>
    <m/>
    <m/>
    <m/>
    <n v="30336000"/>
    <m/>
  </r>
  <r>
    <x v="6"/>
    <s v="05/01/2020"/>
    <s v="Q13/637"/>
    <s v="Nguyễn Thị Quỳnh"/>
    <x v="0"/>
    <x v="7"/>
    <s v="IB =&gt; PA_x000a_hb 2tr, 4.0/1n"/>
    <n v="2000000"/>
    <m/>
    <m/>
    <m/>
    <m/>
    <m/>
    <m/>
    <n v="28636000"/>
    <m/>
  </r>
  <r>
    <x v="6"/>
    <s v="05/01/2020"/>
    <m/>
    <s v="Mua ô "/>
    <x v="2"/>
    <x v="1"/>
    <m/>
    <m/>
    <m/>
    <m/>
    <n v="300000"/>
    <m/>
    <m/>
    <m/>
    <m/>
    <m/>
  </r>
  <r>
    <x v="6"/>
    <s v="05/01/2020"/>
    <m/>
    <s v="Thanh toán thuê máy chiếu"/>
    <x v="11"/>
    <x v="1"/>
    <m/>
    <m/>
    <m/>
    <m/>
    <n v="200000"/>
    <m/>
    <m/>
    <m/>
    <m/>
    <m/>
  </r>
  <r>
    <x v="1"/>
    <m/>
    <m/>
    <s v="Tồn 5.1"/>
    <x v="0"/>
    <x v="1"/>
    <m/>
    <n v="51490000"/>
    <m/>
    <m/>
    <n v="500000"/>
    <m/>
    <n v="83038000"/>
    <m/>
    <m/>
    <m/>
  </r>
  <r>
    <x v="6"/>
    <s v="06/01/2020"/>
    <s v="Q11/510"/>
    <s v="Lê Việt Hoàng"/>
    <x v="0"/>
    <x v="32"/>
    <s v="PB =&gt; SC_x000a_hb 5%, 6.5-7.0/1.5n"/>
    <m/>
    <n v="48388000"/>
    <m/>
    <m/>
    <m/>
    <m/>
    <m/>
    <m/>
    <s v="QT EIB"/>
  </r>
  <r>
    <x v="6"/>
    <s v="06/01/2020"/>
    <s v="Q11/511"/>
    <s v="Nguyễn Phương Thảo"/>
    <x v="0"/>
    <x v="8"/>
    <s v="PA =&gt; SC_x000a_giảm 20% + 1tr chào xuân,7.0/1.5N"/>
    <m/>
    <n v="26468000"/>
    <m/>
    <m/>
    <m/>
    <m/>
    <m/>
    <n v="0"/>
    <s v="l1: 1tr 19/9, l2: 19tr 13/10"/>
  </r>
  <r>
    <x v="6"/>
    <s v="06/01/2020"/>
    <s v="Q11/512"/>
    <s v="Nguyễn Thị Thu Hiền"/>
    <x v="0"/>
    <x v="6"/>
    <s v="IB =&gt; SC_x000a_hb 7tr, 6.5/3n"/>
    <n v="35570000"/>
    <m/>
    <m/>
    <m/>
    <m/>
    <m/>
    <m/>
    <n v="30000000"/>
    <s v="l1: 11tr 5/1"/>
  </r>
  <r>
    <x v="6"/>
    <s v="06/01/2020"/>
    <m/>
    <s v="Tiền ship học bổng"/>
    <x v="2"/>
    <x v="1"/>
    <m/>
    <m/>
    <m/>
    <m/>
    <n v="50000"/>
    <m/>
    <m/>
    <m/>
    <m/>
    <m/>
  </r>
  <r>
    <x v="6"/>
    <s v="06/01/2020"/>
    <m/>
    <s v="Thơ thưởng tết DL"/>
    <x v="19"/>
    <x v="1"/>
    <m/>
    <m/>
    <m/>
    <m/>
    <n v="300000"/>
    <m/>
    <m/>
    <m/>
    <m/>
    <m/>
  </r>
  <r>
    <x v="6"/>
    <s v="06/01/2020"/>
    <m/>
    <s v="Thanh toán thuê máy chiếu"/>
    <x v="11"/>
    <x v="1"/>
    <m/>
    <m/>
    <m/>
    <m/>
    <n v="400000"/>
    <m/>
    <m/>
    <m/>
    <m/>
    <m/>
  </r>
  <r>
    <x v="6"/>
    <s v="06/01/2020"/>
    <m/>
    <s v="Thưởng tết chú chánh bảo vệ"/>
    <x v="19"/>
    <x v="1"/>
    <m/>
    <m/>
    <m/>
    <m/>
    <n v="500000"/>
    <m/>
    <m/>
    <m/>
    <m/>
    <m/>
  </r>
  <r>
    <x v="6"/>
    <s v="06/01/2020"/>
    <m/>
    <s v="Lương bảo vệ tháng 12 chú Chánh"/>
    <x v="18"/>
    <x v="1"/>
    <m/>
    <m/>
    <m/>
    <m/>
    <n v="4000000"/>
    <m/>
    <m/>
    <m/>
    <m/>
    <m/>
  </r>
  <r>
    <x v="6"/>
    <s v="06/01/2020"/>
    <m/>
    <s v="Việt vé xe sk c2 Đông Thọ chiều TH - HN"/>
    <x v="6"/>
    <x v="1"/>
    <m/>
    <m/>
    <m/>
    <m/>
    <n v="200000"/>
    <m/>
    <m/>
    <m/>
    <m/>
    <m/>
  </r>
  <r>
    <x v="6"/>
    <s v="06/01/2020"/>
    <m/>
    <s v="Việt vé xe đi MC c3 Lương Đắc Bằng 2 chiều HN &lt;=&gt; TH"/>
    <x v="6"/>
    <x v="1"/>
    <m/>
    <m/>
    <m/>
    <m/>
    <n v="400000"/>
    <m/>
    <m/>
    <m/>
    <m/>
    <m/>
  </r>
  <r>
    <x v="6"/>
    <s v="06/01/2020"/>
    <m/>
    <s v="Vé xe Việt, chị Loan TVT, Huyền TVT, Phương PT NX, Ánh PT NX làm sk chiều HN - TH"/>
    <x v="6"/>
    <x v="1"/>
    <m/>
    <m/>
    <m/>
    <m/>
    <n v="1000000"/>
    <m/>
    <m/>
    <m/>
    <m/>
    <m/>
  </r>
  <r>
    <x v="6"/>
    <s v="06/01/2020"/>
    <m/>
    <s v="Trả tiền khách sạn"/>
    <x v="6"/>
    <x v="1"/>
    <m/>
    <m/>
    <m/>
    <m/>
    <n v="450000"/>
    <m/>
    <m/>
    <m/>
    <m/>
    <m/>
  </r>
  <r>
    <x v="6"/>
    <s v="06/01/2020"/>
    <m/>
    <s v="Phí dịch vụ vệ sinh tháng 10+11+12"/>
    <x v="2"/>
    <x v="1"/>
    <m/>
    <m/>
    <m/>
    <m/>
    <n v="660000"/>
    <m/>
    <m/>
    <m/>
    <m/>
    <m/>
  </r>
  <r>
    <x v="1"/>
    <m/>
    <m/>
    <s v="Tồn 6/1"/>
    <x v="0"/>
    <x v="1"/>
    <m/>
    <n v="35570000"/>
    <m/>
    <m/>
    <n v="7960000"/>
    <m/>
    <n v="110648000"/>
    <m/>
    <m/>
    <m/>
  </r>
  <r>
    <x v="6"/>
    <s v="07/01/2020"/>
    <s v="Chi"/>
    <s v="Thanh toán thuê khách sạn"/>
    <x v="6"/>
    <x v="1"/>
    <m/>
    <m/>
    <m/>
    <m/>
    <n v="450000"/>
    <m/>
    <m/>
    <m/>
    <m/>
    <m/>
  </r>
  <r>
    <x v="6"/>
    <s v="07/01/2020"/>
    <m/>
    <s v="Trả phí Đoàn Phạm Yến Nhi"/>
    <x v="8"/>
    <x v="1"/>
    <m/>
    <m/>
    <m/>
    <m/>
    <n v="5000000"/>
    <m/>
    <m/>
    <m/>
    <m/>
    <m/>
  </r>
  <r>
    <x v="6"/>
    <s v="07/01/2020"/>
    <m/>
    <s v="Lương chị Nga giúp việc tháng 12"/>
    <x v="18"/>
    <x v="1"/>
    <m/>
    <m/>
    <m/>
    <m/>
    <n v="6000000"/>
    <m/>
    <m/>
    <m/>
    <m/>
    <m/>
  </r>
  <r>
    <x v="1"/>
    <m/>
    <m/>
    <s v="Tồn 7/1"/>
    <x v="0"/>
    <x v="1"/>
    <m/>
    <m/>
    <m/>
    <m/>
    <n v="11450000"/>
    <m/>
    <n v="99198000"/>
    <m/>
    <m/>
    <m/>
  </r>
  <r>
    <x v="6"/>
    <s v="08/01/2020"/>
    <m/>
    <s v="Lương chú Nam bảo vệ tháng 12"/>
    <x v="18"/>
    <x v="1"/>
    <m/>
    <m/>
    <m/>
    <m/>
    <n v="4000000"/>
    <m/>
    <m/>
    <m/>
    <m/>
    <m/>
  </r>
  <r>
    <x v="6"/>
    <s v="08/01/2020"/>
    <m/>
    <s v="Thay bóng điện tầng 2"/>
    <x v="2"/>
    <x v="1"/>
    <m/>
    <m/>
    <m/>
    <m/>
    <n v="60000"/>
    <m/>
    <m/>
    <m/>
    <m/>
    <m/>
  </r>
  <r>
    <x v="1"/>
    <m/>
    <m/>
    <s v="Tồn 8/1"/>
    <x v="0"/>
    <x v="1"/>
    <m/>
    <m/>
    <m/>
    <m/>
    <n v="4060000"/>
    <m/>
    <n v="95138000"/>
    <m/>
    <m/>
    <m/>
  </r>
  <r>
    <x v="6"/>
    <s v="10/01/2020"/>
    <m/>
    <s v="Lương giáo viên Vernon 30.12-5.1"/>
    <x v="20"/>
    <x v="1"/>
    <m/>
    <m/>
    <m/>
    <m/>
    <n v="6580000"/>
    <m/>
    <m/>
    <m/>
    <m/>
    <m/>
  </r>
  <r>
    <x v="6"/>
    <s v="10/01/2020"/>
    <m/>
    <s v="Vé xe Hạnh training 10/1"/>
    <x v="6"/>
    <x v="1"/>
    <m/>
    <m/>
    <m/>
    <m/>
    <n v="400000"/>
    <m/>
    <m/>
    <m/>
    <m/>
    <m/>
  </r>
  <r>
    <x v="6"/>
    <s v="10/01/2020"/>
    <m/>
    <s v="Vé xe Hồng training 10/1"/>
    <x v="6"/>
    <x v="1"/>
    <m/>
    <m/>
    <m/>
    <m/>
    <n v="400000"/>
    <m/>
    <m/>
    <m/>
    <m/>
    <m/>
  </r>
  <r>
    <x v="6"/>
    <s v="10/01/2020"/>
    <m/>
    <s v="Vé xe Thơ training 10/1"/>
    <x v="6"/>
    <x v="1"/>
    <m/>
    <m/>
    <m/>
    <m/>
    <n v="400000"/>
    <m/>
    <m/>
    <m/>
    <m/>
    <m/>
  </r>
  <r>
    <x v="6"/>
    <s v="10/01/2020"/>
    <m/>
    <s v="Vé xe Vân Anh training 10/1"/>
    <x v="6"/>
    <x v="1"/>
    <m/>
    <m/>
    <m/>
    <m/>
    <n v="400000"/>
    <m/>
    <m/>
    <m/>
    <m/>
    <m/>
  </r>
  <r>
    <x v="6"/>
    <s v="10/01/2020"/>
    <m/>
    <s v="Vé xe Trang training 10/1"/>
    <x v="6"/>
    <x v="1"/>
    <m/>
    <m/>
    <m/>
    <m/>
    <n v="400000"/>
    <m/>
    <m/>
    <m/>
    <m/>
    <m/>
  </r>
  <r>
    <x v="6"/>
    <s v="10/01/2020"/>
    <m/>
    <s v="vé xe Hạnh training 9/1"/>
    <x v="6"/>
    <x v="1"/>
    <m/>
    <m/>
    <m/>
    <m/>
    <n v="400000"/>
    <m/>
    <m/>
    <m/>
    <m/>
    <m/>
  </r>
  <r>
    <x v="1"/>
    <m/>
    <m/>
    <s v="Tồn 10/1"/>
    <x v="0"/>
    <x v="1"/>
    <m/>
    <m/>
    <m/>
    <m/>
    <n v="8980000"/>
    <m/>
    <n v="86158000"/>
    <m/>
    <m/>
    <m/>
  </r>
  <r>
    <x v="6"/>
    <s v="11/01/2020"/>
    <m/>
    <s v="vé xe chị Vân Anh training 9+10/1"/>
    <x v="6"/>
    <x v="1"/>
    <m/>
    <m/>
    <m/>
    <m/>
    <n v="800000"/>
    <m/>
    <m/>
    <m/>
    <m/>
    <m/>
  </r>
  <r>
    <x v="6"/>
    <s v="11/01/2020"/>
    <m/>
    <s v="vé xe Chị Quỳnh TVT chiều về TH - HN sk 1/12"/>
    <x v="6"/>
    <x v="1"/>
    <m/>
    <m/>
    <m/>
    <m/>
    <n v="200000"/>
    <m/>
    <m/>
    <m/>
    <m/>
    <m/>
  </r>
  <r>
    <x v="1"/>
    <m/>
    <m/>
    <s v="Tồn 11/1"/>
    <x v="0"/>
    <x v="1"/>
    <m/>
    <m/>
    <m/>
    <m/>
    <n v="1000000"/>
    <m/>
    <n v="85158000"/>
    <m/>
    <m/>
    <m/>
  </r>
  <r>
    <x v="6"/>
    <s v="13/01/2020"/>
    <m/>
    <s v="Quỹ chi nhánh T12 hoàn lại quỹ công ty"/>
    <x v="0"/>
    <x v="26"/>
    <s v="KHAC"/>
    <n v="3000000"/>
    <m/>
    <m/>
    <m/>
    <m/>
    <m/>
    <m/>
    <m/>
    <m/>
  </r>
  <r>
    <x v="6"/>
    <s v="13/01/2020"/>
    <m/>
    <s v="Ủng hộ phường làm đèn led + đường hoa"/>
    <x v="2"/>
    <x v="1"/>
    <m/>
    <m/>
    <m/>
    <m/>
    <n v="250000"/>
    <m/>
    <m/>
    <m/>
    <m/>
    <m/>
  </r>
  <r>
    <x v="6"/>
    <s v="13/01/2020"/>
    <m/>
    <s v="Vé xe chiị Vân Anh sk Mĩ Đình 12/1"/>
    <x v="6"/>
    <x v="1"/>
    <m/>
    <m/>
    <m/>
    <m/>
    <n v="400000"/>
    <m/>
    <m/>
    <m/>
    <m/>
    <m/>
  </r>
  <r>
    <x v="6"/>
    <s v="13/01/2020"/>
    <m/>
    <s v="Xuất quỹ chi nhánh T1"/>
    <x v="9"/>
    <x v="1"/>
    <m/>
    <m/>
    <m/>
    <m/>
    <n v="4900000"/>
    <m/>
    <m/>
    <m/>
    <m/>
    <m/>
  </r>
  <r>
    <x v="6"/>
    <s v="13/01/2020"/>
    <m/>
    <s v="Hoàn phí Lê Nguyễn Dung Nhi"/>
    <x v="8"/>
    <x v="1"/>
    <m/>
    <m/>
    <m/>
    <m/>
    <n v="3500000"/>
    <m/>
    <m/>
    <m/>
    <m/>
    <m/>
  </r>
  <r>
    <x v="1"/>
    <m/>
    <m/>
    <s v="Tồn 13/1"/>
    <x v="0"/>
    <x v="1"/>
    <m/>
    <n v="3000000"/>
    <m/>
    <m/>
    <n v="9050000"/>
    <m/>
    <n v="79108000"/>
    <m/>
    <m/>
    <m/>
  </r>
  <r>
    <x v="6"/>
    <s v="14/01/2020"/>
    <s v="Q11/513"/>
    <s v="Nguyễn Minh Dũng"/>
    <x v="0"/>
    <x v="6"/>
    <s v="IB =&gt; SC_x000a_g5%/3n/6.5"/>
    <m/>
    <n v="10000000"/>
    <m/>
    <m/>
    <m/>
    <m/>
    <m/>
    <m/>
    <s v="QT exim, l1: 10tr 3/11, l2: 30tr 6/11, l3: 29.390 27/12"/>
  </r>
  <r>
    <x v="6"/>
    <s v="14/01/2020"/>
    <m/>
    <s v="VPP"/>
    <x v="1"/>
    <x v="1"/>
    <m/>
    <m/>
    <m/>
    <m/>
    <n v="1250000"/>
    <m/>
    <m/>
    <m/>
    <m/>
    <m/>
  </r>
  <r>
    <x v="6"/>
    <s v="14/01/2020"/>
    <m/>
    <s v="Thanh toán tiền khách sạn chị Loan 5/1"/>
    <x v="6"/>
    <x v="1"/>
    <m/>
    <m/>
    <m/>
    <m/>
    <n v="1350000"/>
    <m/>
    <m/>
    <m/>
    <m/>
    <m/>
  </r>
  <r>
    <x v="6"/>
    <s v="14/01/2020"/>
    <m/>
    <s v="Vé xe chiều TH - HN: chị Loan tvt, Huyền tvt, Ánh, Phương, Loan ft"/>
    <x v="6"/>
    <x v="1"/>
    <m/>
    <m/>
    <m/>
    <m/>
    <n v="950000"/>
    <m/>
    <m/>
    <m/>
    <m/>
    <m/>
  </r>
  <r>
    <x v="1"/>
    <m/>
    <m/>
    <s v="Tồn 14/1"/>
    <x v="0"/>
    <x v="1"/>
    <m/>
    <m/>
    <m/>
    <m/>
    <n v="3550000"/>
    <m/>
    <n v="75558000"/>
    <m/>
    <m/>
    <m/>
  </r>
  <r>
    <x v="6"/>
    <s v="16/01/2020"/>
    <s v="Q11/514"/>
    <s v="Nguyễn Hoàng Đức"/>
    <x v="0"/>
    <x v="20"/>
    <s v="Fo =&gt; Ad_x000a_hb 5%, 5.0-5.5/1.5n"/>
    <n v="10000000"/>
    <m/>
    <m/>
    <m/>
    <m/>
    <m/>
    <m/>
    <n v="7740000"/>
    <s v="l1: 500k 22/12, l2: 18tr 23/12"/>
  </r>
  <r>
    <x v="6"/>
    <s v="16/01/2020"/>
    <m/>
    <s v="Vé xe chị Vân Anh, Vân Anh ft, Hồng, Trang Thơ training 14/1"/>
    <x v="6"/>
    <x v="1"/>
    <m/>
    <m/>
    <m/>
    <m/>
    <n v="2000000"/>
    <m/>
    <m/>
    <m/>
    <m/>
    <m/>
  </r>
  <r>
    <x v="6"/>
    <s v="16/01/2020"/>
    <m/>
    <s v="tiền ăn training 14/1 chị Vân Anh, Vân Anh ft, Hồng, Trang Thơ"/>
    <x v="6"/>
    <x v="1"/>
    <m/>
    <m/>
    <m/>
    <m/>
    <n v="150000"/>
    <m/>
    <m/>
    <m/>
    <m/>
    <m/>
  </r>
  <r>
    <x v="1"/>
    <m/>
    <m/>
    <s v="tồn 16/1"/>
    <x v="0"/>
    <x v="1"/>
    <m/>
    <n v="10000000"/>
    <m/>
    <m/>
    <n v="2150000"/>
    <m/>
    <n v="83408000"/>
    <m/>
    <m/>
    <m/>
  </r>
  <r>
    <x v="6"/>
    <s v="17/01/2020"/>
    <s v="Q11/515"/>
    <s v="hủy"/>
    <x v="0"/>
    <x v="4"/>
    <s v="PT.HUY"/>
    <m/>
    <m/>
    <m/>
    <m/>
    <m/>
    <m/>
    <m/>
    <m/>
    <m/>
  </r>
  <r>
    <x v="6"/>
    <s v="17/01/2020"/>
    <s v="Q11/516"/>
    <s v="hủy"/>
    <x v="0"/>
    <x v="4"/>
    <s v="PT.HUY"/>
    <m/>
    <m/>
    <m/>
    <m/>
    <m/>
    <m/>
    <m/>
    <m/>
    <m/>
  </r>
  <r>
    <x v="6"/>
    <s v="17/01/2020"/>
    <s v="Q11/517"/>
    <s v="Hoàng Lê Duy"/>
    <x v="0"/>
    <x v="7"/>
    <s v="IB =&gt; PA_x000a_hb 3tr, 4.0/1.5n"/>
    <m/>
    <n v="49000000"/>
    <m/>
    <m/>
    <m/>
    <m/>
    <m/>
    <n v="0"/>
    <s v="l1: 20tr 21/10_x000a_l2: 7.463k 22/11"/>
  </r>
  <r>
    <x v="6"/>
    <s v="17/01/2020"/>
    <m/>
    <s v="Hoàng Bảo Nguyên"/>
    <x v="0"/>
    <x v="9"/>
    <s v="T2 =&gt; PA_x000a_hb 4tr, 4.0/2.5n"/>
    <m/>
    <m/>
    <m/>
    <m/>
    <m/>
    <m/>
    <m/>
    <m/>
    <m/>
  </r>
  <r>
    <x v="6"/>
    <s v="17/01/2020"/>
    <s v="Q11/518"/>
    <s v="Vũ Hà Linh"/>
    <x v="0"/>
    <x v="9"/>
    <s v="T2 =&gt; PA_x000a_ G20%/2N/4.0-4.5"/>
    <n v="450000"/>
    <n v="51000000"/>
    <m/>
    <m/>
    <m/>
    <m/>
    <m/>
    <n v="0"/>
    <s v="l1: 30tr 19/10"/>
  </r>
  <r>
    <x v="6"/>
    <s v="17/01/2020"/>
    <m/>
    <s v="Vũ Hoàng Anh"/>
    <x v="0"/>
    <x v="5"/>
    <s v="IB =&gt; AD_x000a_G 20% 2N/5.0-5.5"/>
    <m/>
    <m/>
    <m/>
    <m/>
    <m/>
    <m/>
    <m/>
    <m/>
    <m/>
  </r>
  <r>
    <x v="6"/>
    <s v="17/01/2020"/>
    <s v="Q11/519"/>
    <s v="Nguyễn Trọng Nhật Tùng"/>
    <x v="0"/>
    <x v="28"/>
    <s v="K2 =&gt; K5_x000a_hb 2tr/2n"/>
    <m/>
    <n v="22638000"/>
    <m/>
    <m/>
    <m/>
    <m/>
    <m/>
    <n v="0"/>
    <s v="l1: 8tr 21/12_x000a_l2: 12tr 24/12"/>
  </r>
  <r>
    <x v="6"/>
    <s v="17/01/2020"/>
    <s v="Q11/520"/>
    <s v="Lê Anh Dương"/>
    <x v="0"/>
    <x v="9"/>
    <s v="T2 =&gt; PA, g4tr/2n/4.0"/>
    <m/>
    <n v="23000000"/>
    <m/>
    <m/>
    <m/>
    <m/>
    <m/>
    <n v="0"/>
    <s v="l1: 10tr 27/10_x000a_l2: 13.827k 4/11"/>
  </r>
  <r>
    <x v="6"/>
    <s v="17/01/2020"/>
    <s v="Q11/521"/>
    <s v="Nguyễn Thái Hồng Phúc"/>
    <x v="0"/>
    <x v="2"/>
    <s v="T1 =&gt; PA, g4tr/2.5n/4.0"/>
    <m/>
    <n v="20708000"/>
    <m/>
    <m/>
    <m/>
    <m/>
    <m/>
    <n v="0"/>
    <s v="l1: 30tr 10/11_x000a_CP từ Nguyễn Thái Thành Đạt 5tr"/>
  </r>
  <r>
    <x v="6"/>
    <s v="17/01/2020"/>
    <s v="Q11/522"/>
    <s v="Ngô Ngọc Trang Anh"/>
    <x v="0"/>
    <x v="14"/>
    <s v="T1 =&gt; SC_x000a_HB 10tr, 6.0-6.5/4n"/>
    <m/>
    <n v="50000000"/>
    <m/>
    <m/>
    <m/>
    <m/>
    <m/>
    <m/>
    <s v="l1: 2tr 1/12_x000a_l2: 20tr 5/12_x000a_l3: 28.643k 9/12"/>
  </r>
  <r>
    <x v="6"/>
    <s v="17/01/2020"/>
    <s v="Q11/523"/>
    <s v="Lê Thị Mai Quý"/>
    <x v="0"/>
    <x v="3"/>
    <s v="Fo =&gt; SC_x000a_hb 5%, 6.0-6.5/2n"/>
    <m/>
    <n v="37000000"/>
    <m/>
    <m/>
    <m/>
    <m/>
    <m/>
    <m/>
    <s v="l1: 30.190k 5/1"/>
  </r>
  <r>
    <x v="6"/>
    <s v="17/01/2020"/>
    <m/>
    <s v="Mua quà Tết NV FT"/>
    <x v="19"/>
    <x v="1"/>
    <m/>
    <m/>
    <m/>
    <m/>
    <n v="2494000"/>
    <m/>
    <m/>
    <m/>
    <m/>
    <m/>
  </r>
  <r>
    <x v="6"/>
    <s v="17/01/2020"/>
    <m/>
    <s v="Mua 5 bình nước"/>
    <x v="4"/>
    <x v="1"/>
    <m/>
    <m/>
    <m/>
    <m/>
    <n v="100000"/>
    <m/>
    <m/>
    <m/>
    <m/>
    <m/>
  </r>
  <r>
    <x v="6"/>
    <s v="17/01/2020"/>
    <m/>
    <s v="Thanh toán nước sinh hoạt"/>
    <x v="10"/>
    <x v="1"/>
    <m/>
    <m/>
    <m/>
    <m/>
    <n v="300000"/>
    <m/>
    <m/>
    <m/>
    <m/>
    <m/>
  </r>
  <r>
    <x v="6"/>
    <s v="17/01/2020"/>
    <m/>
    <s v="Sửa thang máy"/>
    <x v="2"/>
    <x v="1"/>
    <m/>
    <m/>
    <m/>
    <m/>
    <n v="100000"/>
    <m/>
    <m/>
    <m/>
    <m/>
    <m/>
  </r>
  <r>
    <x v="6"/>
    <s v="17/01/2020"/>
    <m/>
    <s v="Trả lương giáo viên Vernon"/>
    <x v="20"/>
    <x v="1"/>
    <m/>
    <m/>
    <m/>
    <m/>
    <n v="4725000"/>
    <m/>
    <m/>
    <m/>
    <m/>
    <m/>
  </r>
  <r>
    <x v="1"/>
    <m/>
    <m/>
    <s v="Tồn 17/1"/>
    <x v="0"/>
    <x v="1"/>
    <m/>
    <n v="450000"/>
    <m/>
    <m/>
    <n v="7719000"/>
    <m/>
    <n v="76139000"/>
    <m/>
    <m/>
    <m/>
  </r>
  <r>
    <x v="6"/>
    <s v="30/01/2020"/>
    <s v="Q11/524"/>
    <s v="Trần Thị Mai Trang"/>
    <x v="0"/>
    <x v="21"/>
    <s v="T2 =&gt;PA_x000a_g4tr/4.0/2n "/>
    <n v="3000000"/>
    <n v="20000000"/>
    <m/>
    <m/>
    <m/>
    <m/>
    <m/>
    <n v="0"/>
    <s v="l1: 23.827k 3/11"/>
  </r>
  <r>
    <x v="6"/>
    <s v="30/01/2020"/>
    <s v="Q11/525"/>
    <s v="Nguyễn Phương Loan"/>
    <x v="0"/>
    <x v="15"/>
    <s v="K2 =&gt; K7_x000a_hb 5tr, movers/4n"/>
    <m/>
    <n v="33506000"/>
    <m/>
    <m/>
    <m/>
    <m/>
    <m/>
    <n v="0"/>
    <s v="l1: 55tr 23/12, ck vcb"/>
  </r>
  <r>
    <x v="6"/>
    <s v="30/01/2020"/>
    <s v="Q11/526"/>
    <s v="Đinh Đức Anh"/>
    <x v="0"/>
    <x v="18"/>
    <s v="K3 =&gt; K7_x000a_hb 4tr, movers/2.5n"/>
    <m/>
    <n v="52300000"/>
    <m/>
    <m/>
    <m/>
    <m/>
    <m/>
    <n v="0"/>
    <m/>
  </r>
  <r>
    <x v="6"/>
    <s v="30/01/2020"/>
    <s v="Q13/638"/>
    <s v="Hủy"/>
    <x v="0"/>
    <x v="4"/>
    <s v="PT.HUY"/>
    <m/>
    <m/>
    <m/>
    <m/>
    <m/>
    <m/>
    <m/>
    <m/>
    <m/>
  </r>
  <r>
    <x v="6"/>
    <s v="30/01/2020"/>
    <s v="Q13/639"/>
    <s v="hủy"/>
    <x v="0"/>
    <x v="4"/>
    <s v="PT.HUY"/>
    <m/>
    <m/>
    <m/>
    <m/>
    <m/>
    <m/>
    <m/>
    <m/>
    <m/>
  </r>
  <r>
    <x v="6"/>
    <s v="30/01/2020"/>
    <s v="Q13/640"/>
    <s v="Lương Lẻ Trà My"/>
    <x v="0"/>
    <x v="3"/>
    <s v="Fo =&gt; SC_x000a_hb 5%,6.5/2n"/>
    <n v="62190000"/>
    <m/>
    <m/>
    <m/>
    <m/>
    <m/>
    <m/>
    <n v="0"/>
    <s v="l1: 5tr 5/1"/>
  </r>
  <r>
    <x v="6"/>
    <s v="30/01/2020"/>
    <m/>
    <s v="Lì xì chị Vân Anh TVT"/>
    <x v="19"/>
    <x v="1"/>
    <m/>
    <m/>
    <m/>
    <m/>
    <n v="100000"/>
    <m/>
    <m/>
    <m/>
    <m/>
    <m/>
  </r>
  <r>
    <x v="6"/>
    <s v="30/01/2020"/>
    <m/>
    <s v="Lì xì Vân Anh ft"/>
    <x v="19"/>
    <x v="1"/>
    <m/>
    <m/>
    <m/>
    <m/>
    <n v="100000"/>
    <m/>
    <m/>
    <m/>
    <m/>
    <m/>
  </r>
  <r>
    <x v="6"/>
    <s v="30/01/2020"/>
    <m/>
    <s v="Lì xì Hồng ft"/>
    <x v="19"/>
    <x v="1"/>
    <m/>
    <m/>
    <m/>
    <m/>
    <n v="100000"/>
    <m/>
    <m/>
    <m/>
    <m/>
    <m/>
  </r>
  <r>
    <x v="6"/>
    <s v="30/01/2020"/>
    <m/>
    <s v="Lì xì Lâm ft"/>
    <x v="19"/>
    <x v="1"/>
    <m/>
    <m/>
    <m/>
    <m/>
    <n v="100000"/>
    <m/>
    <m/>
    <m/>
    <m/>
    <m/>
  </r>
  <r>
    <x v="6"/>
    <s v="30/01/2020"/>
    <m/>
    <s v="Lì xì Thơ ft"/>
    <x v="19"/>
    <x v="1"/>
    <m/>
    <m/>
    <m/>
    <m/>
    <n v="100000"/>
    <m/>
    <m/>
    <m/>
    <m/>
    <m/>
  </r>
  <r>
    <x v="6"/>
    <s v="30/01/2020"/>
    <m/>
    <s v="Lì xì Hạnh ft"/>
    <x v="19"/>
    <x v="1"/>
    <m/>
    <m/>
    <m/>
    <m/>
    <n v="100000"/>
    <m/>
    <m/>
    <m/>
    <m/>
    <m/>
  </r>
  <r>
    <x v="6"/>
    <s v="30/01/2020"/>
    <m/>
    <s v="Lì xì Trang ft"/>
    <x v="19"/>
    <x v="1"/>
    <m/>
    <m/>
    <m/>
    <m/>
    <n v="100000"/>
    <m/>
    <m/>
    <m/>
    <m/>
    <m/>
  </r>
  <r>
    <x v="6"/>
    <s v="30/01/2020"/>
    <m/>
    <s v="Lì xì chú Chánh bảo vệ"/>
    <x v="19"/>
    <x v="1"/>
    <m/>
    <m/>
    <m/>
    <m/>
    <n v="100000"/>
    <m/>
    <m/>
    <m/>
    <m/>
    <m/>
  </r>
  <r>
    <x v="6"/>
    <s v="30/01/2020"/>
    <m/>
    <s v="Lì xì chú chị Nga giúp việc"/>
    <x v="19"/>
    <x v="1"/>
    <m/>
    <m/>
    <m/>
    <m/>
    <n v="100000"/>
    <m/>
    <m/>
    <m/>
    <m/>
    <m/>
  </r>
  <r>
    <x v="6"/>
    <s v="30/01/2020"/>
    <m/>
    <s v="Mua khẩu trang + cặp nhiệt kế"/>
    <x v="2"/>
    <x v="1"/>
    <m/>
    <m/>
    <m/>
    <m/>
    <n v="130000"/>
    <m/>
    <m/>
    <m/>
    <m/>
    <m/>
  </r>
  <r>
    <x v="1"/>
    <m/>
    <m/>
    <s v="Tồn 30/1"/>
    <x v="0"/>
    <x v="1"/>
    <m/>
    <n v="65190000"/>
    <m/>
    <m/>
    <n v="1030000"/>
    <m/>
    <n v="140299000"/>
    <m/>
    <m/>
    <m/>
  </r>
  <r>
    <x v="6"/>
    <s v="31/01/2020"/>
    <s v="Q13/641"/>
    <s v="Phạm Đông Phong"/>
    <x v="0"/>
    <x v="29"/>
    <s v="K4 =&gt; T3_x000a_hb 6tr, flyers/3n"/>
    <n v="30000000"/>
    <m/>
    <m/>
    <m/>
    <m/>
    <m/>
    <m/>
    <n v="0"/>
    <s v="l1: 36.460k 22/12"/>
  </r>
  <r>
    <x v="6"/>
    <s v="31/01/2020"/>
    <m/>
    <s v="Lì xì Đông Phong đầu năm"/>
    <x v="19"/>
    <x v="27"/>
    <m/>
    <m/>
    <m/>
    <m/>
    <n v="1000000"/>
    <m/>
    <m/>
    <m/>
    <m/>
    <m/>
  </r>
  <r>
    <x v="6"/>
    <s v="31/01/2020"/>
    <m/>
    <s v="Li xì Lương Lê Trà My đầu năm"/>
    <x v="19"/>
    <x v="27"/>
    <m/>
    <m/>
    <m/>
    <m/>
    <n v="2000000"/>
    <m/>
    <m/>
    <m/>
    <m/>
    <m/>
  </r>
  <r>
    <x v="6"/>
    <s v="31/01/2020"/>
    <m/>
    <s v="Li xì Đinh Đức Anh đầu năm"/>
    <x v="19"/>
    <x v="27"/>
    <m/>
    <m/>
    <m/>
    <m/>
    <n v="2000000"/>
    <m/>
    <m/>
    <m/>
    <m/>
    <m/>
  </r>
  <r>
    <x v="6"/>
    <s v="31/01/2020"/>
    <m/>
    <s v="Lì xì Nguyễn Phương Loan đầu năm"/>
    <x v="19"/>
    <x v="27"/>
    <m/>
    <m/>
    <m/>
    <m/>
    <n v="1000000"/>
    <m/>
    <m/>
    <m/>
    <m/>
    <m/>
  </r>
  <r>
    <x v="6"/>
    <s v="31/01/2020"/>
    <m/>
    <s v="lì xì Trần Thị Mai Trang đầu năm"/>
    <x v="19"/>
    <x v="27"/>
    <m/>
    <m/>
    <m/>
    <m/>
    <n v="1000000"/>
    <m/>
    <m/>
    <m/>
    <m/>
    <m/>
  </r>
  <r>
    <x v="1"/>
    <m/>
    <m/>
    <s v="Tồn 31/01"/>
    <x v="0"/>
    <x v="27"/>
    <m/>
    <n v="30000000"/>
    <m/>
    <m/>
    <n v="7000000"/>
    <m/>
    <n v="163299000"/>
    <m/>
    <m/>
    <m/>
  </r>
  <r>
    <x v="7"/>
    <s v="01/02/2020"/>
    <m/>
    <s v="Thưởng tết âm lịch chú Chánh bảo vệ"/>
    <x v="19"/>
    <x v="27"/>
    <m/>
    <m/>
    <m/>
    <m/>
    <n v="1000000"/>
    <m/>
    <m/>
    <m/>
    <m/>
    <m/>
  </r>
  <r>
    <x v="7"/>
    <s v="01/02/2020"/>
    <m/>
    <s v="Thưởng tết âm lịch chị Nga giúp việc"/>
    <x v="19"/>
    <x v="27"/>
    <m/>
    <m/>
    <m/>
    <m/>
    <n v="1000000"/>
    <m/>
    <m/>
    <m/>
    <m/>
    <m/>
  </r>
  <r>
    <x v="7"/>
    <s v="01/02/2020"/>
    <m/>
    <s v="Đồ dùng vệ sinh"/>
    <x v="19"/>
    <x v="27"/>
    <m/>
    <m/>
    <m/>
    <m/>
    <n v="779000"/>
    <m/>
    <m/>
    <m/>
    <m/>
    <m/>
  </r>
  <r>
    <x v="4"/>
    <m/>
    <m/>
    <s v="Tồn 1/2"/>
    <x v="0"/>
    <x v="27"/>
    <m/>
    <m/>
    <m/>
    <m/>
    <n v="2779000"/>
    <m/>
    <n v="160520000"/>
    <m/>
    <m/>
    <m/>
  </r>
  <r>
    <x v="4"/>
    <m/>
    <m/>
    <m/>
    <x v="0"/>
    <x v="27"/>
    <m/>
    <m/>
    <m/>
    <m/>
    <m/>
    <m/>
    <m/>
    <m/>
    <m/>
    <m/>
  </r>
  <r>
    <x v="4"/>
    <m/>
    <m/>
    <m/>
    <x v="0"/>
    <x v="27"/>
    <m/>
    <m/>
    <m/>
    <m/>
    <m/>
    <m/>
    <m/>
    <m/>
    <m/>
    <m/>
  </r>
  <r>
    <x v="4"/>
    <m/>
    <m/>
    <m/>
    <x v="0"/>
    <x v="27"/>
    <m/>
    <m/>
    <m/>
    <m/>
    <m/>
    <m/>
    <m/>
    <m/>
    <m/>
    <m/>
  </r>
  <r>
    <x v="4"/>
    <m/>
    <m/>
    <m/>
    <x v="0"/>
    <x v="27"/>
    <m/>
    <m/>
    <m/>
    <m/>
    <m/>
    <m/>
    <m/>
    <m/>
    <m/>
    <m/>
  </r>
  <r>
    <x v="4"/>
    <m/>
    <m/>
    <m/>
    <x v="0"/>
    <x v="27"/>
    <m/>
    <m/>
    <m/>
    <m/>
    <m/>
    <m/>
    <m/>
    <m/>
    <m/>
    <m/>
  </r>
  <r>
    <x v="4"/>
    <m/>
    <m/>
    <m/>
    <x v="0"/>
    <x v="27"/>
    <m/>
    <m/>
    <m/>
    <m/>
    <m/>
    <m/>
    <m/>
    <m/>
    <m/>
    <m/>
  </r>
  <r>
    <x v="4"/>
    <m/>
    <m/>
    <m/>
    <x v="0"/>
    <x v="27"/>
    <m/>
    <m/>
    <m/>
    <m/>
    <m/>
    <m/>
    <m/>
    <m/>
    <m/>
    <m/>
  </r>
  <r>
    <x v="4"/>
    <m/>
    <m/>
    <m/>
    <x v="0"/>
    <x v="27"/>
    <m/>
    <m/>
    <m/>
    <m/>
    <m/>
    <m/>
    <m/>
    <m/>
    <m/>
    <m/>
  </r>
  <r>
    <x v="4"/>
    <m/>
    <m/>
    <m/>
    <x v="0"/>
    <x v="27"/>
    <m/>
    <m/>
    <m/>
    <m/>
    <m/>
    <m/>
    <m/>
    <m/>
    <m/>
    <m/>
  </r>
  <r>
    <x v="4"/>
    <m/>
    <m/>
    <m/>
    <x v="0"/>
    <x v="27"/>
    <m/>
    <m/>
    <m/>
    <m/>
    <m/>
    <m/>
    <m/>
    <m/>
    <m/>
    <m/>
  </r>
  <r>
    <x v="4"/>
    <m/>
    <m/>
    <m/>
    <x v="0"/>
    <x v="27"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5" indent="0" compact="0" compactData="0" gridDropZones="1" multipleFieldFilters="0">
  <location ref="A3:G24" firstHeaderRow="1" firstDataRow="2" firstDataCol="1"/>
  <pivotFields count="16">
    <pivotField axis="axisCol" compact="0" outline="0" showAll="0">
      <items count="11">
        <item x="1"/>
        <item x="2"/>
        <item x="4"/>
        <item x="0"/>
        <item m="1" x="8"/>
        <item m="1" x="9"/>
        <item x="3"/>
        <item x="5"/>
        <item x="6"/>
        <item x="7"/>
        <item t="default"/>
      </items>
    </pivotField>
    <pivotField compact="0" outline="0" showAll="0"/>
    <pivotField compact="0" outline="0" showAll="0"/>
    <pivotField compact="0" outline="0" showAll="0"/>
    <pivotField axis="axisRow" compact="0" outline="0" showAll="0">
      <items count="35">
        <item x="5"/>
        <item x="2"/>
        <item m="1" x="22"/>
        <item x="7"/>
        <item x="12"/>
        <item x="1"/>
        <item h="1" x="0"/>
        <item x="3"/>
        <item x="11"/>
        <item x="6"/>
        <item x="4"/>
        <item x="8"/>
        <item m="1" x="28"/>
        <item m="1" x="29"/>
        <item m="1" x="26"/>
        <item x="10"/>
        <item m="1" x="30"/>
        <item m="1" x="32"/>
        <item m="1" x="25"/>
        <item x="13"/>
        <item h="1" x="14"/>
        <item m="1" x="33"/>
        <item m="1" x="21"/>
        <item x="16"/>
        <item x="18"/>
        <item m="1" x="31"/>
        <item m="1" x="27"/>
        <item m="1" x="23"/>
        <item x="17"/>
        <item x="19"/>
        <item x="15"/>
        <item x="20"/>
        <item x="9"/>
        <item m="1" x="24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4"/>
  </rowFields>
  <rowItems count="20">
    <i>
      <x/>
    </i>
    <i>
      <x v="1"/>
    </i>
    <i>
      <x v="3"/>
    </i>
    <i>
      <x v="4"/>
    </i>
    <i>
      <x v="5"/>
    </i>
    <i>
      <x v="7"/>
    </i>
    <i>
      <x v="8"/>
    </i>
    <i>
      <x v="9"/>
    </i>
    <i>
      <x v="10"/>
    </i>
    <i>
      <x v="11"/>
    </i>
    <i>
      <x v="15"/>
    </i>
    <i>
      <x v="19"/>
    </i>
    <i>
      <x v="23"/>
    </i>
    <i>
      <x v="24"/>
    </i>
    <i>
      <x v="28"/>
    </i>
    <i>
      <x v="29"/>
    </i>
    <i>
      <x v="30"/>
    </i>
    <i>
      <x v="31"/>
    </i>
    <i>
      <x v="32"/>
    </i>
    <i t="grand">
      <x/>
    </i>
  </rowItems>
  <colFields count="1">
    <field x="0"/>
  </colFields>
  <colItems count="6">
    <i>
      <x v="1"/>
    </i>
    <i>
      <x v="6"/>
    </i>
    <i>
      <x v="7"/>
    </i>
    <i>
      <x v="8"/>
    </i>
    <i>
      <x v="9"/>
    </i>
    <i t="grand">
      <x/>
    </i>
  </colItems>
  <dataFields count="1">
    <dataField name="Sum of VNĐ chi" fld="10" baseField="4" baseItem="0" numFmtId="165"/>
  </dataFields>
  <formats count="24">
    <format dxfId="44">
      <pivotArea outline="0" collapsedLevelsAreSubtotals="1" fieldPosition="0"/>
    </format>
    <format dxfId="43">
      <pivotArea dataOnly="0" labelOnly="1" outline="0" fieldPosition="0">
        <references count="1">
          <reference field="0" count="0"/>
        </references>
      </pivotArea>
    </format>
    <format dxfId="42">
      <pivotArea dataOnly="0" labelOnly="1" grandCol="1" outline="0" fieldPosition="0"/>
    </format>
    <format dxfId="41">
      <pivotArea type="all" dataOnly="0" outline="0" fieldPosition="0"/>
    </format>
    <format dxfId="40">
      <pivotArea outline="0" collapsedLevelsAreSubtotals="1" fieldPosition="0"/>
    </format>
    <format dxfId="39">
      <pivotArea dataOnly="0" labelOnly="1" outline="0" fieldPosition="0">
        <references count="1">
          <reference field="4" count="0"/>
        </references>
      </pivotArea>
    </format>
    <format dxfId="38">
      <pivotArea dataOnly="0" labelOnly="1" grandRow="1" outline="0" fieldPosition="0"/>
    </format>
    <format dxfId="37">
      <pivotArea dataOnly="0" labelOnly="1" outline="0" fieldPosition="0">
        <references count="1">
          <reference field="0" count="1">
            <x v="1"/>
          </reference>
        </references>
      </pivotArea>
    </format>
    <format dxfId="36">
      <pivotArea dataOnly="0" labelOnly="1" grandCol="1" outline="0" fieldPosition="0"/>
    </format>
    <format dxfId="35">
      <pivotArea type="all" dataOnly="0" outline="0" fieldPosition="0"/>
    </format>
    <format dxfId="34">
      <pivotArea outline="0" collapsedLevelsAreSubtotals="1" fieldPosition="0"/>
    </format>
    <format dxfId="33">
      <pivotArea dataOnly="0" labelOnly="1" outline="0" fieldPosition="0">
        <references count="1">
          <reference field="4" count="0"/>
        </references>
      </pivotArea>
    </format>
    <format dxfId="32">
      <pivotArea dataOnly="0" labelOnly="1" grandRow="1" outline="0" fieldPosition="0"/>
    </format>
    <format dxfId="31">
      <pivotArea dataOnly="0" labelOnly="1" outline="0" fieldPosition="0">
        <references count="1">
          <reference field="0" count="1">
            <x v="1"/>
          </reference>
        </references>
      </pivotArea>
    </format>
    <format dxfId="30">
      <pivotArea dataOnly="0" labelOnly="1" grandCol="1" outline="0" fieldPosition="0"/>
    </format>
    <format dxfId="29">
      <pivotArea type="all" dataOnly="0" outline="0" fieldPosition="0"/>
    </format>
    <format dxfId="28">
      <pivotArea outline="0" collapsedLevelsAreSubtotals="1" fieldPosition="0"/>
    </format>
    <format dxfId="27">
      <pivotArea dataOnly="0" labelOnly="1" outline="0" fieldPosition="0">
        <references count="1">
          <reference field="4" count="0"/>
        </references>
      </pivotArea>
    </format>
    <format dxfId="26">
      <pivotArea dataOnly="0" labelOnly="1" grandRow="1" outline="0" fieldPosition="0"/>
    </format>
    <format dxfId="25">
      <pivotArea dataOnly="0" labelOnly="1" outline="0" fieldPosition="0">
        <references count="1">
          <reference field="0" count="1">
            <x v="1"/>
          </reference>
        </references>
      </pivotArea>
    </format>
    <format dxfId="24">
      <pivotArea dataOnly="0" labelOnly="1" grandCol="1" outline="0" fieldPosition="0"/>
    </format>
    <format dxfId="23">
      <pivotArea outline="0" collapsedLevelsAreSubtotals="1" fieldPosition="0">
        <references count="1">
          <reference field="0" count="1" selected="0">
            <x v="0"/>
          </reference>
        </references>
      </pivotArea>
    </format>
    <format dxfId="22">
      <pivotArea field="0" type="button" dataOnly="0" labelOnly="1" outline="0" axis="axisCol" fieldPosition="0"/>
    </format>
    <format dxfId="21">
      <pivotArea dataOnly="0" labelOnly="1" outline="0" fieldPosition="0">
        <references count="1">
          <reference field="0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5" indent="0" compact="0" compactData="0" gridDropZones="1" multipleFieldFilters="0">
  <location ref="A3:S36" firstHeaderRow="1" firstDataRow="3" firstDataCol="1"/>
  <pivotFields count="16">
    <pivotField axis="axisCol" compact="0" outline="0" showAll="0">
      <items count="11">
        <item x="1"/>
        <item x="2"/>
        <item x="4"/>
        <item x="0"/>
        <item m="1" x="8"/>
        <item m="1" x="9"/>
        <item x="3"/>
        <item x="5"/>
        <item x="6"/>
        <item x="7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55">
        <item h="1" sd="0" x="1"/>
        <item sd="0" x="3"/>
        <item sd="0" x="6"/>
        <item h="1" sd="0" x="27"/>
        <item sd="0" m="1" x="33"/>
        <item sd="0" x="24"/>
        <item sd="0" m="1" x="49"/>
        <item sd="0" m="1" x="38"/>
        <item sd="0" x="5"/>
        <item sd="0" m="1" x="48"/>
        <item sd="0" x="0"/>
        <item sd="0" x="2"/>
        <item sd="0" x="7"/>
        <item m="1" x="41"/>
        <item sd="0" x="8"/>
        <item h="1" sd="0" x="10"/>
        <item sd="0" x="9"/>
        <item m="1" x="43"/>
        <item sd="0" x="11"/>
        <item sd="0" x="12"/>
        <item sd="0" x="13"/>
        <item sd="0" m="1" x="51"/>
        <item sd="0" x="23"/>
        <item m="1" x="47"/>
        <item sd="0" x="4"/>
        <item sd="0" x="14"/>
        <item sd="0" x="15"/>
        <item sd="0" x="16"/>
        <item sd="0" x="17"/>
        <item sd="0" x="18"/>
        <item sd="0" x="19"/>
        <item sd="0" x="20"/>
        <item sd="0" m="1" x="53"/>
        <item sd="0" m="1" x="39"/>
        <item sd="0" m="1" x="50"/>
        <item sd="0" m="1" x="52"/>
        <item m="1" x="36"/>
        <item m="1" x="40"/>
        <item m="1" x="37"/>
        <item m="1" x="35"/>
        <item sd="0" x="22"/>
        <item sd="0" m="1" x="44"/>
        <item sd="0" x="21"/>
        <item m="1" x="42"/>
        <item sd="0" x="25"/>
        <item m="1" x="46"/>
        <item sd="0" x="26"/>
        <item sd="0" x="28"/>
        <item sd="0" x="29"/>
        <item sd="0" x="30"/>
        <item sd="0" x="31"/>
        <item sd="0" x="32"/>
        <item m="1" x="34"/>
        <item m="1" x="45"/>
        <item t="default" sd="0"/>
      </items>
    </pivotField>
    <pivotField compact="0" outline="0" showAll="0"/>
    <pivotField dataField="1" compact="0" outline="0" showAll="0"/>
    <pivotField dataField="1"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5"/>
  </rowFields>
  <rowItems count="31">
    <i>
      <x v="1"/>
    </i>
    <i>
      <x v="2"/>
    </i>
    <i>
      <x v="5"/>
    </i>
    <i>
      <x v="8"/>
    </i>
    <i>
      <x v="10"/>
    </i>
    <i>
      <x v="11"/>
    </i>
    <i>
      <x v="12"/>
    </i>
    <i>
      <x v="14"/>
    </i>
    <i>
      <x v="16"/>
    </i>
    <i>
      <x v="18"/>
    </i>
    <i>
      <x v="19"/>
    </i>
    <i>
      <x v="20"/>
    </i>
    <i>
      <x v="22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40"/>
    </i>
    <i>
      <x v="42"/>
    </i>
    <i>
      <x v="44"/>
    </i>
    <i>
      <x v="46"/>
    </i>
    <i>
      <x v="47"/>
    </i>
    <i>
      <x v="48"/>
    </i>
    <i>
      <x v="49"/>
    </i>
    <i>
      <x v="50"/>
    </i>
    <i>
      <x v="51"/>
    </i>
    <i t="grand">
      <x/>
    </i>
  </rowItems>
  <colFields count="2">
    <field x="0"/>
    <field x="-2"/>
  </colFields>
  <colItems count="18">
    <i>
      <x v="1"/>
      <x/>
    </i>
    <i r="1" i="1">
      <x v="1"/>
    </i>
    <i r="1" i="2">
      <x v="2"/>
    </i>
    <i>
      <x v="3"/>
      <x/>
    </i>
    <i r="1" i="1">
      <x v="1"/>
    </i>
    <i r="1" i="2">
      <x v="2"/>
    </i>
    <i>
      <x v="6"/>
      <x/>
    </i>
    <i r="1" i="1">
      <x v="1"/>
    </i>
    <i r="1" i="2">
      <x v="2"/>
    </i>
    <i>
      <x v="7"/>
      <x/>
    </i>
    <i r="1" i="1">
      <x v="1"/>
    </i>
    <i r="1" i="2">
      <x v="2"/>
    </i>
    <i>
      <x v="8"/>
      <x/>
    </i>
    <i r="1" i="1">
      <x v="1"/>
    </i>
    <i r="1" i="2">
      <x v="2"/>
    </i>
    <i t="grand">
      <x/>
    </i>
    <i t="grand" i="1">
      <x/>
    </i>
    <i t="grand" i="2">
      <x/>
    </i>
  </colItems>
  <dataFields count="3">
    <dataField name="Sum of VNĐ thu" fld="7" baseField="5" baseItem="1"/>
    <dataField name="Sum of NGOẠI " fld="9" baseField="5" baseItem="0"/>
    <dataField name="Sum of CÀ THẺ/ CHUYỂN KHOẢN" fld="8" baseField="5" baseItem="0"/>
  </dataFields>
  <formats count="21">
    <format dxfId="20">
      <pivotArea outline="0" collapsedLevelsAreSubtotals="1" fieldPosition="0"/>
    </format>
    <format dxfId="19">
      <pivotArea dataOnly="0" labelOnly="1" outline="0" fieldPosition="0">
        <references count="1">
          <reference field="0" count="1">
            <x v="1"/>
          </reference>
        </references>
      </pivotArea>
    </format>
    <format dxfId="18">
      <pivotArea field="0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17">
      <pivotArea field="0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16">
      <pivotArea field="0" dataOnly="0" labelOnly="1" grandCol="1" outline="0" axis="axisCol" fieldPosition="0">
        <references count="1">
          <reference field="4294967294" count="1" selected="0">
            <x v="2"/>
          </reference>
        </references>
      </pivotArea>
    </format>
    <format dxfId="15">
      <pivotArea dataOnly="0" labelOnly="1" outline="0" fieldPosition="0">
        <references count="2">
          <reference field="4294967294" count="3">
            <x v="0"/>
            <x v="1"/>
            <x v="2"/>
          </reference>
          <reference field="0" count="1" selected="0">
            <x v="1"/>
          </reference>
        </references>
      </pivotArea>
    </format>
    <format dxfId="14">
      <pivotArea dataOnly="0" labelOnly="1" outline="0" fieldPosition="0">
        <references count="1">
          <reference field="0" count="1">
            <x v="1"/>
          </reference>
        </references>
      </pivotArea>
    </format>
    <format dxfId="13">
      <pivotArea field="0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12">
      <pivotArea field="0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11">
      <pivotArea field="0" dataOnly="0" labelOnly="1" grandCol="1" outline="0" axis="axisCol" fieldPosition="0">
        <references count="1">
          <reference field="4294967294" count="1" selected="0">
            <x v="2"/>
          </reference>
        </references>
      </pivotArea>
    </format>
    <format dxfId="10">
      <pivotArea dataOnly="0" labelOnly="1" outline="0" fieldPosition="0">
        <references count="2">
          <reference field="4294967294" count="3">
            <x v="0"/>
            <x v="1"/>
            <x v="2"/>
          </reference>
          <reference field="0" count="1" selected="0">
            <x v="1"/>
          </reference>
        </references>
      </pivotArea>
    </format>
    <format dxfId="9">
      <pivotArea dataOnly="0" labelOnly="1" outline="0" fieldPosition="0">
        <references count="1">
          <reference field="0" count="1">
            <x v="1"/>
          </reference>
        </references>
      </pivotArea>
    </format>
    <format dxfId="8">
      <pivotArea field="0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7">
      <pivotArea field="0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6">
      <pivotArea field="0" dataOnly="0" labelOnly="1" grandCol="1" outline="0" axis="axisCol" fieldPosition="0">
        <references count="1">
          <reference field="4294967294" count="1" selected="0">
            <x v="2"/>
          </reference>
        </references>
      </pivotArea>
    </format>
    <format dxfId="5">
      <pivotArea dataOnly="0" labelOnly="1" outline="0" fieldPosition="0">
        <references count="2">
          <reference field="4294967294" count="3">
            <x v="0"/>
            <x v="1"/>
            <x v="2"/>
          </reference>
          <reference field="0" count="1" selected="0">
            <x v="1"/>
          </reference>
        </references>
      </pivotArea>
    </format>
    <format dxfId="4">
      <pivotArea dataOnly="0" labelOnly="1" outline="0" fieldPosition="0">
        <references count="1">
          <reference field="0" count="1">
            <x v="1"/>
          </reference>
        </references>
      </pivotArea>
    </format>
    <format dxfId="3">
      <pivotArea field="0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2">
      <pivotArea field="0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1">
      <pivotArea field="0" dataOnly="0" labelOnly="1" grandCol="1" outline="0" axis="axisCol" fieldPosition="0">
        <references count="1">
          <reference field="4294967294" count="1" selected="0">
            <x v="2"/>
          </reference>
        </references>
      </pivotArea>
    </format>
    <format dxfId="0">
      <pivotArea dataOnly="0" labelOnly="1" outline="0" fieldPosition="0">
        <references count="2">
          <reference field="4294967294" count="3">
            <x v="0"/>
            <x v="1"/>
            <x v="2"/>
          </reference>
          <reference field="0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428"/>
  <sheetViews>
    <sheetView tabSelected="1" zoomScale="85" zoomScaleNormal="85" workbookViewId="0">
      <pane ySplit="1" topLeftCell="A279" activePane="bottomLeft" state="frozen"/>
      <selection activeCell="C24" sqref="C24"/>
      <selection pane="bottomLeft" activeCell="G281" sqref="G281"/>
    </sheetView>
  </sheetViews>
  <sheetFormatPr defaultColWidth="9.140625" defaultRowHeight="15" x14ac:dyDescent="0.25"/>
  <cols>
    <col min="1" max="1" width="6.7109375" style="178" customWidth="1"/>
    <col min="2" max="2" width="12.42578125" style="40" customWidth="1"/>
    <col min="3" max="3" width="9.140625" style="74" customWidth="1"/>
    <col min="4" max="4" width="36.28515625" style="122" customWidth="1"/>
    <col min="5" max="5" width="11.28515625" style="28" customWidth="1"/>
    <col min="6" max="6" width="11.42578125" style="7" customWidth="1"/>
    <col min="7" max="7" width="23.5703125" style="114" customWidth="1"/>
    <col min="8" max="8" width="12.85546875" style="149" customWidth="1"/>
    <col min="9" max="9" width="13.140625" style="148" customWidth="1"/>
    <col min="10" max="10" width="8" style="148" customWidth="1"/>
    <col min="11" max="11" width="15.28515625" style="161" customWidth="1"/>
    <col min="12" max="12" width="9.28515625" style="162" customWidth="1"/>
    <col min="13" max="13" width="15" style="27" customWidth="1"/>
    <col min="14" max="14" width="12.5703125" style="64" customWidth="1"/>
    <col min="15" max="15" width="13" style="69" customWidth="1"/>
    <col min="16" max="16" width="20.5703125" style="122" customWidth="1"/>
    <col min="17" max="17" width="11.5703125" style="7" customWidth="1"/>
    <col min="18" max="16384" width="9.140625" style="7"/>
  </cols>
  <sheetData>
    <row r="1" spans="1:16" s="38" customFormat="1" ht="69.75" customHeight="1" thickBot="1" x14ac:dyDescent="0.3">
      <c r="A1" s="163" t="s">
        <v>13</v>
      </c>
      <c r="B1" s="164" t="s">
        <v>14</v>
      </c>
      <c r="C1" s="164" t="s">
        <v>15</v>
      </c>
      <c r="D1" s="165" t="s">
        <v>7</v>
      </c>
      <c r="E1" s="165" t="s">
        <v>16</v>
      </c>
      <c r="F1" s="166" t="s">
        <v>100</v>
      </c>
      <c r="G1" s="167" t="s">
        <v>8</v>
      </c>
      <c r="H1" s="168" t="s">
        <v>17</v>
      </c>
      <c r="I1" s="169" t="s">
        <v>9</v>
      </c>
      <c r="J1" s="169" t="s">
        <v>18</v>
      </c>
      <c r="K1" s="168" t="s">
        <v>19</v>
      </c>
      <c r="L1" s="170" t="s">
        <v>20</v>
      </c>
      <c r="M1" s="171" t="s">
        <v>21</v>
      </c>
      <c r="N1" s="172" t="s">
        <v>22</v>
      </c>
      <c r="O1" s="172" t="s">
        <v>5</v>
      </c>
      <c r="P1" s="173" t="s">
        <v>6</v>
      </c>
    </row>
    <row r="2" spans="1:16" s="30" customFormat="1" ht="39" customHeight="1" x14ac:dyDescent="0.25">
      <c r="A2" s="24" t="str">
        <f t="shared" ref="A2:A49" si="0">MID(B2,4,2)</f>
        <v>09</v>
      </c>
      <c r="B2" s="39" t="s">
        <v>11</v>
      </c>
      <c r="C2" s="21" t="s">
        <v>114</v>
      </c>
      <c r="D2" s="94" t="s">
        <v>1686</v>
      </c>
      <c r="E2" s="24"/>
      <c r="F2" s="24" t="str">
        <f>LEFT(G2,8)</f>
        <v>K1 =&gt; K4</v>
      </c>
      <c r="G2" s="97" t="s">
        <v>115</v>
      </c>
      <c r="H2" s="136"/>
      <c r="I2" s="136">
        <v>41360000</v>
      </c>
      <c r="J2" s="137"/>
      <c r="K2" s="150"/>
      <c r="L2" s="151"/>
      <c r="M2" s="25"/>
      <c r="N2" s="60"/>
      <c r="O2" s="12">
        <v>0</v>
      </c>
      <c r="P2" s="11" t="s">
        <v>4</v>
      </c>
    </row>
    <row r="3" spans="1:16" s="93" customFormat="1" ht="39" customHeight="1" thickBot="1" x14ac:dyDescent="0.3">
      <c r="A3" s="23" t="str">
        <f t="shared" si="0"/>
        <v/>
      </c>
      <c r="B3" s="41"/>
      <c r="C3" s="192"/>
      <c r="D3" s="89" t="s">
        <v>116</v>
      </c>
      <c r="E3" s="87"/>
      <c r="F3" s="24" t="str">
        <f>LEFT(G3,8)</f>
        <v/>
      </c>
      <c r="G3" s="124"/>
      <c r="H3" s="127"/>
      <c r="I3" s="127"/>
      <c r="J3" s="189"/>
      <c r="K3" s="90"/>
      <c r="L3" s="190"/>
      <c r="M3" s="90">
        <f>H3-K3</f>
        <v>0</v>
      </c>
      <c r="N3" s="90"/>
      <c r="O3" s="127"/>
      <c r="P3" s="89"/>
    </row>
    <row r="4" spans="1:16" s="30" customFormat="1" ht="39" customHeight="1" x14ac:dyDescent="0.25">
      <c r="A4" s="24" t="str">
        <f t="shared" si="0"/>
        <v>10</v>
      </c>
      <c r="B4" s="39" t="s">
        <v>12</v>
      </c>
      <c r="C4" s="21" t="s">
        <v>117</v>
      </c>
      <c r="D4" s="44" t="s">
        <v>118</v>
      </c>
      <c r="E4" s="24"/>
      <c r="F4" s="24" t="str">
        <f>LEFT(G4,8)</f>
        <v>T1 =&gt; PA</v>
      </c>
      <c r="G4" s="95" t="s">
        <v>119</v>
      </c>
      <c r="H4" s="138">
        <v>500000</v>
      </c>
      <c r="I4" s="137"/>
      <c r="J4" s="137"/>
      <c r="K4" s="150"/>
      <c r="L4" s="151"/>
      <c r="M4" s="25"/>
      <c r="N4" s="60"/>
      <c r="O4" s="66">
        <v>56220000</v>
      </c>
      <c r="P4" s="24"/>
    </row>
    <row r="5" spans="1:16" s="93" customFormat="1" ht="39" customHeight="1" thickBot="1" x14ac:dyDescent="0.3">
      <c r="A5" s="87" t="str">
        <f t="shared" si="0"/>
        <v/>
      </c>
      <c r="B5" s="191"/>
      <c r="C5" s="192"/>
      <c r="D5" s="89" t="s">
        <v>179</v>
      </c>
      <c r="E5" s="87"/>
      <c r="F5" s="24" t="str">
        <f>LEFT(G5,8)</f>
        <v/>
      </c>
      <c r="G5" s="124"/>
      <c r="H5" s="127">
        <f>H4</f>
        <v>500000</v>
      </c>
      <c r="I5" s="127"/>
      <c r="J5" s="189"/>
      <c r="K5" s="90"/>
      <c r="L5" s="190"/>
      <c r="M5" s="90">
        <f>M3+H5</f>
        <v>500000</v>
      </c>
      <c r="N5" s="90"/>
      <c r="O5" s="127"/>
      <c r="P5" s="89"/>
    </row>
    <row r="6" spans="1:16" s="30" customFormat="1" ht="39" customHeight="1" x14ac:dyDescent="0.25">
      <c r="A6" s="24" t="str">
        <f t="shared" si="0"/>
        <v>10</v>
      </c>
      <c r="B6" s="39" t="s">
        <v>101</v>
      </c>
      <c r="C6" s="42" t="s">
        <v>120</v>
      </c>
      <c r="D6" s="44" t="s">
        <v>118</v>
      </c>
      <c r="E6" s="24"/>
      <c r="F6" s="24" t="str">
        <f>LEFT(G6,8)</f>
        <v>T1 =&gt; PA</v>
      </c>
      <c r="G6" s="95" t="s">
        <v>119</v>
      </c>
      <c r="H6" s="136">
        <v>56220000</v>
      </c>
      <c r="I6" s="136"/>
      <c r="J6" s="139"/>
      <c r="K6" s="152"/>
      <c r="L6" s="152"/>
      <c r="M6" s="12"/>
      <c r="N6" s="60"/>
      <c r="O6" s="66">
        <v>0</v>
      </c>
      <c r="P6" s="24" t="s">
        <v>121</v>
      </c>
    </row>
    <row r="7" spans="1:16" s="30" customFormat="1" ht="39" customHeight="1" x14ac:dyDescent="0.25">
      <c r="A7" s="24" t="str">
        <f t="shared" si="0"/>
        <v>10</v>
      </c>
      <c r="B7" s="39" t="s">
        <v>101</v>
      </c>
      <c r="C7" s="42"/>
      <c r="D7" s="11" t="s">
        <v>122</v>
      </c>
      <c r="E7" s="179" t="s">
        <v>27</v>
      </c>
      <c r="F7" s="24" t="str">
        <f t="shared" ref="F7:F70" si="1">LEFT(G7,8)</f>
        <v/>
      </c>
      <c r="G7" s="112"/>
      <c r="H7" s="136"/>
      <c r="I7" s="136"/>
      <c r="J7" s="139"/>
      <c r="K7" s="152">
        <v>862000</v>
      </c>
      <c r="L7" s="152"/>
      <c r="M7" s="12"/>
      <c r="N7" s="60"/>
      <c r="O7" s="66"/>
      <c r="P7" s="26"/>
    </row>
    <row r="8" spans="1:16" s="30" customFormat="1" ht="39" customHeight="1" x14ac:dyDescent="0.25">
      <c r="A8" s="24" t="str">
        <f t="shared" si="0"/>
        <v>10</v>
      </c>
      <c r="B8" s="39" t="s">
        <v>101</v>
      </c>
      <c r="C8" s="42"/>
      <c r="D8" s="11" t="s">
        <v>2</v>
      </c>
      <c r="E8" s="179" t="s">
        <v>68</v>
      </c>
      <c r="F8" s="24" t="str">
        <f t="shared" si="1"/>
        <v/>
      </c>
      <c r="G8" s="112"/>
      <c r="H8" s="136"/>
      <c r="I8" s="136"/>
      <c r="J8" s="139"/>
      <c r="K8" s="152">
        <v>140000</v>
      </c>
      <c r="L8" s="152"/>
      <c r="M8" s="12"/>
      <c r="N8" s="60"/>
      <c r="O8" s="66"/>
      <c r="P8" s="24"/>
    </row>
    <row r="9" spans="1:16" s="30" customFormat="1" ht="39" customHeight="1" x14ac:dyDescent="0.25">
      <c r="A9" s="24" t="str">
        <f t="shared" si="0"/>
        <v>10</v>
      </c>
      <c r="B9" s="39" t="s">
        <v>101</v>
      </c>
      <c r="C9" s="21"/>
      <c r="D9" s="11" t="s">
        <v>148</v>
      </c>
      <c r="E9" s="24" t="s">
        <v>70</v>
      </c>
      <c r="F9" s="24" t="str">
        <f t="shared" si="1"/>
        <v/>
      </c>
      <c r="G9" s="97"/>
      <c r="H9" s="136"/>
      <c r="I9" s="136"/>
      <c r="J9" s="137"/>
      <c r="K9" s="150">
        <v>420000</v>
      </c>
      <c r="L9" s="151"/>
      <c r="M9" s="61"/>
      <c r="N9" s="61"/>
      <c r="O9" s="12"/>
      <c r="P9" s="11"/>
    </row>
    <row r="10" spans="1:16" s="30" customFormat="1" ht="39" customHeight="1" x14ac:dyDescent="0.25">
      <c r="A10" s="24" t="str">
        <f t="shared" si="0"/>
        <v>10</v>
      </c>
      <c r="B10" s="39" t="s">
        <v>101</v>
      </c>
      <c r="C10" s="21"/>
      <c r="D10" s="11" t="s">
        <v>147</v>
      </c>
      <c r="E10" s="24" t="s">
        <v>27</v>
      </c>
      <c r="F10" s="24" t="str">
        <f t="shared" si="1"/>
        <v/>
      </c>
      <c r="G10" s="97"/>
      <c r="H10" s="136"/>
      <c r="I10" s="136"/>
      <c r="J10" s="137"/>
      <c r="K10" s="150">
        <v>545000</v>
      </c>
      <c r="L10" s="151"/>
      <c r="M10" s="61"/>
      <c r="N10" s="61"/>
      <c r="O10" s="12"/>
      <c r="P10" s="11"/>
    </row>
    <row r="11" spans="1:16" s="30" customFormat="1" ht="39" customHeight="1" x14ac:dyDescent="0.25">
      <c r="A11" s="24" t="str">
        <f t="shared" si="0"/>
        <v>10</v>
      </c>
      <c r="B11" s="39" t="s">
        <v>101</v>
      </c>
      <c r="C11" s="21"/>
      <c r="D11" s="11" t="s">
        <v>149</v>
      </c>
      <c r="E11" s="24" t="s">
        <v>27</v>
      </c>
      <c r="F11" s="24" t="str">
        <f t="shared" si="1"/>
        <v/>
      </c>
      <c r="G11" s="97"/>
      <c r="H11" s="136"/>
      <c r="I11" s="136"/>
      <c r="J11" s="137"/>
      <c r="K11" s="150">
        <v>577000</v>
      </c>
      <c r="L11" s="151"/>
      <c r="M11" s="61"/>
      <c r="N11" s="61"/>
      <c r="O11" s="12"/>
      <c r="P11" s="11"/>
    </row>
    <row r="12" spans="1:16" s="30" customFormat="1" ht="39" customHeight="1" x14ac:dyDescent="0.25">
      <c r="A12" s="24" t="str">
        <f t="shared" si="0"/>
        <v>10</v>
      </c>
      <c r="B12" s="39" t="s">
        <v>101</v>
      </c>
      <c r="C12" s="21"/>
      <c r="D12" s="11" t="s">
        <v>150</v>
      </c>
      <c r="E12" s="24" t="s">
        <v>27</v>
      </c>
      <c r="F12" s="24" t="str">
        <f t="shared" si="1"/>
        <v/>
      </c>
      <c r="G12" s="97"/>
      <c r="H12" s="136"/>
      <c r="I12" s="136"/>
      <c r="J12" s="137"/>
      <c r="K12" s="150">
        <v>141000</v>
      </c>
      <c r="L12" s="151"/>
      <c r="M12" s="61"/>
      <c r="N12" s="61"/>
      <c r="O12" s="12"/>
      <c r="P12" s="11"/>
    </row>
    <row r="13" spans="1:16" s="30" customFormat="1" ht="39" customHeight="1" x14ac:dyDescent="0.25">
      <c r="A13" s="24" t="str">
        <f t="shared" si="0"/>
        <v>10</v>
      </c>
      <c r="B13" s="39" t="s">
        <v>101</v>
      </c>
      <c r="C13" s="21"/>
      <c r="D13" s="11" t="s">
        <v>151</v>
      </c>
      <c r="E13" s="24" t="s">
        <v>27</v>
      </c>
      <c r="F13" s="24" t="str">
        <f t="shared" si="1"/>
        <v/>
      </c>
      <c r="G13" s="97"/>
      <c r="H13" s="136"/>
      <c r="I13" s="136"/>
      <c r="J13" s="137"/>
      <c r="K13" s="150">
        <v>29000</v>
      </c>
      <c r="L13" s="151"/>
      <c r="M13" s="61"/>
      <c r="N13" s="61"/>
      <c r="O13" s="12"/>
      <c r="P13" s="11"/>
    </row>
    <row r="14" spans="1:16" s="30" customFormat="1" ht="39" customHeight="1" x14ac:dyDescent="0.25">
      <c r="A14" s="24" t="str">
        <f t="shared" si="0"/>
        <v>10</v>
      </c>
      <c r="B14" s="39" t="s">
        <v>101</v>
      </c>
      <c r="C14" s="21"/>
      <c r="D14" s="11" t="s">
        <v>152</v>
      </c>
      <c r="E14" s="24" t="s">
        <v>27</v>
      </c>
      <c r="F14" s="24" t="str">
        <f t="shared" si="1"/>
        <v/>
      </c>
      <c r="G14" s="97"/>
      <c r="H14" s="136"/>
      <c r="I14" s="136"/>
      <c r="J14" s="137"/>
      <c r="K14" s="150">
        <v>60000</v>
      </c>
      <c r="L14" s="151"/>
      <c r="M14" s="61"/>
      <c r="N14" s="61"/>
      <c r="O14" s="12"/>
      <c r="P14" s="11"/>
    </row>
    <row r="15" spans="1:16" s="93" customFormat="1" ht="39" customHeight="1" x14ac:dyDescent="0.25">
      <c r="A15" s="23" t="str">
        <f t="shared" si="0"/>
        <v/>
      </c>
      <c r="B15" s="41"/>
      <c r="C15" s="192"/>
      <c r="D15" s="89" t="s">
        <v>123</v>
      </c>
      <c r="E15" s="87"/>
      <c r="F15" s="24" t="str">
        <f t="shared" si="1"/>
        <v/>
      </c>
      <c r="G15" s="124"/>
      <c r="H15" s="127">
        <f>H6</f>
        <v>56220000</v>
      </c>
      <c r="I15" s="127"/>
      <c r="J15" s="189"/>
      <c r="K15" s="90">
        <f>SUM(K7:K14)</f>
        <v>2774000</v>
      </c>
      <c r="L15" s="190"/>
      <c r="M15" s="90">
        <f>M5+H15-K15</f>
        <v>53946000</v>
      </c>
      <c r="N15" s="90"/>
      <c r="O15" s="127"/>
      <c r="P15" s="89"/>
    </row>
    <row r="16" spans="1:16" s="30" customFormat="1" ht="39" customHeight="1" x14ac:dyDescent="0.25">
      <c r="A16" s="24" t="str">
        <f t="shared" si="0"/>
        <v>10</v>
      </c>
      <c r="B16" s="39" t="s">
        <v>153</v>
      </c>
      <c r="C16" s="42"/>
      <c r="D16" s="94" t="s">
        <v>154</v>
      </c>
      <c r="E16" s="24" t="s">
        <v>25</v>
      </c>
      <c r="F16" s="24" t="str">
        <f t="shared" si="1"/>
        <v/>
      </c>
      <c r="G16" s="95"/>
      <c r="H16" s="138"/>
      <c r="I16" s="137"/>
      <c r="J16" s="137"/>
      <c r="K16" s="150">
        <v>75000</v>
      </c>
      <c r="L16" s="151"/>
      <c r="M16" s="61"/>
      <c r="N16" s="61"/>
      <c r="O16" s="66"/>
      <c r="P16" s="26"/>
    </row>
    <row r="17" spans="1:16" s="30" customFormat="1" ht="39" customHeight="1" x14ac:dyDescent="0.25">
      <c r="A17" s="24" t="str">
        <f t="shared" si="0"/>
        <v>10</v>
      </c>
      <c r="B17" s="39" t="s">
        <v>153</v>
      </c>
      <c r="C17" s="42"/>
      <c r="D17" s="94" t="s">
        <v>155</v>
      </c>
      <c r="E17" s="24" t="s">
        <v>70</v>
      </c>
      <c r="F17" s="24" t="str">
        <f t="shared" si="1"/>
        <v/>
      </c>
      <c r="G17" s="100"/>
      <c r="H17" s="138"/>
      <c r="I17" s="137"/>
      <c r="J17" s="137"/>
      <c r="K17" s="150">
        <v>360000</v>
      </c>
      <c r="L17" s="151"/>
      <c r="M17" s="61"/>
      <c r="N17" s="61"/>
      <c r="O17" s="66"/>
      <c r="P17" s="26"/>
    </row>
    <row r="18" spans="1:16" s="30" customFormat="1" ht="39" customHeight="1" x14ac:dyDescent="0.25">
      <c r="A18" s="24" t="str">
        <f t="shared" si="0"/>
        <v>10</v>
      </c>
      <c r="B18" s="39" t="s">
        <v>153</v>
      </c>
      <c r="C18" s="42"/>
      <c r="D18" s="94" t="s">
        <v>159</v>
      </c>
      <c r="E18" s="24" t="s">
        <v>68</v>
      </c>
      <c r="F18" s="24" t="str">
        <f t="shared" si="1"/>
        <v/>
      </c>
      <c r="G18" s="100"/>
      <c r="H18" s="138"/>
      <c r="I18" s="137"/>
      <c r="J18" s="137"/>
      <c r="K18" s="150">
        <v>145000</v>
      </c>
      <c r="L18" s="151"/>
      <c r="M18" s="61"/>
      <c r="N18" s="61"/>
      <c r="O18" s="66"/>
      <c r="P18" s="26"/>
    </row>
    <row r="19" spans="1:16" s="30" customFormat="1" ht="39" customHeight="1" x14ac:dyDescent="0.25">
      <c r="A19" s="24" t="str">
        <f t="shared" si="0"/>
        <v>10</v>
      </c>
      <c r="B19" s="39" t="s">
        <v>153</v>
      </c>
      <c r="C19" s="42"/>
      <c r="D19" s="94" t="s">
        <v>156</v>
      </c>
      <c r="E19" s="24" t="s">
        <v>27</v>
      </c>
      <c r="F19" s="24" t="str">
        <f t="shared" si="1"/>
        <v/>
      </c>
      <c r="G19" s="100"/>
      <c r="H19" s="138"/>
      <c r="I19" s="137"/>
      <c r="J19" s="137"/>
      <c r="K19" s="150">
        <v>135000</v>
      </c>
      <c r="L19" s="151"/>
      <c r="M19" s="61"/>
      <c r="N19" s="61"/>
      <c r="O19" s="66"/>
      <c r="P19" s="26"/>
    </row>
    <row r="20" spans="1:16" s="30" customFormat="1" ht="39" customHeight="1" x14ac:dyDescent="0.25">
      <c r="A20" s="24" t="str">
        <f t="shared" si="0"/>
        <v>10</v>
      </c>
      <c r="B20" s="39" t="s">
        <v>153</v>
      </c>
      <c r="C20" s="42"/>
      <c r="D20" s="94" t="s">
        <v>166</v>
      </c>
      <c r="E20" s="24" t="s">
        <v>41</v>
      </c>
      <c r="F20" s="24" t="str">
        <f t="shared" si="1"/>
        <v/>
      </c>
      <c r="G20" s="100"/>
      <c r="H20" s="138"/>
      <c r="I20" s="137"/>
      <c r="J20" s="137"/>
      <c r="K20" s="150">
        <v>330000</v>
      </c>
      <c r="L20" s="151"/>
      <c r="M20" s="61"/>
      <c r="N20" s="61"/>
      <c r="O20" s="66"/>
      <c r="P20" s="26"/>
    </row>
    <row r="21" spans="1:16" s="30" customFormat="1" ht="39" customHeight="1" x14ac:dyDescent="0.25">
      <c r="A21" s="24" t="str">
        <f t="shared" si="0"/>
        <v>10</v>
      </c>
      <c r="B21" s="39" t="s">
        <v>153</v>
      </c>
      <c r="C21" s="42"/>
      <c r="D21" s="94" t="s">
        <v>167</v>
      </c>
      <c r="E21" s="24" t="s">
        <v>25</v>
      </c>
      <c r="F21" s="24" t="str">
        <f t="shared" si="1"/>
        <v/>
      </c>
      <c r="G21" s="100"/>
      <c r="H21" s="138"/>
      <c r="I21" s="137"/>
      <c r="J21" s="137"/>
      <c r="K21" s="150">
        <v>720000</v>
      </c>
      <c r="L21" s="151"/>
      <c r="M21" s="65"/>
      <c r="N21" s="65"/>
      <c r="O21" s="66"/>
      <c r="P21" s="26"/>
    </row>
    <row r="22" spans="1:16" s="30" customFormat="1" ht="39" customHeight="1" x14ac:dyDescent="0.25">
      <c r="A22" s="24" t="str">
        <f t="shared" si="0"/>
        <v>10</v>
      </c>
      <c r="B22" s="39" t="s">
        <v>153</v>
      </c>
      <c r="C22" s="42"/>
      <c r="D22" s="94" t="s">
        <v>157</v>
      </c>
      <c r="E22" s="24" t="s">
        <v>68</v>
      </c>
      <c r="F22" s="24" t="str">
        <f t="shared" si="1"/>
        <v/>
      </c>
      <c r="G22" s="100"/>
      <c r="H22" s="138"/>
      <c r="I22" s="137"/>
      <c r="J22" s="137"/>
      <c r="K22" s="150">
        <v>100000</v>
      </c>
      <c r="L22" s="151"/>
      <c r="M22" s="61"/>
      <c r="N22" s="61"/>
      <c r="O22" s="66"/>
      <c r="P22" s="26"/>
    </row>
    <row r="23" spans="1:16" s="30" customFormat="1" ht="39" customHeight="1" x14ac:dyDescent="0.25">
      <c r="A23" s="24" t="str">
        <f t="shared" si="0"/>
        <v>10</v>
      </c>
      <c r="B23" s="39" t="s">
        <v>153</v>
      </c>
      <c r="C23" s="42"/>
      <c r="D23" s="94" t="s">
        <v>158</v>
      </c>
      <c r="E23" s="24" t="s">
        <v>68</v>
      </c>
      <c r="F23" s="24" t="str">
        <f t="shared" si="1"/>
        <v/>
      </c>
      <c r="G23" s="95"/>
      <c r="H23" s="138"/>
      <c r="I23" s="137"/>
      <c r="J23" s="137"/>
      <c r="K23" s="150">
        <v>172000</v>
      </c>
      <c r="L23" s="151"/>
      <c r="M23" s="61"/>
      <c r="N23" s="61"/>
      <c r="O23" s="66"/>
      <c r="P23" s="26"/>
    </row>
    <row r="24" spans="1:16" s="30" customFormat="1" ht="39" customHeight="1" x14ac:dyDescent="0.25">
      <c r="A24" s="24" t="str">
        <f t="shared" si="0"/>
        <v>10</v>
      </c>
      <c r="B24" s="39" t="s">
        <v>153</v>
      </c>
      <c r="C24" s="42"/>
      <c r="D24" s="94" t="s">
        <v>160</v>
      </c>
      <c r="E24" s="24" t="s">
        <v>68</v>
      </c>
      <c r="F24" s="24" t="str">
        <f t="shared" si="1"/>
        <v/>
      </c>
      <c r="G24" s="100"/>
      <c r="H24" s="138"/>
      <c r="I24" s="137"/>
      <c r="J24" s="137"/>
      <c r="K24" s="150">
        <v>120000</v>
      </c>
      <c r="L24" s="151"/>
      <c r="M24" s="61"/>
      <c r="N24" s="61"/>
      <c r="O24" s="66"/>
      <c r="P24" s="26"/>
    </row>
    <row r="25" spans="1:16" s="30" customFormat="1" ht="39" customHeight="1" x14ac:dyDescent="0.25">
      <c r="A25" s="24" t="str">
        <f t="shared" si="0"/>
        <v>10</v>
      </c>
      <c r="B25" s="39" t="s">
        <v>153</v>
      </c>
      <c r="C25" s="42"/>
      <c r="D25" s="94" t="s">
        <v>161</v>
      </c>
      <c r="E25" s="24" t="s">
        <v>70</v>
      </c>
      <c r="F25" s="24" t="str">
        <f t="shared" si="1"/>
        <v/>
      </c>
      <c r="G25" s="95"/>
      <c r="H25" s="138"/>
      <c r="I25" s="137"/>
      <c r="J25" s="137"/>
      <c r="K25" s="150">
        <v>530000</v>
      </c>
      <c r="L25" s="151"/>
      <c r="M25" s="61"/>
      <c r="N25" s="61"/>
      <c r="O25" s="66"/>
      <c r="P25" s="26"/>
    </row>
    <row r="26" spans="1:16" s="30" customFormat="1" ht="39" customHeight="1" x14ac:dyDescent="0.25">
      <c r="A26" s="24" t="str">
        <f t="shared" si="0"/>
        <v>10</v>
      </c>
      <c r="B26" s="39" t="s">
        <v>153</v>
      </c>
      <c r="C26" s="42"/>
      <c r="D26" s="94" t="s">
        <v>162</v>
      </c>
      <c r="E26" s="24" t="s">
        <v>70</v>
      </c>
      <c r="F26" s="24" t="str">
        <f t="shared" si="1"/>
        <v/>
      </c>
      <c r="G26" s="100"/>
      <c r="H26" s="138"/>
      <c r="I26" s="137"/>
      <c r="J26" s="137"/>
      <c r="K26" s="150">
        <v>530000</v>
      </c>
      <c r="L26" s="151"/>
      <c r="M26" s="61"/>
      <c r="N26" s="61"/>
      <c r="O26" s="66"/>
      <c r="P26" s="26"/>
    </row>
    <row r="27" spans="1:16" s="30" customFormat="1" ht="39" customHeight="1" x14ac:dyDescent="0.25">
      <c r="A27" s="24" t="str">
        <f t="shared" si="0"/>
        <v>10</v>
      </c>
      <c r="B27" s="39" t="s">
        <v>153</v>
      </c>
      <c r="C27" s="42"/>
      <c r="D27" s="94" t="s">
        <v>163</v>
      </c>
      <c r="E27" s="24" t="s">
        <v>70</v>
      </c>
      <c r="F27" s="24" t="str">
        <f t="shared" si="1"/>
        <v/>
      </c>
      <c r="G27" s="95"/>
      <c r="H27" s="138"/>
      <c r="I27" s="137"/>
      <c r="J27" s="137"/>
      <c r="K27" s="150">
        <v>530000</v>
      </c>
      <c r="L27" s="151"/>
      <c r="M27" s="61"/>
      <c r="N27" s="61"/>
      <c r="O27" s="66"/>
      <c r="P27" s="26"/>
    </row>
    <row r="28" spans="1:16" s="30" customFormat="1" ht="39" customHeight="1" x14ac:dyDescent="0.25">
      <c r="A28" s="24" t="str">
        <f t="shared" si="0"/>
        <v>10</v>
      </c>
      <c r="B28" s="39" t="s">
        <v>153</v>
      </c>
      <c r="C28" s="42"/>
      <c r="D28" s="94" t="s">
        <v>173</v>
      </c>
      <c r="E28" s="24" t="s">
        <v>70</v>
      </c>
      <c r="F28" s="24" t="str">
        <f t="shared" si="1"/>
        <v/>
      </c>
      <c r="G28" s="95"/>
      <c r="H28" s="138"/>
      <c r="I28" s="137"/>
      <c r="J28" s="137"/>
      <c r="K28" s="150">
        <v>200000</v>
      </c>
      <c r="L28" s="151"/>
      <c r="M28" s="65"/>
      <c r="N28" s="65"/>
      <c r="O28" s="66"/>
      <c r="P28" s="26"/>
    </row>
    <row r="29" spans="1:16" s="30" customFormat="1" ht="39" customHeight="1" x14ac:dyDescent="0.25">
      <c r="A29" s="24" t="str">
        <f t="shared" si="0"/>
        <v>10</v>
      </c>
      <c r="B29" s="39" t="s">
        <v>153</v>
      </c>
      <c r="C29" s="42"/>
      <c r="D29" s="94" t="s">
        <v>174</v>
      </c>
      <c r="E29" s="24" t="s">
        <v>70</v>
      </c>
      <c r="F29" s="24" t="str">
        <f t="shared" si="1"/>
        <v/>
      </c>
      <c r="G29" s="95"/>
      <c r="H29" s="138"/>
      <c r="I29" s="137"/>
      <c r="J29" s="137"/>
      <c r="K29" s="150">
        <v>200000</v>
      </c>
      <c r="L29" s="151"/>
      <c r="M29" s="65"/>
      <c r="N29" s="65"/>
      <c r="O29" s="66"/>
      <c r="P29" s="26"/>
    </row>
    <row r="30" spans="1:16" s="30" customFormat="1" ht="39" customHeight="1" x14ac:dyDescent="0.25">
      <c r="A30" s="24" t="str">
        <f t="shared" si="0"/>
        <v>10</v>
      </c>
      <c r="B30" s="39" t="s">
        <v>153</v>
      </c>
      <c r="C30" s="42"/>
      <c r="D30" s="94" t="s">
        <v>172</v>
      </c>
      <c r="E30" s="24" t="s">
        <v>70</v>
      </c>
      <c r="F30" s="24" t="str">
        <f t="shared" si="1"/>
        <v/>
      </c>
      <c r="G30" s="95"/>
      <c r="H30" s="138"/>
      <c r="I30" s="137"/>
      <c r="J30" s="137"/>
      <c r="K30" s="150">
        <v>4000000</v>
      </c>
      <c r="L30" s="151"/>
      <c r="M30" s="65"/>
      <c r="N30" s="65"/>
      <c r="O30" s="66"/>
      <c r="P30" s="26"/>
    </row>
    <row r="31" spans="1:16" s="30" customFormat="1" ht="39" customHeight="1" x14ac:dyDescent="0.25">
      <c r="A31" s="24" t="str">
        <f t="shared" si="0"/>
        <v>10</v>
      </c>
      <c r="B31" s="39" t="s">
        <v>153</v>
      </c>
      <c r="C31" s="42"/>
      <c r="D31" s="94" t="s">
        <v>171</v>
      </c>
      <c r="E31" s="24" t="s">
        <v>70</v>
      </c>
      <c r="F31" s="24" t="str">
        <f t="shared" si="1"/>
        <v/>
      </c>
      <c r="G31" s="95"/>
      <c r="H31" s="138"/>
      <c r="I31" s="137"/>
      <c r="J31" s="137"/>
      <c r="K31" s="150">
        <v>1000000</v>
      </c>
      <c r="L31" s="151"/>
      <c r="M31" s="65"/>
      <c r="N31" s="65"/>
      <c r="O31" s="66"/>
      <c r="P31" s="26"/>
    </row>
    <row r="32" spans="1:16" s="30" customFormat="1" ht="39" customHeight="1" x14ac:dyDescent="0.25">
      <c r="A32" s="24" t="str">
        <f t="shared" si="0"/>
        <v>10</v>
      </c>
      <c r="B32" s="39" t="s">
        <v>153</v>
      </c>
      <c r="C32" s="42"/>
      <c r="D32" s="94" t="s">
        <v>175</v>
      </c>
      <c r="E32" s="24" t="s">
        <v>28</v>
      </c>
      <c r="F32" s="24" t="str">
        <f t="shared" si="1"/>
        <v/>
      </c>
      <c r="G32" s="95"/>
      <c r="H32" s="138"/>
      <c r="I32" s="137"/>
      <c r="J32" s="137"/>
      <c r="K32" s="150">
        <v>360000</v>
      </c>
      <c r="L32" s="151"/>
      <c r="M32" s="65"/>
      <c r="N32" s="65"/>
      <c r="O32" s="66"/>
      <c r="P32" s="26"/>
    </row>
    <row r="33" spans="1:16" s="30" customFormat="1" ht="39" customHeight="1" x14ac:dyDescent="0.25">
      <c r="A33" s="24" t="str">
        <f t="shared" si="0"/>
        <v>10</v>
      </c>
      <c r="B33" s="39" t="s">
        <v>153</v>
      </c>
      <c r="C33" s="42"/>
      <c r="D33" s="94" t="s">
        <v>176</v>
      </c>
      <c r="E33" s="24" t="s">
        <v>28</v>
      </c>
      <c r="F33" s="24" t="str">
        <f t="shared" si="1"/>
        <v/>
      </c>
      <c r="G33" s="95"/>
      <c r="H33" s="138"/>
      <c r="I33" s="137"/>
      <c r="J33" s="137"/>
      <c r="K33" s="150">
        <v>57000</v>
      </c>
      <c r="L33" s="151"/>
      <c r="M33" s="65"/>
      <c r="N33" s="65"/>
      <c r="O33" s="66"/>
      <c r="P33" s="26"/>
    </row>
    <row r="34" spans="1:16" s="30" customFormat="1" ht="39" customHeight="1" x14ac:dyDescent="0.25">
      <c r="A34" s="24" t="str">
        <f t="shared" si="0"/>
        <v>10</v>
      </c>
      <c r="B34" s="39" t="s">
        <v>153</v>
      </c>
      <c r="C34" s="42"/>
      <c r="D34" s="94" t="s">
        <v>177</v>
      </c>
      <c r="E34" s="24" t="s">
        <v>28</v>
      </c>
      <c r="F34" s="24" t="str">
        <f t="shared" si="1"/>
        <v/>
      </c>
      <c r="G34" s="95"/>
      <c r="H34" s="138"/>
      <c r="I34" s="137"/>
      <c r="J34" s="137"/>
      <c r="K34" s="150">
        <v>37000</v>
      </c>
      <c r="L34" s="151"/>
      <c r="M34" s="65"/>
      <c r="N34" s="65"/>
      <c r="O34" s="66"/>
      <c r="P34" s="26"/>
    </row>
    <row r="35" spans="1:16" s="93" customFormat="1" ht="39" customHeight="1" x14ac:dyDescent="0.25">
      <c r="A35" s="23" t="str">
        <f t="shared" si="0"/>
        <v/>
      </c>
      <c r="B35" s="41"/>
      <c r="C35" s="192"/>
      <c r="D35" s="89" t="s">
        <v>164</v>
      </c>
      <c r="E35" s="87"/>
      <c r="F35" s="24" t="str">
        <f t="shared" si="1"/>
        <v/>
      </c>
      <c r="G35" s="124"/>
      <c r="H35" s="127"/>
      <c r="I35" s="127"/>
      <c r="J35" s="189"/>
      <c r="K35" s="90">
        <f>SUM(K16:K34)</f>
        <v>9601000</v>
      </c>
      <c r="L35" s="190"/>
      <c r="M35" s="90">
        <f>M15-K35</f>
        <v>44345000</v>
      </c>
      <c r="N35" s="90"/>
      <c r="O35" s="127"/>
      <c r="P35" s="89"/>
    </row>
    <row r="36" spans="1:16" s="30" customFormat="1" ht="39" customHeight="1" x14ac:dyDescent="0.25">
      <c r="A36" s="24" t="str">
        <f t="shared" si="0"/>
        <v>10</v>
      </c>
      <c r="B36" s="39" t="s">
        <v>124</v>
      </c>
      <c r="C36" s="42" t="s">
        <v>125</v>
      </c>
      <c r="D36" s="94" t="s">
        <v>126</v>
      </c>
      <c r="E36" s="24"/>
      <c r="F36" s="24" t="str">
        <f t="shared" si="1"/>
        <v>Fo =&gt; SC</v>
      </c>
      <c r="G36" s="95" t="s">
        <v>127</v>
      </c>
      <c r="H36" s="138"/>
      <c r="I36" s="137">
        <v>23730000</v>
      </c>
      <c r="J36" s="137"/>
      <c r="K36" s="150"/>
      <c r="L36" s="151"/>
      <c r="M36" s="25"/>
      <c r="N36" s="60"/>
      <c r="O36" s="66">
        <v>40000000</v>
      </c>
      <c r="P36" s="24" t="s">
        <v>128</v>
      </c>
    </row>
    <row r="37" spans="1:16" s="30" customFormat="1" ht="39" customHeight="1" x14ac:dyDescent="0.25">
      <c r="A37" s="24" t="str">
        <f t="shared" si="0"/>
        <v>10</v>
      </c>
      <c r="B37" s="39" t="s">
        <v>124</v>
      </c>
      <c r="C37" s="42" t="s">
        <v>180</v>
      </c>
      <c r="D37" s="94" t="s">
        <v>129</v>
      </c>
      <c r="E37" s="24"/>
      <c r="F37" s="24" t="str">
        <f t="shared" si="1"/>
        <v>PT.HUY</v>
      </c>
      <c r="G37" s="95" t="s">
        <v>538</v>
      </c>
      <c r="H37" s="138"/>
      <c r="I37" s="137"/>
      <c r="J37" s="137"/>
      <c r="K37" s="150"/>
      <c r="L37" s="151"/>
      <c r="M37" s="25"/>
      <c r="N37" s="60"/>
      <c r="O37" s="66"/>
      <c r="P37" s="24"/>
    </row>
    <row r="38" spans="1:16" s="30" customFormat="1" ht="39" customHeight="1" x14ac:dyDescent="0.25">
      <c r="A38" s="24" t="str">
        <f t="shared" si="0"/>
        <v>10</v>
      </c>
      <c r="B38" s="39" t="s">
        <v>124</v>
      </c>
      <c r="C38" s="42" t="s">
        <v>181</v>
      </c>
      <c r="D38" s="94" t="s">
        <v>130</v>
      </c>
      <c r="E38" s="24"/>
      <c r="F38" s="24" t="str">
        <f t="shared" si="1"/>
        <v>IB =&gt; AD</v>
      </c>
      <c r="G38" s="95" t="s">
        <v>131</v>
      </c>
      <c r="H38" s="138">
        <v>1000000</v>
      </c>
      <c r="I38" s="137"/>
      <c r="J38" s="137"/>
      <c r="K38" s="150"/>
      <c r="L38" s="151"/>
      <c r="M38" s="25"/>
      <c r="N38" s="60"/>
      <c r="O38" s="66">
        <v>45987000</v>
      </c>
      <c r="P38" s="24"/>
    </row>
    <row r="39" spans="1:16" s="30" customFormat="1" ht="39" customHeight="1" x14ac:dyDescent="0.25">
      <c r="A39" s="24" t="str">
        <f t="shared" si="0"/>
        <v>10</v>
      </c>
      <c r="B39" s="39" t="s">
        <v>124</v>
      </c>
      <c r="C39" s="42" t="s">
        <v>182</v>
      </c>
      <c r="D39" s="94" t="s">
        <v>132</v>
      </c>
      <c r="E39" s="24"/>
      <c r="F39" s="24" t="str">
        <f t="shared" si="1"/>
        <v>IB =&gt; SC</v>
      </c>
      <c r="G39" s="95" t="s">
        <v>133</v>
      </c>
      <c r="H39" s="138">
        <v>3000000</v>
      </c>
      <c r="I39" s="137"/>
      <c r="J39" s="137"/>
      <c r="K39" s="150"/>
      <c r="L39" s="151"/>
      <c r="M39" s="25"/>
      <c r="N39" s="60"/>
      <c r="O39" s="66">
        <v>73571000</v>
      </c>
      <c r="P39" s="24"/>
    </row>
    <row r="40" spans="1:16" s="30" customFormat="1" ht="39" customHeight="1" x14ac:dyDescent="0.25">
      <c r="A40" s="24" t="str">
        <f t="shared" si="0"/>
        <v>10</v>
      </c>
      <c r="B40" s="39" t="s">
        <v>124</v>
      </c>
      <c r="C40" s="42" t="s">
        <v>183</v>
      </c>
      <c r="D40" s="94" t="s">
        <v>129</v>
      </c>
      <c r="E40" s="24"/>
      <c r="F40" s="24" t="str">
        <f t="shared" si="1"/>
        <v>PT.HUY</v>
      </c>
      <c r="G40" s="100" t="s">
        <v>538</v>
      </c>
      <c r="H40" s="138"/>
      <c r="I40" s="137"/>
      <c r="J40" s="137"/>
      <c r="K40" s="150"/>
      <c r="L40" s="151"/>
      <c r="M40" s="25"/>
      <c r="N40" s="60"/>
      <c r="O40" s="66"/>
      <c r="P40" s="24"/>
    </row>
    <row r="41" spans="1:16" s="30" customFormat="1" ht="39" customHeight="1" x14ac:dyDescent="0.25">
      <c r="A41" s="24" t="str">
        <f t="shared" si="0"/>
        <v>10</v>
      </c>
      <c r="B41" s="39" t="s">
        <v>124</v>
      </c>
      <c r="C41" s="42" t="s">
        <v>134</v>
      </c>
      <c r="D41" s="94" t="s">
        <v>135</v>
      </c>
      <c r="E41" s="24"/>
      <c r="F41" s="24" t="str">
        <f t="shared" si="1"/>
        <v>IB =&gt; PA</v>
      </c>
      <c r="G41" s="100" t="s">
        <v>136</v>
      </c>
      <c r="H41" s="138">
        <v>1000000</v>
      </c>
      <c r="I41" s="137"/>
      <c r="J41" s="137"/>
      <c r="K41" s="150"/>
      <c r="L41" s="151"/>
      <c r="M41" s="25"/>
      <c r="N41" s="60"/>
      <c r="O41" s="66">
        <v>29636000</v>
      </c>
      <c r="P41" s="24"/>
    </row>
    <row r="42" spans="1:16" s="30" customFormat="1" ht="39" customHeight="1" x14ac:dyDescent="0.25">
      <c r="A42" s="24" t="str">
        <f t="shared" si="0"/>
        <v>10</v>
      </c>
      <c r="B42" s="39" t="s">
        <v>124</v>
      </c>
      <c r="C42" s="42" t="s">
        <v>184</v>
      </c>
      <c r="D42" s="94" t="s">
        <v>137</v>
      </c>
      <c r="E42" s="24"/>
      <c r="F42" s="24" t="str">
        <f t="shared" si="1"/>
        <v>IB =&gt; PA</v>
      </c>
      <c r="G42" s="100" t="s">
        <v>136</v>
      </c>
      <c r="H42" s="138">
        <v>2000000</v>
      </c>
      <c r="I42" s="137"/>
      <c r="J42" s="137"/>
      <c r="K42" s="150"/>
      <c r="L42" s="151"/>
      <c r="M42" s="25"/>
      <c r="N42" s="60"/>
      <c r="O42" s="66"/>
      <c r="P42" s="24"/>
    </row>
    <row r="43" spans="1:16" s="30" customFormat="1" ht="39" customHeight="1" x14ac:dyDescent="0.25">
      <c r="A43" s="24" t="str">
        <f t="shared" si="0"/>
        <v>10</v>
      </c>
      <c r="B43" s="39" t="s">
        <v>124</v>
      </c>
      <c r="C43" s="42" t="s">
        <v>185</v>
      </c>
      <c r="D43" s="5" t="s">
        <v>126</v>
      </c>
      <c r="E43" s="179"/>
      <c r="F43" s="24" t="str">
        <f t="shared" si="1"/>
        <v>Fo =&gt; SC</v>
      </c>
      <c r="G43" s="95" t="s">
        <v>127</v>
      </c>
      <c r="H43" s="140">
        <v>40000000</v>
      </c>
      <c r="I43" s="136"/>
      <c r="J43" s="139"/>
      <c r="K43" s="153"/>
      <c r="L43" s="152"/>
      <c r="M43" s="70"/>
      <c r="N43" s="61"/>
      <c r="O43" s="66">
        <v>0</v>
      </c>
      <c r="P43" s="26" t="s">
        <v>138</v>
      </c>
    </row>
    <row r="44" spans="1:16" s="30" customFormat="1" ht="39" customHeight="1" x14ac:dyDescent="0.25">
      <c r="A44" s="24" t="str">
        <f t="shared" si="0"/>
        <v>10</v>
      </c>
      <c r="B44" s="39" t="s">
        <v>124</v>
      </c>
      <c r="C44" s="42" t="s">
        <v>139</v>
      </c>
      <c r="D44" s="71" t="s">
        <v>140</v>
      </c>
      <c r="E44" s="179"/>
      <c r="F44" s="24" t="str">
        <f t="shared" si="1"/>
        <v>T1 =&gt; PA</v>
      </c>
      <c r="G44" s="101" t="s">
        <v>141</v>
      </c>
      <c r="H44" s="141">
        <v>10000000</v>
      </c>
      <c r="I44" s="136"/>
      <c r="J44" s="139"/>
      <c r="K44" s="153"/>
      <c r="L44" s="152"/>
      <c r="M44" s="70"/>
      <c r="N44" s="61"/>
      <c r="O44" s="66">
        <v>44932000</v>
      </c>
      <c r="P44" s="26"/>
    </row>
    <row r="45" spans="1:16" s="30" customFormat="1" ht="39" customHeight="1" x14ac:dyDescent="0.25">
      <c r="A45" s="24" t="str">
        <f t="shared" si="0"/>
        <v>10</v>
      </c>
      <c r="B45" s="39" t="s">
        <v>124</v>
      </c>
      <c r="C45" s="42" t="s">
        <v>186</v>
      </c>
      <c r="D45" s="71" t="s">
        <v>142</v>
      </c>
      <c r="E45" s="179"/>
      <c r="F45" s="24" t="str">
        <f t="shared" si="1"/>
        <v>IB =&gt; SC</v>
      </c>
      <c r="G45" s="102" t="s">
        <v>133</v>
      </c>
      <c r="H45" s="142">
        <v>5000000</v>
      </c>
      <c r="I45" s="136"/>
      <c r="J45" s="139"/>
      <c r="K45" s="154"/>
      <c r="L45" s="152"/>
      <c r="M45" s="70"/>
      <c r="N45" s="61"/>
      <c r="O45" s="66">
        <v>71571000</v>
      </c>
      <c r="P45" s="24"/>
    </row>
    <row r="46" spans="1:16" s="30" customFormat="1" ht="39" customHeight="1" x14ac:dyDescent="0.25">
      <c r="A46" s="24" t="str">
        <f t="shared" si="0"/>
        <v>10</v>
      </c>
      <c r="B46" s="39" t="s">
        <v>124</v>
      </c>
      <c r="C46" s="42" t="s">
        <v>187</v>
      </c>
      <c r="D46" s="71" t="s">
        <v>142</v>
      </c>
      <c r="E46" s="179"/>
      <c r="F46" s="24" t="str">
        <f t="shared" si="1"/>
        <v>IB =&gt; SC</v>
      </c>
      <c r="G46" s="102" t="s">
        <v>133</v>
      </c>
      <c r="H46" s="138">
        <v>5000000</v>
      </c>
      <c r="I46" s="137"/>
      <c r="J46" s="137"/>
      <c r="K46" s="150"/>
      <c r="L46" s="151"/>
      <c r="M46" s="25"/>
      <c r="N46" s="60"/>
      <c r="O46" s="66">
        <v>66571000</v>
      </c>
      <c r="P46" s="24" t="s">
        <v>143</v>
      </c>
    </row>
    <row r="47" spans="1:16" s="30" customFormat="1" ht="39" customHeight="1" x14ac:dyDescent="0.25">
      <c r="A47" s="24" t="str">
        <f t="shared" si="0"/>
        <v>10</v>
      </c>
      <c r="B47" s="39" t="s">
        <v>124</v>
      </c>
      <c r="C47" s="42" t="s">
        <v>144</v>
      </c>
      <c r="D47" s="94" t="s">
        <v>145</v>
      </c>
      <c r="E47" s="24"/>
      <c r="F47" s="24" t="str">
        <f t="shared" si="1"/>
        <v>IB =&gt; SC</v>
      </c>
      <c r="G47" s="95" t="s">
        <v>133</v>
      </c>
      <c r="H47" s="138">
        <v>2000000</v>
      </c>
      <c r="I47" s="137"/>
      <c r="J47" s="137"/>
      <c r="K47" s="150"/>
      <c r="L47" s="151"/>
      <c r="M47" s="25"/>
      <c r="N47" s="60"/>
      <c r="O47" s="66">
        <v>74571000</v>
      </c>
      <c r="P47" s="24"/>
    </row>
    <row r="48" spans="1:16" s="30" customFormat="1" ht="39" customHeight="1" x14ac:dyDescent="0.25">
      <c r="A48" s="24" t="str">
        <f t="shared" si="0"/>
        <v>10</v>
      </c>
      <c r="B48" s="39" t="s">
        <v>124</v>
      </c>
      <c r="C48" s="42" t="s">
        <v>188</v>
      </c>
      <c r="D48" s="94" t="s">
        <v>165</v>
      </c>
      <c r="E48" s="24"/>
      <c r="F48" s="24" t="str">
        <f t="shared" si="1"/>
        <v>IB =&gt; AD</v>
      </c>
      <c r="G48" s="95" t="s">
        <v>131</v>
      </c>
      <c r="H48" s="138">
        <v>10000000</v>
      </c>
      <c r="I48" s="137"/>
      <c r="J48" s="137"/>
      <c r="K48" s="150"/>
      <c r="L48" s="151"/>
      <c r="M48" s="61"/>
      <c r="N48" s="61"/>
      <c r="O48" s="66">
        <v>36987000</v>
      </c>
      <c r="P48" s="24"/>
    </row>
    <row r="49" spans="1:16" s="30" customFormat="1" ht="39" customHeight="1" x14ac:dyDescent="0.25">
      <c r="A49" s="24" t="str">
        <f t="shared" si="0"/>
        <v>10</v>
      </c>
      <c r="B49" s="39" t="s">
        <v>124</v>
      </c>
      <c r="C49" s="42"/>
      <c r="D49" s="94" t="s">
        <v>178</v>
      </c>
      <c r="E49" s="24" t="s">
        <v>28</v>
      </c>
      <c r="F49" s="24" t="str">
        <f t="shared" si="1"/>
        <v/>
      </c>
      <c r="G49" s="95"/>
      <c r="H49" s="138"/>
      <c r="I49" s="137"/>
      <c r="J49" s="137"/>
      <c r="K49" s="150">
        <v>720000</v>
      </c>
      <c r="L49" s="151"/>
      <c r="M49" s="65"/>
      <c r="N49" s="65"/>
      <c r="O49" s="66"/>
      <c r="P49" s="24"/>
    </row>
    <row r="50" spans="1:16" s="93" customFormat="1" ht="39" customHeight="1" x14ac:dyDescent="0.25">
      <c r="A50" s="87" t="str">
        <f t="shared" ref="A50:A87" si="2">MID(B50,4,2)</f>
        <v/>
      </c>
      <c r="B50" s="191"/>
      <c r="C50" s="192"/>
      <c r="D50" s="89" t="s">
        <v>146</v>
      </c>
      <c r="E50" s="87"/>
      <c r="F50" s="24" t="str">
        <f t="shared" si="1"/>
        <v/>
      </c>
      <c r="G50" s="124"/>
      <c r="H50" s="127">
        <f>SUM(H38:H48)</f>
        <v>79000000</v>
      </c>
      <c r="I50" s="127"/>
      <c r="J50" s="189"/>
      <c r="K50" s="90">
        <f>K49</f>
        <v>720000</v>
      </c>
      <c r="L50" s="190"/>
      <c r="M50" s="90">
        <f>M35+H50-K50</f>
        <v>122625000</v>
      </c>
      <c r="N50" s="90"/>
      <c r="O50" s="127"/>
      <c r="P50" s="89"/>
    </row>
    <row r="51" spans="1:16" s="30" customFormat="1" ht="39" customHeight="1" x14ac:dyDescent="0.25">
      <c r="A51" s="24" t="str">
        <f t="shared" si="2"/>
        <v>10</v>
      </c>
      <c r="B51" s="39" t="s">
        <v>189</v>
      </c>
      <c r="C51" s="42" t="s">
        <v>190</v>
      </c>
      <c r="D51" s="94" t="s">
        <v>142</v>
      </c>
      <c r="E51" s="24"/>
      <c r="F51" s="24" t="str">
        <f t="shared" si="1"/>
        <v>IB =&gt; SC</v>
      </c>
      <c r="G51" s="102" t="s">
        <v>133</v>
      </c>
      <c r="H51" s="138">
        <v>20000000</v>
      </c>
      <c r="I51" s="137"/>
      <c r="J51" s="137"/>
      <c r="K51" s="150"/>
      <c r="L51" s="151"/>
      <c r="M51" s="25"/>
      <c r="N51" s="60"/>
      <c r="O51" s="66">
        <v>46571000</v>
      </c>
      <c r="P51" s="26" t="s">
        <v>191</v>
      </c>
    </row>
    <row r="52" spans="1:16" s="30" customFormat="1" ht="39" customHeight="1" x14ac:dyDescent="0.25">
      <c r="A52" s="24" t="str">
        <f t="shared" si="2"/>
        <v>10</v>
      </c>
      <c r="B52" s="39" t="s">
        <v>189</v>
      </c>
      <c r="C52" s="42" t="s">
        <v>198</v>
      </c>
      <c r="D52" s="94" t="s">
        <v>145</v>
      </c>
      <c r="E52" s="24"/>
      <c r="F52" s="24" t="str">
        <f t="shared" si="1"/>
        <v>IB =&gt; SC</v>
      </c>
      <c r="G52" s="95" t="s">
        <v>133</v>
      </c>
      <c r="H52" s="138"/>
      <c r="I52" s="137">
        <v>74571000</v>
      </c>
      <c r="J52" s="137"/>
      <c r="K52" s="150"/>
      <c r="L52" s="151"/>
      <c r="M52" s="25"/>
      <c r="N52" s="60"/>
      <c r="O52" s="66">
        <v>0</v>
      </c>
      <c r="P52" s="26" t="s">
        <v>192</v>
      </c>
    </row>
    <row r="53" spans="1:16" s="30" customFormat="1" ht="39" customHeight="1" x14ac:dyDescent="0.25">
      <c r="A53" s="24" t="str">
        <f t="shared" si="2"/>
        <v>10</v>
      </c>
      <c r="B53" s="39" t="s">
        <v>189</v>
      </c>
      <c r="C53" s="42" t="s">
        <v>199</v>
      </c>
      <c r="D53" s="94" t="s">
        <v>145</v>
      </c>
      <c r="E53" s="24"/>
      <c r="F53" s="24" t="str">
        <f t="shared" si="1"/>
        <v>T1 =&gt; PA</v>
      </c>
      <c r="G53" s="100" t="s">
        <v>141</v>
      </c>
      <c r="H53" s="138">
        <v>44932000</v>
      </c>
      <c r="I53" s="137"/>
      <c r="J53" s="137"/>
      <c r="K53" s="150"/>
      <c r="L53" s="151"/>
      <c r="M53" s="78"/>
      <c r="N53" s="78"/>
      <c r="O53" s="66">
        <v>0</v>
      </c>
      <c r="P53" s="26" t="s">
        <v>195</v>
      </c>
    </row>
    <row r="54" spans="1:16" s="30" customFormat="1" ht="39" customHeight="1" x14ac:dyDescent="0.25">
      <c r="A54" s="24" t="str">
        <f t="shared" si="2"/>
        <v>10</v>
      </c>
      <c r="B54" s="39" t="s">
        <v>189</v>
      </c>
      <c r="C54" s="42" t="s">
        <v>200</v>
      </c>
      <c r="D54" s="94" t="s">
        <v>165</v>
      </c>
      <c r="E54" s="24"/>
      <c r="F54" s="24" t="str">
        <f t="shared" si="1"/>
        <v>IB =&gt; AD</v>
      </c>
      <c r="G54" s="95" t="s">
        <v>131</v>
      </c>
      <c r="H54" s="138">
        <v>36987000</v>
      </c>
      <c r="I54" s="137"/>
      <c r="J54" s="137"/>
      <c r="K54" s="150"/>
      <c r="L54" s="151"/>
      <c r="M54" s="78"/>
      <c r="N54" s="78"/>
      <c r="O54" s="66">
        <v>0</v>
      </c>
      <c r="P54" s="26" t="s">
        <v>195</v>
      </c>
    </row>
    <row r="55" spans="1:16" s="30" customFormat="1" ht="39" customHeight="1" x14ac:dyDescent="0.25">
      <c r="A55" s="24" t="str">
        <f t="shared" si="2"/>
        <v>10</v>
      </c>
      <c r="B55" s="39" t="s">
        <v>189</v>
      </c>
      <c r="C55" s="42" t="s">
        <v>201</v>
      </c>
      <c r="D55" s="94" t="s">
        <v>132</v>
      </c>
      <c r="E55" s="24"/>
      <c r="F55" s="24" t="str">
        <f t="shared" si="1"/>
        <v>IB =&gt; SC</v>
      </c>
      <c r="G55" s="95" t="s">
        <v>133</v>
      </c>
      <c r="H55" s="138">
        <v>33571000</v>
      </c>
      <c r="I55" s="137"/>
      <c r="J55" s="137"/>
      <c r="K55" s="150"/>
      <c r="L55" s="151"/>
      <c r="M55" s="78"/>
      <c r="N55" s="78"/>
      <c r="O55" s="66">
        <v>40000000</v>
      </c>
      <c r="P55" s="26" t="s">
        <v>196</v>
      </c>
    </row>
    <row r="56" spans="1:16" s="30" customFormat="1" ht="39" customHeight="1" x14ac:dyDescent="0.25">
      <c r="A56" s="24" t="str">
        <f t="shared" si="2"/>
        <v>10</v>
      </c>
      <c r="B56" s="39" t="s">
        <v>189</v>
      </c>
      <c r="C56" s="42" t="s">
        <v>204</v>
      </c>
      <c r="D56" s="94" t="s">
        <v>205</v>
      </c>
      <c r="E56" s="24"/>
      <c r="F56" s="24" t="str">
        <f t="shared" si="1"/>
        <v>IB =&gt; AD</v>
      </c>
      <c r="G56" s="95" t="s">
        <v>131</v>
      </c>
      <c r="H56" s="138">
        <v>23987000</v>
      </c>
      <c r="I56" s="137"/>
      <c r="J56" s="137"/>
      <c r="K56" s="150"/>
      <c r="L56" s="151"/>
      <c r="M56" s="79"/>
      <c r="N56" s="79"/>
      <c r="O56" s="66">
        <v>23000000</v>
      </c>
      <c r="P56" s="26"/>
    </row>
    <row r="57" spans="1:16" s="30" customFormat="1" ht="39" customHeight="1" x14ac:dyDescent="0.25">
      <c r="A57" s="24" t="str">
        <f t="shared" si="2"/>
        <v>10</v>
      </c>
      <c r="B57" s="39" t="s">
        <v>189</v>
      </c>
      <c r="C57" s="42" t="s">
        <v>197</v>
      </c>
      <c r="D57" s="94" t="s">
        <v>135</v>
      </c>
      <c r="E57" s="24"/>
      <c r="F57" s="24" t="str">
        <f t="shared" si="1"/>
        <v>IB =&gt; PA</v>
      </c>
      <c r="G57" s="100" t="s">
        <v>136</v>
      </c>
      <c r="H57" s="138">
        <v>5000000</v>
      </c>
      <c r="I57" s="137"/>
      <c r="J57" s="137"/>
      <c r="K57" s="150"/>
      <c r="L57" s="151"/>
      <c r="M57" s="25"/>
      <c r="N57" s="60"/>
      <c r="O57" s="66">
        <v>24636000</v>
      </c>
      <c r="P57" s="26" t="s">
        <v>202</v>
      </c>
    </row>
    <row r="58" spans="1:16" s="30" customFormat="1" ht="39" customHeight="1" x14ac:dyDescent="0.25">
      <c r="A58" s="24" t="str">
        <f t="shared" si="2"/>
        <v>10</v>
      </c>
      <c r="B58" s="39" t="s">
        <v>189</v>
      </c>
      <c r="C58" s="42" t="s">
        <v>206</v>
      </c>
      <c r="D58" s="94" t="s">
        <v>207</v>
      </c>
      <c r="E58" s="24"/>
      <c r="F58" s="24" t="str">
        <f t="shared" si="1"/>
        <v>PA =&gt; SC</v>
      </c>
      <c r="G58" s="100" t="s">
        <v>208</v>
      </c>
      <c r="H58" s="138"/>
      <c r="I58" s="137">
        <v>20000000</v>
      </c>
      <c r="J58" s="137"/>
      <c r="K58" s="150"/>
      <c r="L58" s="151"/>
      <c r="M58" s="79"/>
      <c r="N58" s="79"/>
      <c r="O58" s="66">
        <v>36360000</v>
      </c>
      <c r="P58" s="26" t="s">
        <v>209</v>
      </c>
    </row>
    <row r="59" spans="1:16" s="30" customFormat="1" ht="39" customHeight="1" x14ac:dyDescent="0.25">
      <c r="A59" s="24" t="str">
        <f t="shared" si="2"/>
        <v>10</v>
      </c>
      <c r="B59" s="39" t="s">
        <v>189</v>
      </c>
      <c r="C59" s="42" t="s">
        <v>210</v>
      </c>
      <c r="D59" s="94" t="s">
        <v>211</v>
      </c>
      <c r="E59" s="24"/>
      <c r="F59" s="24" t="str">
        <f t="shared" si="1"/>
        <v>IB =&gt; AD</v>
      </c>
      <c r="G59" s="95" t="s">
        <v>131</v>
      </c>
      <c r="H59" s="138">
        <v>1000000</v>
      </c>
      <c r="I59" s="137"/>
      <c r="J59" s="137"/>
      <c r="K59" s="150"/>
      <c r="L59" s="151"/>
      <c r="M59" s="79"/>
      <c r="N59" s="79"/>
      <c r="O59" s="66">
        <v>45987000</v>
      </c>
      <c r="P59" s="26"/>
    </row>
    <row r="60" spans="1:16" s="30" customFormat="1" ht="39" customHeight="1" x14ac:dyDescent="0.25">
      <c r="A60" s="24" t="str">
        <f t="shared" si="2"/>
        <v>10</v>
      </c>
      <c r="B60" s="39" t="s">
        <v>189</v>
      </c>
      <c r="C60" s="42"/>
      <c r="D60" s="94" t="s">
        <v>193</v>
      </c>
      <c r="E60" s="24" t="s">
        <v>56</v>
      </c>
      <c r="F60" s="24" t="str">
        <f t="shared" si="1"/>
        <v/>
      </c>
      <c r="G60" s="95"/>
      <c r="H60" s="138"/>
      <c r="I60" s="137"/>
      <c r="J60" s="137"/>
      <c r="K60" s="150">
        <v>70000000</v>
      </c>
      <c r="L60" s="151"/>
      <c r="M60" s="25"/>
      <c r="N60" s="60"/>
      <c r="O60" s="66"/>
      <c r="P60" s="26"/>
    </row>
    <row r="61" spans="1:16" s="30" customFormat="1" ht="39" customHeight="1" x14ac:dyDescent="0.25">
      <c r="A61" s="24" t="str">
        <f t="shared" si="2"/>
        <v>10</v>
      </c>
      <c r="B61" s="39" t="s">
        <v>189</v>
      </c>
      <c r="C61" s="42"/>
      <c r="D61" s="94" t="s">
        <v>203</v>
      </c>
      <c r="E61" s="24" t="s">
        <v>24</v>
      </c>
      <c r="F61" s="24" t="str">
        <f t="shared" si="1"/>
        <v/>
      </c>
      <c r="G61" s="95"/>
      <c r="H61" s="138"/>
      <c r="I61" s="137"/>
      <c r="J61" s="137"/>
      <c r="K61" s="150">
        <v>2000000</v>
      </c>
      <c r="L61" s="151"/>
      <c r="M61" s="78"/>
      <c r="N61" s="78"/>
      <c r="O61" s="66"/>
      <c r="P61" s="26"/>
    </row>
    <row r="62" spans="1:16" s="93" customFormat="1" ht="39" customHeight="1" x14ac:dyDescent="0.25">
      <c r="A62" s="87" t="str">
        <f t="shared" si="2"/>
        <v/>
      </c>
      <c r="B62" s="191"/>
      <c r="C62" s="192"/>
      <c r="D62" s="89" t="s">
        <v>194</v>
      </c>
      <c r="E62" s="87"/>
      <c r="F62" s="24" t="str">
        <f t="shared" si="1"/>
        <v/>
      </c>
      <c r="G62" s="124"/>
      <c r="H62" s="127">
        <f>SUM(H51:H59)</f>
        <v>165477000</v>
      </c>
      <c r="I62" s="127"/>
      <c r="J62" s="189"/>
      <c r="K62" s="90">
        <f>SUM(K60:K61)</f>
        <v>72000000</v>
      </c>
      <c r="L62" s="190"/>
      <c r="M62" s="90">
        <f>M50-K62+H62</f>
        <v>216102000</v>
      </c>
      <c r="N62" s="90"/>
      <c r="O62" s="127"/>
      <c r="P62" s="89"/>
    </row>
    <row r="63" spans="1:16" s="30" customFormat="1" ht="39" customHeight="1" x14ac:dyDescent="0.25">
      <c r="A63" s="24" t="str">
        <f t="shared" si="2"/>
        <v>10</v>
      </c>
      <c r="B63" s="39" t="s">
        <v>282</v>
      </c>
      <c r="C63" s="42" t="s">
        <v>0</v>
      </c>
      <c r="D63" s="94" t="s">
        <v>212</v>
      </c>
      <c r="E63" s="24" t="s">
        <v>56</v>
      </c>
      <c r="F63" s="24" t="str">
        <f t="shared" si="1"/>
        <v/>
      </c>
      <c r="G63" s="100"/>
      <c r="H63" s="138"/>
      <c r="I63" s="137"/>
      <c r="J63" s="137"/>
      <c r="K63" s="150">
        <v>150000000</v>
      </c>
      <c r="L63" s="151"/>
      <c r="M63" s="25"/>
      <c r="N63" s="60"/>
      <c r="O63" s="66"/>
      <c r="P63" s="26"/>
    </row>
    <row r="64" spans="1:16" s="22" customFormat="1" ht="39" customHeight="1" x14ac:dyDescent="0.25">
      <c r="A64" s="23" t="str">
        <f t="shared" si="2"/>
        <v/>
      </c>
      <c r="B64" s="41"/>
      <c r="C64" s="72"/>
      <c r="D64" s="89" t="s">
        <v>213</v>
      </c>
      <c r="E64" s="23"/>
      <c r="F64" s="24" t="str">
        <f t="shared" si="1"/>
        <v/>
      </c>
      <c r="G64" s="98"/>
      <c r="H64" s="35"/>
      <c r="I64" s="36"/>
      <c r="J64" s="36"/>
      <c r="K64" s="35">
        <f>K63</f>
        <v>150000000</v>
      </c>
      <c r="L64" s="37"/>
      <c r="M64" s="90">
        <f>M62-K64</f>
        <v>66102000</v>
      </c>
      <c r="N64" s="35"/>
      <c r="O64" s="67"/>
      <c r="P64" s="37"/>
    </row>
    <row r="65" spans="1:16" s="30" customFormat="1" ht="39" customHeight="1" x14ac:dyDescent="0.25">
      <c r="A65" s="24" t="str">
        <f t="shared" si="2"/>
        <v>10</v>
      </c>
      <c r="B65" s="39" t="s">
        <v>214</v>
      </c>
      <c r="C65" s="42" t="s">
        <v>215</v>
      </c>
      <c r="D65" s="94" t="s">
        <v>142</v>
      </c>
      <c r="E65" s="24"/>
      <c r="F65" s="24" t="str">
        <f t="shared" si="1"/>
        <v>IB =&gt; SC</v>
      </c>
      <c r="G65" s="102" t="s">
        <v>133</v>
      </c>
      <c r="H65" s="138">
        <v>46571000</v>
      </c>
      <c r="I65" s="137"/>
      <c r="J65" s="137"/>
      <c r="K65" s="150"/>
      <c r="L65" s="151"/>
      <c r="M65" s="25"/>
      <c r="N65" s="60"/>
      <c r="O65" s="66">
        <v>0</v>
      </c>
      <c r="P65" s="24" t="s">
        <v>218</v>
      </c>
    </row>
    <row r="66" spans="1:16" s="30" customFormat="1" ht="39" customHeight="1" x14ac:dyDescent="0.25">
      <c r="A66" s="24" t="str">
        <f t="shared" si="2"/>
        <v>10</v>
      </c>
      <c r="B66" s="39" t="s">
        <v>214</v>
      </c>
      <c r="C66" s="42" t="s">
        <v>0</v>
      </c>
      <c r="D66" s="82" t="s">
        <v>216</v>
      </c>
      <c r="E66" s="180" t="s">
        <v>70</v>
      </c>
      <c r="F66" s="24" t="str">
        <f t="shared" si="1"/>
        <v/>
      </c>
      <c r="G66" s="102"/>
      <c r="H66" s="138"/>
      <c r="I66" s="137"/>
      <c r="J66" s="137"/>
      <c r="K66" s="150">
        <v>720000</v>
      </c>
      <c r="L66" s="151"/>
      <c r="M66" s="80"/>
      <c r="N66" s="80"/>
      <c r="O66" s="66"/>
      <c r="P66" s="24"/>
    </row>
    <row r="67" spans="1:16" s="30" customFormat="1" ht="39" customHeight="1" x14ac:dyDescent="0.25">
      <c r="A67" s="24" t="str">
        <f t="shared" si="2"/>
        <v>10</v>
      </c>
      <c r="B67" s="39" t="s">
        <v>214</v>
      </c>
      <c r="C67" s="42"/>
      <c r="D67" s="82" t="s">
        <v>219</v>
      </c>
      <c r="E67" s="180" t="s">
        <v>68</v>
      </c>
      <c r="F67" s="24" t="str">
        <f t="shared" si="1"/>
        <v/>
      </c>
      <c r="G67" s="102"/>
      <c r="H67" s="138"/>
      <c r="I67" s="137"/>
      <c r="J67" s="137"/>
      <c r="K67" s="150">
        <v>5830000</v>
      </c>
      <c r="L67" s="151"/>
      <c r="M67" s="80"/>
      <c r="N67" s="80"/>
      <c r="O67" s="66"/>
      <c r="P67" s="24"/>
    </row>
    <row r="68" spans="1:16" s="30" customFormat="1" ht="39" customHeight="1" x14ac:dyDescent="0.25">
      <c r="A68" s="24" t="str">
        <f t="shared" si="2"/>
        <v>10</v>
      </c>
      <c r="B68" s="39" t="s">
        <v>214</v>
      </c>
      <c r="C68" s="42"/>
      <c r="D68" s="94" t="s">
        <v>220</v>
      </c>
      <c r="E68" s="24" t="s">
        <v>1410</v>
      </c>
      <c r="F68" s="24" t="str">
        <f t="shared" si="1"/>
        <v/>
      </c>
      <c r="G68" s="102"/>
      <c r="H68" s="138"/>
      <c r="I68" s="137"/>
      <c r="J68" s="137"/>
      <c r="K68" s="150">
        <v>8000000</v>
      </c>
      <c r="L68" s="151"/>
      <c r="M68" s="80"/>
      <c r="N68" s="80"/>
      <c r="O68" s="66"/>
      <c r="P68" s="24"/>
    </row>
    <row r="69" spans="1:16" s="30" customFormat="1" ht="39" customHeight="1" x14ac:dyDescent="0.25">
      <c r="A69" s="24" t="str">
        <f t="shared" si="2"/>
        <v>10</v>
      </c>
      <c r="B69" s="39" t="s">
        <v>214</v>
      </c>
      <c r="C69" s="42"/>
      <c r="D69" s="94" t="s">
        <v>221</v>
      </c>
      <c r="E69" s="24" t="s">
        <v>70</v>
      </c>
      <c r="F69" s="24" t="str">
        <f t="shared" si="1"/>
        <v/>
      </c>
      <c r="G69" s="102"/>
      <c r="H69" s="138"/>
      <c r="I69" s="137"/>
      <c r="J69" s="137"/>
      <c r="K69" s="150">
        <v>70000</v>
      </c>
      <c r="L69" s="151"/>
      <c r="M69" s="80"/>
      <c r="N69" s="80"/>
      <c r="O69" s="66"/>
      <c r="P69" s="24"/>
    </row>
    <row r="70" spans="1:16" s="30" customFormat="1" ht="39" customHeight="1" x14ac:dyDescent="0.25">
      <c r="A70" s="24" t="str">
        <f t="shared" si="2"/>
        <v>10</v>
      </c>
      <c r="B70" s="39" t="s">
        <v>214</v>
      </c>
      <c r="C70" s="42"/>
      <c r="D70" s="94" t="s">
        <v>222</v>
      </c>
      <c r="E70" s="24" t="s">
        <v>70</v>
      </c>
      <c r="F70" s="24" t="str">
        <f t="shared" si="1"/>
        <v/>
      </c>
      <c r="G70" s="102"/>
      <c r="H70" s="138"/>
      <c r="I70" s="137"/>
      <c r="J70" s="137"/>
      <c r="K70" s="150">
        <v>94000</v>
      </c>
      <c r="L70" s="151"/>
      <c r="M70" s="80"/>
      <c r="N70" s="80"/>
      <c r="O70" s="66"/>
      <c r="P70" s="24"/>
    </row>
    <row r="71" spans="1:16" s="30" customFormat="1" ht="39" customHeight="1" x14ac:dyDescent="0.25">
      <c r="A71" s="24" t="str">
        <f t="shared" si="2"/>
        <v>10</v>
      </c>
      <c r="B71" s="39" t="s">
        <v>214</v>
      </c>
      <c r="C71" s="42"/>
      <c r="D71" s="94" t="s">
        <v>1157</v>
      </c>
      <c r="E71" s="24" t="s">
        <v>70</v>
      </c>
      <c r="F71" s="24" t="str">
        <f t="shared" ref="F71:F134" si="3">LEFT(G71,8)</f>
        <v/>
      </c>
      <c r="G71" s="102"/>
      <c r="H71" s="138"/>
      <c r="I71" s="137"/>
      <c r="J71" s="137"/>
      <c r="K71" s="150">
        <v>180000</v>
      </c>
      <c r="L71" s="151"/>
      <c r="M71" s="80"/>
      <c r="N71" s="80"/>
      <c r="O71" s="66"/>
      <c r="P71" s="24"/>
    </row>
    <row r="72" spans="1:16" s="30" customFormat="1" ht="39" customHeight="1" x14ac:dyDescent="0.25">
      <c r="A72" s="24" t="str">
        <f t="shared" si="2"/>
        <v>10</v>
      </c>
      <c r="B72" s="39" t="s">
        <v>214</v>
      </c>
      <c r="C72" s="42"/>
      <c r="D72" s="94" t="s">
        <v>223</v>
      </c>
      <c r="E72" s="24" t="s">
        <v>27</v>
      </c>
      <c r="F72" s="24" t="str">
        <f t="shared" si="3"/>
        <v/>
      </c>
      <c r="G72" s="102"/>
      <c r="H72" s="138"/>
      <c r="I72" s="137"/>
      <c r="J72" s="137"/>
      <c r="K72" s="150">
        <v>1628000</v>
      </c>
      <c r="L72" s="151"/>
      <c r="M72" s="80"/>
      <c r="N72" s="80"/>
      <c r="O72" s="66"/>
      <c r="P72" s="24"/>
    </row>
    <row r="73" spans="1:16" s="93" customFormat="1" ht="39" customHeight="1" x14ac:dyDescent="0.25">
      <c r="A73" s="87" t="str">
        <f t="shared" si="2"/>
        <v/>
      </c>
      <c r="B73" s="191"/>
      <c r="C73" s="91"/>
      <c r="D73" s="89" t="s">
        <v>217</v>
      </c>
      <c r="E73" s="87"/>
      <c r="F73" s="24" t="str">
        <f t="shared" si="3"/>
        <v/>
      </c>
      <c r="G73" s="105"/>
      <c r="H73" s="90">
        <f>SUM(H65)</f>
        <v>46571000</v>
      </c>
      <c r="I73" s="189"/>
      <c r="J73" s="189"/>
      <c r="K73" s="90">
        <f>SUM(K66:K72)</f>
        <v>16522000</v>
      </c>
      <c r="L73" s="190"/>
      <c r="M73" s="90">
        <f>M64+H73-K73</f>
        <v>96151000</v>
      </c>
      <c r="N73" s="90"/>
      <c r="O73" s="92"/>
      <c r="P73" s="87"/>
    </row>
    <row r="74" spans="1:16" s="30" customFormat="1" ht="39" customHeight="1" x14ac:dyDescent="0.25">
      <c r="A74" s="24" t="str">
        <f t="shared" si="2"/>
        <v>10</v>
      </c>
      <c r="B74" s="39" t="s">
        <v>224</v>
      </c>
      <c r="C74" s="42" t="s">
        <v>0</v>
      </c>
      <c r="D74" s="94" t="s">
        <v>247</v>
      </c>
      <c r="E74" s="24" t="s">
        <v>70</v>
      </c>
      <c r="F74" s="24" t="str">
        <f t="shared" si="3"/>
        <v/>
      </c>
      <c r="G74" s="95"/>
      <c r="H74" s="138"/>
      <c r="I74" s="137"/>
      <c r="J74" s="137"/>
      <c r="K74" s="150">
        <v>50000</v>
      </c>
      <c r="L74" s="151"/>
      <c r="M74" s="25"/>
      <c r="N74" s="60"/>
      <c r="O74" s="66"/>
      <c r="P74" s="24"/>
    </row>
    <row r="75" spans="1:16" s="93" customFormat="1" ht="39" customHeight="1" x14ac:dyDescent="0.25">
      <c r="A75" s="87" t="str">
        <f t="shared" si="2"/>
        <v/>
      </c>
      <c r="B75" s="191"/>
      <c r="C75" s="91"/>
      <c r="D75" s="89" t="s">
        <v>225</v>
      </c>
      <c r="E75" s="87"/>
      <c r="F75" s="24" t="str">
        <f t="shared" si="3"/>
        <v/>
      </c>
      <c r="G75" s="124"/>
      <c r="H75" s="90"/>
      <c r="I75" s="189"/>
      <c r="J75" s="189"/>
      <c r="K75" s="90">
        <f>K74</f>
        <v>50000</v>
      </c>
      <c r="L75" s="190"/>
      <c r="M75" s="90">
        <f>M73-K75</f>
        <v>96101000</v>
      </c>
      <c r="N75" s="90"/>
      <c r="O75" s="92"/>
      <c r="P75" s="87"/>
    </row>
    <row r="76" spans="1:16" s="30" customFormat="1" ht="39" customHeight="1" x14ac:dyDescent="0.25">
      <c r="A76" s="24" t="str">
        <f t="shared" si="2"/>
        <v>10</v>
      </c>
      <c r="B76" s="39" t="s">
        <v>226</v>
      </c>
      <c r="C76" s="42" t="s">
        <v>233</v>
      </c>
      <c r="D76" s="94" t="s">
        <v>227</v>
      </c>
      <c r="E76" s="24"/>
      <c r="F76" s="24" t="str">
        <f t="shared" si="3"/>
        <v>T1 =&gt; PA</v>
      </c>
      <c r="G76" s="95" t="s">
        <v>229</v>
      </c>
      <c r="H76" s="138">
        <v>200000</v>
      </c>
      <c r="I76" s="137"/>
      <c r="J76" s="137"/>
      <c r="K76" s="150"/>
      <c r="L76" s="151"/>
      <c r="M76" s="25"/>
      <c r="N76" s="60"/>
      <c r="O76" s="66">
        <v>55500000</v>
      </c>
      <c r="P76" s="26" t="s">
        <v>258</v>
      </c>
    </row>
    <row r="77" spans="1:16" s="30" customFormat="1" ht="39" customHeight="1" x14ac:dyDescent="0.25">
      <c r="A77" s="24" t="str">
        <f t="shared" si="2"/>
        <v>10</v>
      </c>
      <c r="B77" s="39" t="s">
        <v>226</v>
      </c>
      <c r="C77" s="42" t="s">
        <v>1121</v>
      </c>
      <c r="D77" s="94" t="s">
        <v>231</v>
      </c>
      <c r="E77" s="24"/>
      <c r="F77" s="24" t="str">
        <f t="shared" si="3"/>
        <v>Fo =&gt; SC</v>
      </c>
      <c r="G77" s="103" t="s">
        <v>278</v>
      </c>
      <c r="H77" s="143"/>
      <c r="I77" s="138">
        <v>67193000</v>
      </c>
      <c r="J77" s="137"/>
      <c r="K77" s="150"/>
      <c r="L77" s="151"/>
      <c r="M77" s="25"/>
      <c r="N77" s="60"/>
      <c r="O77" s="66" t="s">
        <v>259</v>
      </c>
      <c r="P77" s="24"/>
    </row>
    <row r="78" spans="1:16" s="93" customFormat="1" ht="39" customHeight="1" x14ac:dyDescent="0.25">
      <c r="A78" s="87" t="str">
        <f t="shared" si="2"/>
        <v/>
      </c>
      <c r="B78" s="191"/>
      <c r="C78" s="91"/>
      <c r="D78" s="89" t="s">
        <v>228</v>
      </c>
      <c r="E78" s="87"/>
      <c r="F78" s="24" t="str">
        <f t="shared" si="3"/>
        <v/>
      </c>
      <c r="G78" s="105"/>
      <c r="H78" s="90">
        <f>H76</f>
        <v>200000</v>
      </c>
      <c r="I78" s="189"/>
      <c r="J78" s="189"/>
      <c r="K78" s="90"/>
      <c r="L78" s="190"/>
      <c r="M78" s="90">
        <f>M75+H78</f>
        <v>96301000</v>
      </c>
      <c r="N78" s="90"/>
      <c r="O78" s="92" t="s">
        <v>232</v>
      </c>
      <c r="P78" s="87"/>
    </row>
    <row r="79" spans="1:16" s="30" customFormat="1" ht="39" customHeight="1" x14ac:dyDescent="0.25">
      <c r="A79" s="24" t="str">
        <f t="shared" si="2"/>
        <v>10</v>
      </c>
      <c r="B79" s="39" t="s">
        <v>234</v>
      </c>
      <c r="C79" s="42" t="s">
        <v>1162</v>
      </c>
      <c r="D79" s="94" t="s">
        <v>235</v>
      </c>
      <c r="E79" s="24"/>
      <c r="F79" s="24" t="str">
        <f t="shared" si="3"/>
        <v>PA =&gt; SC</v>
      </c>
      <c r="G79" s="100" t="s">
        <v>279</v>
      </c>
      <c r="H79" s="138"/>
      <c r="I79" s="137">
        <v>5000000</v>
      </c>
      <c r="J79" s="137"/>
      <c r="K79" s="150"/>
      <c r="L79" s="151"/>
      <c r="M79" s="25"/>
      <c r="N79" s="60"/>
      <c r="O79" s="66">
        <v>56360000</v>
      </c>
      <c r="P79" s="26" t="s">
        <v>240</v>
      </c>
    </row>
    <row r="80" spans="1:16" s="30" customFormat="1" ht="39" customHeight="1" x14ac:dyDescent="0.25">
      <c r="A80" s="24" t="str">
        <f t="shared" si="2"/>
        <v>10</v>
      </c>
      <c r="B80" s="39" t="s">
        <v>234</v>
      </c>
      <c r="C80" s="42" t="s">
        <v>261</v>
      </c>
      <c r="D80" s="94" t="s">
        <v>236</v>
      </c>
      <c r="E80" s="24"/>
      <c r="F80" s="24" t="str">
        <f t="shared" si="3"/>
        <v>T1 =&gt; PA</v>
      </c>
      <c r="G80" s="95" t="s">
        <v>280</v>
      </c>
      <c r="H80" s="138">
        <v>20000000</v>
      </c>
      <c r="I80" s="137"/>
      <c r="J80" s="137"/>
      <c r="K80" s="150"/>
      <c r="L80" s="151"/>
      <c r="M80" s="25"/>
      <c r="N80" s="60"/>
      <c r="O80" s="66">
        <v>55708000</v>
      </c>
      <c r="P80" s="24" t="s">
        <v>239</v>
      </c>
    </row>
    <row r="81" spans="1:16" s="30" customFormat="1" ht="39" customHeight="1" x14ac:dyDescent="0.25">
      <c r="A81" s="24" t="str">
        <f t="shared" si="2"/>
        <v>10</v>
      </c>
      <c r="B81" s="39" t="s">
        <v>234</v>
      </c>
      <c r="C81" s="42" t="s">
        <v>1163</v>
      </c>
      <c r="D81" s="94" t="s">
        <v>237</v>
      </c>
      <c r="E81" s="24"/>
      <c r="F81" s="24" t="str">
        <f t="shared" si="3"/>
        <v>T2 =&gt; PA</v>
      </c>
      <c r="G81" s="100" t="s">
        <v>1417</v>
      </c>
      <c r="H81" s="138"/>
      <c r="I81" s="138">
        <v>23827000</v>
      </c>
      <c r="J81" s="137"/>
      <c r="K81" s="150"/>
      <c r="L81" s="151"/>
      <c r="M81" s="25"/>
      <c r="N81" s="60"/>
      <c r="O81" s="66">
        <v>46827000</v>
      </c>
      <c r="P81" s="26" t="s">
        <v>240</v>
      </c>
    </row>
    <row r="82" spans="1:16" s="30" customFormat="1" ht="39" customHeight="1" x14ac:dyDescent="0.25">
      <c r="A82" s="24" t="str">
        <f t="shared" si="2"/>
        <v>10</v>
      </c>
      <c r="B82" s="39" t="s">
        <v>234</v>
      </c>
      <c r="C82" s="42" t="s">
        <v>262</v>
      </c>
      <c r="D82" s="94" t="s">
        <v>238</v>
      </c>
      <c r="E82" s="24"/>
      <c r="F82" s="24" t="str">
        <f t="shared" si="3"/>
        <v>PA =&gt; SC</v>
      </c>
      <c r="G82" s="103" t="s">
        <v>1695</v>
      </c>
      <c r="H82" s="138">
        <v>22500000</v>
      </c>
      <c r="I82" s="137"/>
      <c r="J82" s="137"/>
      <c r="K82" s="150"/>
      <c r="L82" s="151"/>
      <c r="M82" s="25"/>
      <c r="N82" s="60"/>
      <c r="O82" s="66">
        <v>33868000</v>
      </c>
      <c r="P82" s="24"/>
    </row>
    <row r="83" spans="1:16" s="30" customFormat="1" ht="39" customHeight="1" x14ac:dyDescent="0.25">
      <c r="A83" s="24" t="str">
        <f t="shared" si="2"/>
        <v>10</v>
      </c>
      <c r="B83" s="39" t="s">
        <v>234</v>
      </c>
      <c r="C83" s="42" t="s">
        <v>1164</v>
      </c>
      <c r="D83" s="94" t="s">
        <v>238</v>
      </c>
      <c r="E83" s="24"/>
      <c r="F83" s="24" t="str">
        <f t="shared" si="3"/>
        <v>PA =&gt; SC</v>
      </c>
      <c r="G83" s="103" t="s">
        <v>1695</v>
      </c>
      <c r="H83" s="138">
        <v>4000000</v>
      </c>
      <c r="I83" s="137"/>
      <c r="J83" s="137"/>
      <c r="K83" s="150"/>
      <c r="L83" s="151"/>
      <c r="M83" s="86"/>
      <c r="N83" s="86"/>
      <c r="O83" s="66">
        <v>29868000</v>
      </c>
      <c r="P83" s="24" t="s">
        <v>1195</v>
      </c>
    </row>
    <row r="84" spans="1:16" s="30" customFormat="1" ht="39" customHeight="1" x14ac:dyDescent="0.25">
      <c r="A84" s="24" t="str">
        <f t="shared" si="2"/>
        <v>10</v>
      </c>
      <c r="B84" s="39" t="s">
        <v>234</v>
      </c>
      <c r="C84" s="42" t="s">
        <v>263</v>
      </c>
      <c r="D84" s="94" t="s">
        <v>1123</v>
      </c>
      <c r="E84" s="24"/>
      <c r="F84" s="24" t="str">
        <f t="shared" si="3"/>
        <v>PA =&gt; SC</v>
      </c>
      <c r="G84" s="104" t="s">
        <v>281</v>
      </c>
      <c r="H84" s="138"/>
      <c r="I84" s="138">
        <v>19000000</v>
      </c>
      <c r="J84" s="137"/>
      <c r="K84" s="150"/>
      <c r="L84" s="151"/>
      <c r="M84" s="25"/>
      <c r="N84" s="60"/>
      <c r="O84" s="66">
        <v>33400000</v>
      </c>
      <c r="P84" s="26" t="s">
        <v>240</v>
      </c>
    </row>
    <row r="85" spans="1:16" s="30" customFormat="1" ht="39" customHeight="1" x14ac:dyDescent="0.25">
      <c r="A85" s="24" t="str">
        <f t="shared" si="2"/>
        <v>10</v>
      </c>
      <c r="B85" s="39" t="s">
        <v>234</v>
      </c>
      <c r="C85" s="42"/>
      <c r="D85" s="94" t="s">
        <v>243</v>
      </c>
      <c r="E85" s="24" t="s">
        <v>37</v>
      </c>
      <c r="F85" s="24" t="str">
        <f t="shared" si="3"/>
        <v/>
      </c>
      <c r="G85" s="95"/>
      <c r="H85" s="138"/>
      <c r="I85" s="137"/>
      <c r="J85" s="137"/>
      <c r="K85" s="150">
        <v>3000000</v>
      </c>
      <c r="L85" s="151"/>
      <c r="M85" s="25"/>
      <c r="N85" s="60"/>
      <c r="O85" s="66"/>
      <c r="P85" s="24">
        <f>56368-22500</f>
        <v>33868</v>
      </c>
    </row>
    <row r="86" spans="1:16" s="30" customFormat="1" ht="39" customHeight="1" x14ac:dyDescent="0.25">
      <c r="A86" s="24" t="str">
        <f t="shared" si="2"/>
        <v>10</v>
      </c>
      <c r="B86" s="39" t="s">
        <v>234</v>
      </c>
      <c r="C86" s="42"/>
      <c r="D86" s="94" t="s">
        <v>244</v>
      </c>
      <c r="E86" s="24" t="s">
        <v>70</v>
      </c>
      <c r="F86" s="24" t="str">
        <f t="shared" si="3"/>
        <v/>
      </c>
      <c r="G86" s="95"/>
      <c r="H86" s="138"/>
      <c r="I86" s="137"/>
      <c r="J86" s="137"/>
      <c r="K86" s="150">
        <v>650000</v>
      </c>
      <c r="L86" s="151"/>
      <c r="M86" s="29" t="s">
        <v>242</v>
      </c>
      <c r="N86" s="60"/>
      <c r="O86" s="66"/>
      <c r="P86" s="24"/>
    </row>
    <row r="87" spans="1:16" s="30" customFormat="1" ht="39" customHeight="1" x14ac:dyDescent="0.25">
      <c r="A87" s="24" t="str">
        <f t="shared" si="2"/>
        <v>10</v>
      </c>
      <c r="B87" s="39" t="s">
        <v>234</v>
      </c>
      <c r="C87" s="42"/>
      <c r="D87" s="94" t="s">
        <v>245</v>
      </c>
      <c r="E87" s="24" t="s">
        <v>70</v>
      </c>
      <c r="F87" s="24" t="str">
        <f t="shared" si="3"/>
        <v/>
      </c>
      <c r="G87" s="100"/>
      <c r="H87" s="138"/>
      <c r="I87" s="137"/>
      <c r="J87" s="137"/>
      <c r="K87" s="150">
        <v>70000</v>
      </c>
      <c r="L87" s="151"/>
      <c r="M87" s="25"/>
      <c r="N87" s="60"/>
      <c r="O87" s="66"/>
      <c r="P87" s="24"/>
    </row>
    <row r="88" spans="1:16" s="93" customFormat="1" ht="39" customHeight="1" x14ac:dyDescent="0.25">
      <c r="A88" s="87" t="str">
        <f t="shared" ref="A88:A113" si="4">MID(B88,4,2)</f>
        <v/>
      </c>
      <c r="B88" s="191"/>
      <c r="C88" s="91"/>
      <c r="D88" s="89" t="s">
        <v>241</v>
      </c>
      <c r="E88" s="87"/>
      <c r="F88" s="24" t="str">
        <f t="shared" si="3"/>
        <v/>
      </c>
      <c r="G88" s="105"/>
      <c r="H88" s="90">
        <f>SUM(H79:H84)</f>
        <v>46500000</v>
      </c>
      <c r="I88" s="189"/>
      <c r="J88" s="189"/>
      <c r="K88" s="90">
        <f>SUM(K85:K87)</f>
        <v>3720000</v>
      </c>
      <c r="L88" s="190"/>
      <c r="M88" s="90">
        <f>M78+H88-K88</f>
        <v>139081000</v>
      </c>
      <c r="N88" s="90"/>
      <c r="O88" s="92"/>
      <c r="P88" s="87"/>
    </row>
    <row r="89" spans="1:16" s="30" customFormat="1" ht="39" customHeight="1" x14ac:dyDescent="0.25">
      <c r="A89" s="24" t="str">
        <f t="shared" si="4"/>
        <v>10</v>
      </c>
      <c r="B89" s="39" t="s">
        <v>246</v>
      </c>
      <c r="C89" s="81" t="s">
        <v>0</v>
      </c>
      <c r="D89" s="94" t="s">
        <v>250</v>
      </c>
      <c r="E89" s="24" t="s">
        <v>28</v>
      </c>
      <c r="F89" s="24" t="str">
        <f t="shared" si="3"/>
        <v/>
      </c>
      <c r="G89" s="95"/>
      <c r="H89" s="138"/>
      <c r="I89" s="137"/>
      <c r="J89" s="137"/>
      <c r="K89" s="150">
        <v>180000</v>
      </c>
      <c r="L89" s="151"/>
      <c r="M89" s="25"/>
      <c r="N89" s="60"/>
      <c r="O89" s="66"/>
      <c r="P89" s="24"/>
    </row>
    <row r="90" spans="1:16" s="30" customFormat="1" ht="39" customHeight="1" x14ac:dyDescent="0.25">
      <c r="A90" s="24" t="str">
        <f t="shared" si="4"/>
        <v>10</v>
      </c>
      <c r="B90" s="39" t="s">
        <v>246</v>
      </c>
      <c r="C90" s="42"/>
      <c r="D90" s="94" t="s">
        <v>257</v>
      </c>
      <c r="E90" s="24" t="s">
        <v>28</v>
      </c>
      <c r="F90" s="24" t="str">
        <f t="shared" si="3"/>
        <v/>
      </c>
      <c r="G90" s="95"/>
      <c r="H90" s="138"/>
      <c r="I90" s="137"/>
      <c r="J90" s="137"/>
      <c r="K90" s="150">
        <v>140000</v>
      </c>
      <c r="L90" s="151"/>
      <c r="M90" s="25"/>
      <c r="N90" s="60"/>
      <c r="O90" s="66"/>
      <c r="P90" s="24"/>
    </row>
    <row r="91" spans="1:16" s="30" customFormat="1" ht="39" customHeight="1" x14ac:dyDescent="0.25">
      <c r="A91" s="24" t="str">
        <f t="shared" si="4"/>
        <v>10</v>
      </c>
      <c r="B91" s="39" t="s">
        <v>246</v>
      </c>
      <c r="C91" s="42"/>
      <c r="D91" s="94" t="s">
        <v>256</v>
      </c>
      <c r="E91" s="24" t="s">
        <v>28</v>
      </c>
      <c r="F91" s="24" t="str">
        <f t="shared" si="3"/>
        <v/>
      </c>
      <c r="G91" s="95"/>
      <c r="H91" s="138"/>
      <c r="I91" s="137"/>
      <c r="J91" s="137"/>
      <c r="K91" s="150">
        <v>140000</v>
      </c>
      <c r="L91" s="151"/>
      <c r="M91" s="25"/>
      <c r="N91" s="60"/>
      <c r="O91" s="66"/>
      <c r="P91" s="24"/>
    </row>
    <row r="92" spans="1:16" s="30" customFormat="1" ht="39" customHeight="1" x14ac:dyDescent="0.25">
      <c r="A92" s="24" t="str">
        <f t="shared" si="4"/>
        <v>10</v>
      </c>
      <c r="B92" s="39" t="s">
        <v>246</v>
      </c>
      <c r="C92" s="42"/>
      <c r="D92" s="94" t="s">
        <v>248</v>
      </c>
      <c r="E92" s="24" t="s">
        <v>28</v>
      </c>
      <c r="F92" s="24" t="str">
        <f t="shared" si="3"/>
        <v/>
      </c>
      <c r="G92" s="95"/>
      <c r="H92" s="138"/>
      <c r="I92" s="137"/>
      <c r="J92" s="137"/>
      <c r="K92" s="150">
        <v>180000</v>
      </c>
      <c r="L92" s="151"/>
      <c r="M92" s="25"/>
      <c r="N92" s="60"/>
      <c r="O92" s="66"/>
      <c r="P92" s="24"/>
    </row>
    <row r="93" spans="1:16" s="30" customFormat="1" ht="39" customHeight="1" x14ac:dyDescent="0.25">
      <c r="A93" s="24" t="str">
        <f t="shared" si="4"/>
        <v>10</v>
      </c>
      <c r="B93" s="39" t="s">
        <v>246</v>
      </c>
      <c r="C93" s="42"/>
      <c r="D93" s="94" t="s">
        <v>249</v>
      </c>
      <c r="E93" s="24" t="s">
        <v>28</v>
      </c>
      <c r="F93" s="24" t="str">
        <f t="shared" si="3"/>
        <v/>
      </c>
      <c r="G93" s="95"/>
      <c r="H93" s="138"/>
      <c r="I93" s="137"/>
      <c r="J93" s="137"/>
      <c r="K93" s="150">
        <v>90000</v>
      </c>
      <c r="L93" s="151"/>
      <c r="M93" s="25"/>
      <c r="N93" s="60"/>
      <c r="O93" s="66"/>
      <c r="P93" s="24"/>
    </row>
    <row r="94" spans="1:16" s="30" customFormat="1" ht="39" customHeight="1" x14ac:dyDescent="0.25">
      <c r="A94" s="24" t="str">
        <f t="shared" si="4"/>
        <v>10</v>
      </c>
      <c r="B94" s="39" t="s">
        <v>246</v>
      </c>
      <c r="C94" s="42"/>
      <c r="D94" s="94" t="s">
        <v>251</v>
      </c>
      <c r="E94" s="24" t="s">
        <v>28</v>
      </c>
      <c r="F94" s="24" t="str">
        <f t="shared" si="3"/>
        <v/>
      </c>
      <c r="G94" s="95"/>
      <c r="H94" s="138"/>
      <c r="I94" s="137"/>
      <c r="J94" s="137"/>
      <c r="K94" s="150">
        <v>180000</v>
      </c>
      <c r="L94" s="151"/>
      <c r="M94" s="25"/>
      <c r="N94" s="60"/>
      <c r="O94" s="66"/>
      <c r="P94" s="24"/>
    </row>
    <row r="95" spans="1:16" s="30" customFormat="1" ht="39" customHeight="1" x14ac:dyDescent="0.25">
      <c r="A95" s="24" t="str">
        <f t="shared" si="4"/>
        <v>10</v>
      </c>
      <c r="B95" s="39" t="s">
        <v>246</v>
      </c>
      <c r="C95" s="42"/>
      <c r="D95" s="94" t="s">
        <v>1688</v>
      </c>
      <c r="E95" s="180" t="s">
        <v>68</v>
      </c>
      <c r="F95" s="24" t="str">
        <f t="shared" si="3"/>
        <v/>
      </c>
      <c r="G95" s="95"/>
      <c r="H95" s="138"/>
      <c r="I95" s="137"/>
      <c r="J95" s="137"/>
      <c r="K95" s="150">
        <v>200000</v>
      </c>
      <c r="L95" s="151"/>
      <c r="M95" s="29"/>
      <c r="N95" s="29"/>
      <c r="O95" s="66"/>
      <c r="P95" s="24"/>
    </row>
    <row r="96" spans="1:16" s="30" customFormat="1" ht="39" customHeight="1" x14ac:dyDescent="0.25">
      <c r="A96" s="24" t="str">
        <f t="shared" si="4"/>
        <v>10</v>
      </c>
      <c r="B96" s="39" t="s">
        <v>246</v>
      </c>
      <c r="C96" s="42"/>
      <c r="D96" s="94" t="s">
        <v>252</v>
      </c>
      <c r="E96" s="180" t="s">
        <v>68</v>
      </c>
      <c r="F96" s="24" t="str">
        <f t="shared" si="3"/>
        <v/>
      </c>
      <c r="G96" s="100"/>
      <c r="H96" s="138"/>
      <c r="I96" s="137"/>
      <c r="J96" s="137"/>
      <c r="K96" s="150">
        <v>480000</v>
      </c>
      <c r="L96" s="151"/>
      <c r="M96" s="25"/>
      <c r="N96" s="60"/>
      <c r="O96" s="66"/>
      <c r="P96" s="24"/>
    </row>
    <row r="97" spans="1:16" s="30" customFormat="1" ht="39" customHeight="1" x14ac:dyDescent="0.25">
      <c r="A97" s="24" t="str">
        <f t="shared" si="4"/>
        <v>10</v>
      </c>
      <c r="B97" s="39" t="s">
        <v>246</v>
      </c>
      <c r="C97" s="42"/>
      <c r="D97" s="94" t="s">
        <v>253</v>
      </c>
      <c r="E97" s="24" t="s">
        <v>70</v>
      </c>
      <c r="F97" s="24" t="str">
        <f t="shared" si="3"/>
        <v/>
      </c>
      <c r="G97" s="100"/>
      <c r="H97" s="138"/>
      <c r="I97" s="137"/>
      <c r="J97" s="137"/>
      <c r="K97" s="150">
        <v>675000</v>
      </c>
      <c r="L97" s="151"/>
      <c r="M97" s="25"/>
      <c r="N97" s="60"/>
      <c r="O97" s="66"/>
      <c r="P97" s="24"/>
    </row>
    <row r="98" spans="1:16" s="30" customFormat="1" ht="39" customHeight="1" x14ac:dyDescent="0.25">
      <c r="A98" s="24" t="str">
        <f t="shared" si="4"/>
        <v>10</v>
      </c>
      <c r="B98" s="39" t="s">
        <v>246</v>
      </c>
      <c r="C98" s="42"/>
      <c r="D98" s="94" t="s">
        <v>254</v>
      </c>
      <c r="E98" s="24" t="s">
        <v>28</v>
      </c>
      <c r="F98" s="24" t="str">
        <f t="shared" si="3"/>
        <v/>
      </c>
      <c r="G98" s="100"/>
      <c r="H98" s="138"/>
      <c r="I98" s="137"/>
      <c r="J98" s="137"/>
      <c r="K98" s="150">
        <v>180000</v>
      </c>
      <c r="L98" s="151"/>
      <c r="M98" s="84"/>
      <c r="N98" s="84"/>
      <c r="O98" s="66"/>
      <c r="P98" s="24"/>
    </row>
    <row r="99" spans="1:16" s="30" customFormat="1" ht="39" customHeight="1" x14ac:dyDescent="0.25">
      <c r="A99" s="24" t="str">
        <f t="shared" si="4"/>
        <v>10</v>
      </c>
      <c r="B99" s="39" t="s">
        <v>246</v>
      </c>
      <c r="C99" s="42"/>
      <c r="D99" s="94" t="s">
        <v>212</v>
      </c>
      <c r="E99" s="24" t="s">
        <v>56</v>
      </c>
      <c r="F99" s="24" t="str">
        <f t="shared" si="3"/>
        <v/>
      </c>
      <c r="G99" s="95"/>
      <c r="H99" s="138"/>
      <c r="I99" s="137"/>
      <c r="J99" s="137"/>
      <c r="K99" s="150">
        <v>60000000</v>
      </c>
      <c r="L99" s="151"/>
      <c r="M99" s="25"/>
      <c r="N99" s="60"/>
      <c r="O99" s="66"/>
      <c r="P99" s="24"/>
    </row>
    <row r="100" spans="1:16" s="22" customFormat="1" ht="39" customHeight="1" x14ac:dyDescent="0.25">
      <c r="A100" s="23" t="str">
        <f t="shared" si="4"/>
        <v/>
      </c>
      <c r="B100" s="41"/>
      <c r="C100" s="72"/>
      <c r="D100" s="89" t="s">
        <v>255</v>
      </c>
      <c r="E100" s="23"/>
      <c r="F100" s="24" t="str">
        <f t="shared" si="3"/>
        <v/>
      </c>
      <c r="G100" s="99"/>
      <c r="H100" s="35"/>
      <c r="I100" s="36"/>
      <c r="J100" s="36"/>
      <c r="K100" s="35">
        <f>SUM(K89:K99)</f>
        <v>62445000</v>
      </c>
      <c r="L100" s="37"/>
      <c r="M100" s="90">
        <f>M88-K100</f>
        <v>76636000</v>
      </c>
      <c r="N100" s="35"/>
      <c r="O100" s="67"/>
      <c r="P100" s="23"/>
    </row>
    <row r="101" spans="1:16" s="30" customFormat="1" ht="39" customHeight="1" x14ac:dyDescent="0.25">
      <c r="A101" s="24" t="str">
        <f t="shared" si="4"/>
        <v>10</v>
      </c>
      <c r="B101" s="39" t="s">
        <v>264</v>
      </c>
      <c r="C101" s="42"/>
      <c r="D101" s="94" t="s">
        <v>207</v>
      </c>
      <c r="E101" s="24"/>
      <c r="F101" s="24" t="str">
        <f t="shared" si="3"/>
        <v>PA =&gt; SC</v>
      </c>
      <c r="G101" s="95" t="s">
        <v>208</v>
      </c>
      <c r="H101" s="138">
        <v>36360000</v>
      </c>
      <c r="I101" s="137"/>
      <c r="J101" s="137"/>
      <c r="K101" s="150"/>
      <c r="L101" s="151"/>
      <c r="M101" s="25"/>
      <c r="N101" s="60"/>
      <c r="O101" s="66" t="s">
        <v>259</v>
      </c>
      <c r="P101" s="24" t="s">
        <v>265</v>
      </c>
    </row>
    <row r="102" spans="1:16" s="93" customFormat="1" ht="39" customHeight="1" x14ac:dyDescent="0.25">
      <c r="A102" s="87" t="str">
        <f t="shared" si="4"/>
        <v/>
      </c>
      <c r="B102" s="191"/>
      <c r="C102" s="91"/>
      <c r="D102" s="89" t="s">
        <v>266</v>
      </c>
      <c r="E102" s="87"/>
      <c r="F102" s="24" t="str">
        <f t="shared" si="3"/>
        <v xml:space="preserve"> </v>
      </c>
      <c r="G102" s="124" t="s">
        <v>242</v>
      </c>
      <c r="H102" s="90">
        <f>H101</f>
        <v>36360000</v>
      </c>
      <c r="I102" s="189"/>
      <c r="J102" s="189"/>
      <c r="K102" s="90"/>
      <c r="L102" s="190"/>
      <c r="M102" s="90">
        <f>M100+H102</f>
        <v>112996000</v>
      </c>
      <c r="N102" s="90"/>
      <c r="O102" s="92"/>
      <c r="P102" s="190"/>
    </row>
    <row r="103" spans="1:16" s="30" customFormat="1" ht="39" customHeight="1" x14ac:dyDescent="0.25">
      <c r="A103" s="24" t="str">
        <f t="shared" si="4"/>
        <v>10</v>
      </c>
      <c r="B103" s="39" t="s">
        <v>267</v>
      </c>
      <c r="C103" s="42"/>
      <c r="D103" s="94" t="s">
        <v>212</v>
      </c>
      <c r="E103" s="24" t="s">
        <v>56</v>
      </c>
      <c r="F103" s="24" t="str">
        <f t="shared" si="3"/>
        <v/>
      </c>
      <c r="G103" s="95" t="s">
        <v>277</v>
      </c>
      <c r="H103" s="138"/>
      <c r="I103" s="137"/>
      <c r="J103" s="137"/>
      <c r="K103" s="150">
        <v>50000000</v>
      </c>
      <c r="L103" s="151"/>
      <c r="M103" s="25"/>
      <c r="N103" s="60"/>
      <c r="O103" s="66"/>
      <c r="P103" s="24"/>
    </row>
    <row r="104" spans="1:16" s="93" customFormat="1" ht="39" customHeight="1" x14ac:dyDescent="0.25">
      <c r="A104" s="87" t="str">
        <f t="shared" si="4"/>
        <v/>
      </c>
      <c r="B104" s="191"/>
      <c r="C104" s="91"/>
      <c r="D104" s="89" t="s">
        <v>268</v>
      </c>
      <c r="E104" s="87"/>
      <c r="F104" s="24" t="str">
        <f t="shared" si="3"/>
        <v/>
      </c>
      <c r="G104" s="124" t="s">
        <v>277</v>
      </c>
      <c r="H104" s="90"/>
      <c r="I104" s="189"/>
      <c r="J104" s="189"/>
      <c r="K104" s="90">
        <f>K103</f>
        <v>50000000</v>
      </c>
      <c r="L104" s="190"/>
      <c r="M104" s="90">
        <f>M102-K104</f>
        <v>62996000</v>
      </c>
      <c r="N104" s="90"/>
      <c r="O104" s="92"/>
      <c r="P104" s="87"/>
    </row>
    <row r="105" spans="1:16" s="30" customFormat="1" ht="39" customHeight="1" x14ac:dyDescent="0.25">
      <c r="A105" s="24" t="str">
        <f t="shared" si="4"/>
        <v>10</v>
      </c>
      <c r="B105" s="39" t="s">
        <v>269</v>
      </c>
      <c r="C105" s="42"/>
      <c r="D105" s="94" t="s">
        <v>270</v>
      </c>
      <c r="E105" s="24" t="s">
        <v>23</v>
      </c>
      <c r="F105" s="24" t="str">
        <f t="shared" si="3"/>
        <v/>
      </c>
      <c r="G105" s="95" t="s">
        <v>277</v>
      </c>
      <c r="H105" s="138"/>
      <c r="I105" s="137"/>
      <c r="J105" s="137"/>
      <c r="K105" s="150">
        <v>300000</v>
      </c>
      <c r="L105" s="151"/>
      <c r="M105" s="25"/>
      <c r="N105" s="60"/>
      <c r="O105" s="66"/>
      <c r="P105" s="24"/>
    </row>
    <row r="106" spans="1:16" s="30" customFormat="1" ht="39" customHeight="1" x14ac:dyDescent="0.25">
      <c r="A106" s="24" t="str">
        <f t="shared" si="4"/>
        <v>10</v>
      </c>
      <c r="B106" s="39" t="s">
        <v>269</v>
      </c>
      <c r="C106" s="42"/>
      <c r="D106" s="94" t="s">
        <v>271</v>
      </c>
      <c r="E106" s="24" t="s">
        <v>37</v>
      </c>
      <c r="F106" s="24" t="str">
        <f t="shared" si="3"/>
        <v/>
      </c>
      <c r="G106" s="100" t="s">
        <v>277</v>
      </c>
      <c r="H106" s="138"/>
      <c r="I106" s="137"/>
      <c r="J106" s="137"/>
      <c r="K106" s="150">
        <v>145000</v>
      </c>
      <c r="L106" s="151"/>
      <c r="M106" s="25"/>
      <c r="N106" s="60"/>
      <c r="O106" s="66"/>
      <c r="P106" s="24"/>
    </row>
    <row r="107" spans="1:16" s="30" customFormat="1" ht="39" customHeight="1" x14ac:dyDescent="0.25">
      <c r="A107" s="24" t="str">
        <f t="shared" si="4"/>
        <v>10</v>
      </c>
      <c r="B107" s="39" t="s">
        <v>269</v>
      </c>
      <c r="C107" s="42"/>
      <c r="D107" s="94" t="s">
        <v>272</v>
      </c>
      <c r="E107" s="24" t="s">
        <v>37</v>
      </c>
      <c r="F107" s="24" t="str">
        <f t="shared" si="3"/>
        <v/>
      </c>
      <c r="G107" s="100" t="s">
        <v>277</v>
      </c>
      <c r="H107" s="138"/>
      <c r="I107" s="137"/>
      <c r="J107" s="137"/>
      <c r="K107" s="150">
        <v>40000</v>
      </c>
      <c r="L107" s="151"/>
      <c r="M107" s="25"/>
      <c r="N107" s="60"/>
      <c r="O107" s="66"/>
      <c r="P107" s="24"/>
    </row>
    <row r="108" spans="1:16" s="30" customFormat="1" ht="39" customHeight="1" x14ac:dyDescent="0.25">
      <c r="A108" s="24" t="str">
        <f t="shared" si="4"/>
        <v>10</v>
      </c>
      <c r="B108" s="39" t="s">
        <v>269</v>
      </c>
      <c r="C108" s="42" t="s">
        <v>1183</v>
      </c>
      <c r="D108" s="94" t="s">
        <v>235</v>
      </c>
      <c r="E108" s="24"/>
      <c r="F108" s="24" t="str">
        <f t="shared" si="3"/>
        <v>PA =&gt; SC</v>
      </c>
      <c r="G108" s="100" t="s">
        <v>283</v>
      </c>
      <c r="H108" s="138"/>
      <c r="I108" s="137">
        <v>51360000</v>
      </c>
      <c r="J108" s="137"/>
      <c r="K108" s="150"/>
      <c r="L108" s="151"/>
      <c r="M108" s="85"/>
      <c r="N108" s="85"/>
      <c r="O108" s="66">
        <v>0</v>
      </c>
      <c r="P108" s="24" t="s">
        <v>274</v>
      </c>
    </row>
    <row r="109" spans="1:16" s="93" customFormat="1" ht="39" customHeight="1" x14ac:dyDescent="0.25">
      <c r="A109" s="87" t="str">
        <f t="shared" si="4"/>
        <v/>
      </c>
      <c r="B109" s="191"/>
      <c r="C109" s="91"/>
      <c r="D109" s="89" t="s">
        <v>273</v>
      </c>
      <c r="E109" s="87"/>
      <c r="F109" s="24" t="str">
        <f t="shared" si="3"/>
        <v/>
      </c>
      <c r="G109" s="105" t="s">
        <v>277</v>
      </c>
      <c r="H109" s="90"/>
      <c r="I109" s="189"/>
      <c r="J109" s="189"/>
      <c r="K109" s="90">
        <f>SUM(K105:K107)</f>
        <v>485000</v>
      </c>
      <c r="L109" s="190"/>
      <c r="M109" s="90">
        <f>M104-K109</f>
        <v>62511000</v>
      </c>
      <c r="N109" s="90"/>
      <c r="O109" s="92"/>
      <c r="P109" s="87"/>
    </row>
    <row r="110" spans="1:16" s="30" customFormat="1" ht="39" customHeight="1" x14ac:dyDescent="0.25">
      <c r="A110" s="24" t="str">
        <f t="shared" si="4"/>
        <v>10</v>
      </c>
      <c r="B110" s="39" t="s">
        <v>275</v>
      </c>
      <c r="C110" s="42" t="s">
        <v>285</v>
      </c>
      <c r="D110" s="94" t="s">
        <v>276</v>
      </c>
      <c r="E110" s="24"/>
      <c r="F110" s="24" t="str">
        <f t="shared" si="3"/>
        <v>T1 =&gt; PA</v>
      </c>
      <c r="G110" s="95" t="s">
        <v>284</v>
      </c>
      <c r="H110" s="138"/>
      <c r="I110" s="138">
        <v>30000000</v>
      </c>
      <c r="J110" s="137"/>
      <c r="K110" s="150"/>
      <c r="L110" s="151"/>
      <c r="M110" s="25"/>
      <c r="N110" s="60"/>
      <c r="O110" s="66">
        <v>25700000</v>
      </c>
      <c r="P110" s="24" t="s">
        <v>293</v>
      </c>
    </row>
    <row r="111" spans="1:16" s="30" customFormat="1" ht="39" customHeight="1" x14ac:dyDescent="0.25">
      <c r="A111" s="24" t="str">
        <f t="shared" si="4"/>
        <v>10</v>
      </c>
      <c r="B111" s="39" t="s">
        <v>275</v>
      </c>
      <c r="C111" s="42" t="s">
        <v>286</v>
      </c>
      <c r="D111" s="94" t="s">
        <v>288</v>
      </c>
      <c r="E111" s="24"/>
      <c r="F111" s="24" t="str">
        <f t="shared" si="3"/>
        <v>PT.HUY</v>
      </c>
      <c r="G111" s="95" t="s">
        <v>538</v>
      </c>
      <c r="H111" s="138"/>
      <c r="I111" s="137"/>
      <c r="J111" s="137"/>
      <c r="K111" s="150"/>
      <c r="L111" s="151"/>
      <c r="M111" s="25"/>
      <c r="N111" s="60"/>
      <c r="O111" s="66"/>
      <c r="P111" s="24"/>
    </row>
    <row r="112" spans="1:16" s="30" customFormat="1" ht="39" customHeight="1" x14ac:dyDescent="0.25">
      <c r="A112" s="24" t="str">
        <f t="shared" si="4"/>
        <v>10</v>
      </c>
      <c r="B112" s="39" t="s">
        <v>275</v>
      </c>
      <c r="C112" s="42" t="s">
        <v>287</v>
      </c>
      <c r="D112" s="94" t="s">
        <v>289</v>
      </c>
      <c r="E112" s="24"/>
      <c r="F112" s="24" t="str">
        <f t="shared" si="3"/>
        <v>T2 =&gt; PA</v>
      </c>
      <c r="G112" s="95" t="s">
        <v>290</v>
      </c>
      <c r="H112" s="138"/>
      <c r="I112" s="137">
        <v>20000000</v>
      </c>
      <c r="J112" s="137"/>
      <c r="K112" s="150"/>
      <c r="L112" s="151"/>
      <c r="M112" s="25"/>
      <c r="N112" s="60"/>
      <c r="O112" s="66"/>
      <c r="P112" s="24"/>
    </row>
    <row r="113" spans="1:17" s="30" customFormat="1" ht="39" customHeight="1" x14ac:dyDescent="0.25">
      <c r="A113" s="24" t="str">
        <f t="shared" si="4"/>
        <v>10</v>
      </c>
      <c r="B113" s="39" t="s">
        <v>275</v>
      </c>
      <c r="C113" s="42" t="s">
        <v>287</v>
      </c>
      <c r="D113" s="94" t="s">
        <v>292</v>
      </c>
      <c r="E113" s="24"/>
      <c r="F113" s="24" t="str">
        <f t="shared" si="3"/>
        <v>IB =&gt; AD</v>
      </c>
      <c r="G113" s="95" t="s">
        <v>291</v>
      </c>
      <c r="H113" s="138"/>
      <c r="I113" s="137">
        <v>20000000</v>
      </c>
      <c r="J113" s="137"/>
      <c r="K113" s="150"/>
      <c r="L113" s="151"/>
      <c r="M113" s="25"/>
      <c r="N113" s="60"/>
      <c r="O113" s="66"/>
      <c r="P113" s="24"/>
    </row>
    <row r="114" spans="1:17" s="93" customFormat="1" ht="39" customHeight="1" x14ac:dyDescent="0.25">
      <c r="A114" s="23" t="str">
        <f>MID(B114,4,2)</f>
        <v/>
      </c>
      <c r="B114" s="41"/>
      <c r="C114" s="91"/>
      <c r="D114" s="89" t="s">
        <v>1317</v>
      </c>
      <c r="E114" s="87"/>
      <c r="F114" s="24" t="str">
        <f t="shared" si="3"/>
        <v/>
      </c>
      <c r="G114" s="105" t="s">
        <v>277</v>
      </c>
      <c r="H114" s="90"/>
      <c r="I114" s="189"/>
      <c r="J114" s="189"/>
      <c r="K114" s="90"/>
      <c r="L114" s="190"/>
      <c r="M114" s="90">
        <f>M109</f>
        <v>62511000</v>
      </c>
      <c r="N114" s="90"/>
      <c r="O114" s="92"/>
      <c r="P114" s="87"/>
    </row>
    <row r="115" spans="1:17" s="30" customFormat="1" ht="39" customHeight="1" x14ac:dyDescent="0.25">
      <c r="A115" s="24" t="str">
        <f t="shared" ref="A115:A175" si="5">MID(B115,4,2)</f>
        <v>10</v>
      </c>
      <c r="B115" s="39" t="s">
        <v>294</v>
      </c>
      <c r="C115" s="42" t="s">
        <v>302</v>
      </c>
      <c r="D115" s="94" t="s">
        <v>303</v>
      </c>
      <c r="E115" s="24"/>
      <c r="F115" s="24" t="str">
        <f t="shared" si="3"/>
        <v>PT.HUY</v>
      </c>
      <c r="G115" s="95" t="s">
        <v>538</v>
      </c>
      <c r="H115" s="138"/>
      <c r="I115" s="137"/>
      <c r="J115" s="137"/>
      <c r="K115" s="150"/>
      <c r="L115" s="151"/>
      <c r="M115" s="29"/>
      <c r="N115" s="29"/>
      <c r="O115" s="86"/>
      <c r="P115" s="24"/>
    </row>
    <row r="116" spans="1:17" s="30" customFormat="1" ht="39" customHeight="1" x14ac:dyDescent="0.25">
      <c r="A116" s="24" t="str">
        <f t="shared" si="5"/>
        <v>10</v>
      </c>
      <c r="B116" s="39" t="s">
        <v>294</v>
      </c>
      <c r="C116" s="42" t="s">
        <v>304</v>
      </c>
      <c r="D116" s="94" t="s">
        <v>305</v>
      </c>
      <c r="E116" s="24"/>
      <c r="F116" s="24" t="str">
        <f t="shared" si="3"/>
        <v>IB =&gt; SC</v>
      </c>
      <c r="G116" s="95" t="s">
        <v>2118</v>
      </c>
      <c r="H116" s="138">
        <v>16500000</v>
      </c>
      <c r="I116" s="137">
        <v>3500000</v>
      </c>
      <c r="J116" s="137"/>
      <c r="K116" s="150"/>
      <c r="L116" s="151"/>
      <c r="M116" s="25"/>
      <c r="N116" s="60"/>
      <c r="O116" s="66">
        <v>55571000</v>
      </c>
      <c r="P116" s="24" t="s">
        <v>309</v>
      </c>
    </row>
    <row r="117" spans="1:17" s="30" customFormat="1" ht="39" customHeight="1" x14ac:dyDescent="0.25">
      <c r="A117" s="24" t="str">
        <f t="shared" si="5"/>
        <v>10</v>
      </c>
      <c r="B117" s="39" t="s">
        <v>294</v>
      </c>
      <c r="C117" s="42" t="s">
        <v>306</v>
      </c>
      <c r="D117" s="94" t="s">
        <v>307</v>
      </c>
      <c r="E117" s="24"/>
      <c r="F117" s="24" t="str">
        <f t="shared" si="3"/>
        <v>IB =&gt; SC</v>
      </c>
      <c r="G117" s="95" t="s">
        <v>2119</v>
      </c>
      <c r="H117" s="138">
        <v>5000000</v>
      </c>
      <c r="I117" s="137"/>
      <c r="J117" s="137"/>
      <c r="K117" s="150"/>
      <c r="L117" s="151"/>
      <c r="M117" s="25"/>
      <c r="N117" s="60"/>
      <c r="O117" s="66">
        <v>76886000</v>
      </c>
      <c r="P117" s="24" t="s">
        <v>308</v>
      </c>
    </row>
    <row r="118" spans="1:17" s="30" customFormat="1" ht="39" customHeight="1" x14ac:dyDescent="0.25">
      <c r="A118" s="24" t="str">
        <f t="shared" si="5"/>
        <v>10</v>
      </c>
      <c r="B118" s="39" t="s">
        <v>294</v>
      </c>
      <c r="C118" s="42" t="s">
        <v>310</v>
      </c>
      <c r="D118" s="94" t="s">
        <v>311</v>
      </c>
      <c r="E118" s="24"/>
      <c r="F118" s="24" t="str">
        <f t="shared" si="3"/>
        <v>T3 =&gt; SC</v>
      </c>
      <c r="G118" s="100" t="s">
        <v>2078</v>
      </c>
      <c r="H118" s="138"/>
      <c r="I118" s="137">
        <v>2000000</v>
      </c>
      <c r="J118" s="137"/>
      <c r="K118" s="150"/>
      <c r="L118" s="151"/>
      <c r="M118" s="25"/>
      <c r="N118" s="60"/>
      <c r="O118" s="66">
        <v>80827000</v>
      </c>
      <c r="P118" s="24" t="s">
        <v>312</v>
      </c>
    </row>
    <row r="119" spans="1:17" s="30" customFormat="1" ht="39" customHeight="1" x14ac:dyDescent="0.25">
      <c r="A119" s="24" t="str">
        <f t="shared" si="5"/>
        <v>10</v>
      </c>
      <c r="B119" s="39" t="s">
        <v>294</v>
      </c>
      <c r="C119" s="42" t="s">
        <v>313</v>
      </c>
      <c r="D119" s="94" t="s">
        <v>317</v>
      </c>
      <c r="E119" s="24"/>
      <c r="F119" s="24" t="str">
        <f t="shared" si="3"/>
        <v>T1 =&gt; PA</v>
      </c>
      <c r="G119" s="100" t="s">
        <v>2079</v>
      </c>
      <c r="H119" s="138">
        <v>2000000</v>
      </c>
      <c r="I119" s="137">
        <v>10000000</v>
      </c>
      <c r="J119" s="137"/>
      <c r="K119" s="150"/>
      <c r="L119" s="151"/>
      <c r="M119" s="25"/>
      <c r="N119" s="60"/>
      <c r="O119" s="66">
        <v>43708000</v>
      </c>
      <c r="P119" s="24" t="s">
        <v>312</v>
      </c>
    </row>
    <row r="120" spans="1:17" s="30" customFormat="1" ht="39" customHeight="1" x14ac:dyDescent="0.25">
      <c r="A120" s="24" t="str">
        <f t="shared" si="5"/>
        <v>10</v>
      </c>
      <c r="B120" s="39" t="s">
        <v>294</v>
      </c>
      <c r="C120" s="42" t="s">
        <v>314</v>
      </c>
      <c r="D120" s="94" t="s">
        <v>318</v>
      </c>
      <c r="E120" s="24"/>
      <c r="F120" s="24" t="str">
        <f t="shared" si="3"/>
        <v>T2 =&gt; PA</v>
      </c>
      <c r="G120" s="100" t="s">
        <v>319</v>
      </c>
      <c r="H120" s="138"/>
      <c r="I120" s="137">
        <v>46827000</v>
      </c>
      <c r="J120" s="137"/>
      <c r="K120" s="156"/>
      <c r="L120" s="151"/>
      <c r="M120" s="25"/>
      <c r="N120" s="60"/>
      <c r="O120" s="66">
        <v>0</v>
      </c>
      <c r="P120" s="24" t="s">
        <v>312</v>
      </c>
    </row>
    <row r="121" spans="1:17" s="30" customFormat="1" ht="39" customHeight="1" x14ac:dyDescent="0.25">
      <c r="A121" s="24" t="str">
        <f t="shared" si="5"/>
        <v>10</v>
      </c>
      <c r="B121" s="39" t="s">
        <v>294</v>
      </c>
      <c r="C121" s="42" t="s">
        <v>315</v>
      </c>
      <c r="D121" s="94" t="s">
        <v>320</v>
      </c>
      <c r="E121" s="24"/>
      <c r="F121" s="24" t="str">
        <f t="shared" si="3"/>
        <v>T2 =&gt; PA</v>
      </c>
      <c r="G121" s="100" t="s">
        <v>2080</v>
      </c>
      <c r="H121" s="138">
        <v>1000000</v>
      </c>
      <c r="I121" s="137"/>
      <c r="J121" s="137"/>
      <c r="K121" s="156"/>
      <c r="L121" s="151"/>
      <c r="M121" s="25"/>
      <c r="N121" s="60"/>
      <c r="O121" s="66">
        <v>45827000</v>
      </c>
      <c r="P121" s="86"/>
    </row>
    <row r="122" spans="1:17" s="30" customFormat="1" ht="39" customHeight="1" x14ac:dyDescent="0.25">
      <c r="A122" s="24" t="str">
        <f t="shared" si="5"/>
        <v>10</v>
      </c>
      <c r="B122" s="39" t="s">
        <v>294</v>
      </c>
      <c r="C122" s="42" t="s">
        <v>316</v>
      </c>
      <c r="D122" s="94" t="s">
        <v>322</v>
      </c>
      <c r="E122" s="24"/>
      <c r="F122" s="24" t="str">
        <f t="shared" si="3"/>
        <v>T3 =&gt; PA</v>
      </c>
      <c r="G122" s="100" t="s">
        <v>2081</v>
      </c>
      <c r="H122" s="138"/>
      <c r="I122" s="137">
        <v>5000000</v>
      </c>
      <c r="J122" s="137"/>
      <c r="K122" s="156"/>
      <c r="L122" s="151"/>
      <c r="M122" s="25"/>
      <c r="N122" s="60"/>
      <c r="O122" s="66">
        <v>32892000</v>
      </c>
      <c r="P122" s="26" t="s">
        <v>323</v>
      </c>
    </row>
    <row r="123" spans="1:17" s="30" customFormat="1" ht="39" customHeight="1" x14ac:dyDescent="0.25">
      <c r="A123" s="24" t="str">
        <f t="shared" si="5"/>
        <v>10</v>
      </c>
      <c r="B123" s="39" t="s">
        <v>294</v>
      </c>
      <c r="C123" s="42" t="s">
        <v>324</v>
      </c>
      <c r="D123" s="94" t="s">
        <v>328</v>
      </c>
      <c r="E123" s="24"/>
      <c r="F123" s="24" t="str">
        <f t="shared" si="3"/>
        <v>T1 =&gt; PA</v>
      </c>
      <c r="G123" s="100" t="s">
        <v>2082</v>
      </c>
      <c r="H123" s="138">
        <v>7000000</v>
      </c>
      <c r="I123" s="137"/>
      <c r="J123" s="137"/>
      <c r="K123" s="156"/>
      <c r="L123" s="151"/>
      <c r="M123" s="25"/>
      <c r="N123" s="60"/>
      <c r="O123" s="66">
        <v>48700000</v>
      </c>
      <c r="P123" s="86"/>
    </row>
    <row r="124" spans="1:17" s="30" customFormat="1" ht="39" customHeight="1" x14ac:dyDescent="0.25">
      <c r="A124" s="24" t="str">
        <f t="shared" si="5"/>
        <v>10</v>
      </c>
      <c r="B124" s="39" t="s">
        <v>294</v>
      </c>
      <c r="C124" s="42" t="s">
        <v>325</v>
      </c>
      <c r="D124" s="94" t="s">
        <v>329</v>
      </c>
      <c r="E124" s="24"/>
      <c r="F124" s="24" t="str">
        <f t="shared" si="3"/>
        <v>T1 =&gt; PA</v>
      </c>
      <c r="G124" s="100" t="s">
        <v>2083</v>
      </c>
      <c r="H124" s="138"/>
      <c r="I124" s="137">
        <v>37000000</v>
      </c>
      <c r="J124" s="137"/>
      <c r="K124" s="156"/>
      <c r="L124" s="151"/>
      <c r="M124" s="25"/>
      <c r="N124" s="60"/>
      <c r="O124" s="66">
        <v>13700000</v>
      </c>
      <c r="P124" s="24" t="s">
        <v>312</v>
      </c>
    </row>
    <row r="125" spans="1:17" s="30" customFormat="1" ht="39" customHeight="1" x14ac:dyDescent="0.25">
      <c r="A125" s="24" t="str">
        <f t="shared" si="5"/>
        <v>10</v>
      </c>
      <c r="B125" s="39" t="s">
        <v>294</v>
      </c>
      <c r="C125" s="42" t="s">
        <v>326</v>
      </c>
      <c r="D125" s="94" t="s">
        <v>328</v>
      </c>
      <c r="E125" s="24"/>
      <c r="F125" s="24" t="str">
        <f t="shared" si="3"/>
        <v>T1 =&gt; PA</v>
      </c>
      <c r="G125" s="100" t="s">
        <v>2082</v>
      </c>
      <c r="H125" s="138">
        <v>13700000</v>
      </c>
      <c r="I125" s="137"/>
      <c r="J125" s="137"/>
      <c r="K125" s="156"/>
      <c r="L125" s="151"/>
      <c r="M125" s="25"/>
      <c r="N125" s="60"/>
      <c r="O125" s="66">
        <v>0</v>
      </c>
      <c r="P125" s="86"/>
      <c r="Q125" s="30">
        <f>83570*0.92</f>
        <v>76884.400000000009</v>
      </c>
    </row>
    <row r="126" spans="1:17" s="30" customFormat="1" ht="39" customHeight="1" x14ac:dyDescent="0.25">
      <c r="A126" s="24" t="str">
        <f t="shared" si="5"/>
        <v>10</v>
      </c>
      <c r="B126" s="39" t="s">
        <v>294</v>
      </c>
      <c r="C126" s="42" t="s">
        <v>327</v>
      </c>
      <c r="D126" s="94" t="s">
        <v>1161</v>
      </c>
      <c r="E126" s="24"/>
      <c r="F126" s="24" t="str">
        <f t="shared" si="3"/>
        <v>T2 =&gt; SC</v>
      </c>
      <c r="G126" s="100" t="s">
        <v>1692</v>
      </c>
      <c r="H126" s="138">
        <v>5000000</v>
      </c>
      <c r="I126" s="137"/>
      <c r="J126" s="137"/>
      <c r="K126" s="156"/>
      <c r="L126" s="151"/>
      <c r="M126" s="25"/>
      <c r="N126" s="60"/>
      <c r="O126" s="66">
        <v>86762000</v>
      </c>
      <c r="P126" s="86"/>
    </row>
    <row r="127" spans="1:17" s="30" customFormat="1" ht="39" customHeight="1" x14ac:dyDescent="0.25">
      <c r="A127" s="24" t="str">
        <f t="shared" si="5"/>
        <v>10</v>
      </c>
      <c r="B127" s="39" t="s">
        <v>294</v>
      </c>
      <c r="C127" s="42" t="s">
        <v>331</v>
      </c>
      <c r="D127" s="94" t="s">
        <v>303</v>
      </c>
      <c r="E127" s="24"/>
      <c r="F127" s="24" t="str">
        <f t="shared" si="3"/>
        <v>PT.HUY</v>
      </c>
      <c r="G127" s="95" t="s">
        <v>538</v>
      </c>
      <c r="H127" s="138"/>
      <c r="I127" s="137"/>
      <c r="J127" s="137"/>
      <c r="K127" s="156"/>
      <c r="L127" s="151"/>
      <c r="M127" s="25"/>
      <c r="N127" s="60"/>
      <c r="O127" s="66"/>
      <c r="P127" s="86"/>
    </row>
    <row r="128" spans="1:17" s="30" customFormat="1" ht="39" customHeight="1" x14ac:dyDescent="0.25">
      <c r="A128" s="24" t="str">
        <f t="shared" si="5"/>
        <v>10</v>
      </c>
      <c r="B128" s="39" t="s">
        <v>294</v>
      </c>
      <c r="C128" s="42" t="s">
        <v>332</v>
      </c>
      <c r="D128" s="94" t="s">
        <v>341</v>
      </c>
      <c r="E128" s="24"/>
      <c r="F128" s="24" t="str">
        <f t="shared" si="3"/>
        <v>T2 =&gt; PA</v>
      </c>
      <c r="G128" s="100" t="s">
        <v>2084</v>
      </c>
      <c r="H128" s="138">
        <v>1000000</v>
      </c>
      <c r="I128" s="137"/>
      <c r="J128" s="137"/>
      <c r="K128" s="156"/>
      <c r="L128" s="151"/>
      <c r="M128" s="25"/>
      <c r="N128" s="60"/>
      <c r="O128" s="66">
        <v>45827000</v>
      </c>
      <c r="P128" s="86"/>
    </row>
    <row r="129" spans="1:16" s="30" customFormat="1" ht="39" customHeight="1" x14ac:dyDescent="0.25">
      <c r="A129" s="24" t="str">
        <f t="shared" si="5"/>
        <v>10</v>
      </c>
      <c r="B129" s="39" t="s">
        <v>294</v>
      </c>
      <c r="C129" s="42" t="s">
        <v>333</v>
      </c>
      <c r="D129" s="94" t="s">
        <v>343</v>
      </c>
      <c r="E129" s="24"/>
      <c r="F129" s="24" t="str">
        <f t="shared" si="3"/>
        <v>T2 =&gt; PA</v>
      </c>
      <c r="G129" s="95" t="s">
        <v>2084</v>
      </c>
      <c r="H129" s="138"/>
      <c r="I129" s="137">
        <v>20000000</v>
      </c>
      <c r="J129" s="137"/>
      <c r="K129" s="150"/>
      <c r="L129" s="151"/>
      <c r="M129" s="25"/>
      <c r="N129" s="60"/>
      <c r="O129" s="66">
        <v>30827000</v>
      </c>
      <c r="P129" s="24" t="s">
        <v>209</v>
      </c>
    </row>
    <row r="130" spans="1:16" s="30" customFormat="1" ht="39" customHeight="1" x14ac:dyDescent="0.25">
      <c r="A130" s="24" t="str">
        <f t="shared" si="5"/>
        <v>10</v>
      </c>
      <c r="B130" s="39" t="s">
        <v>294</v>
      </c>
      <c r="C130" s="42" t="s">
        <v>334</v>
      </c>
      <c r="D130" s="94" t="s">
        <v>344</v>
      </c>
      <c r="E130" s="24"/>
      <c r="F130" s="24" t="str">
        <f t="shared" si="3"/>
        <v>T3 =&gt; SC</v>
      </c>
      <c r="G130" s="95" t="s">
        <v>2085</v>
      </c>
      <c r="H130" s="138">
        <v>2000000</v>
      </c>
      <c r="I130" s="137"/>
      <c r="J130" s="137"/>
      <c r="K130" s="150"/>
      <c r="L130" s="151"/>
      <c r="M130" s="25"/>
      <c r="N130" s="60"/>
      <c r="O130" s="66">
        <v>80827000</v>
      </c>
      <c r="P130" s="24"/>
    </row>
    <row r="131" spans="1:16" s="30" customFormat="1" ht="39" customHeight="1" x14ac:dyDescent="0.25">
      <c r="A131" s="24" t="str">
        <f t="shared" si="5"/>
        <v>10</v>
      </c>
      <c r="B131" s="39" t="s">
        <v>294</v>
      </c>
      <c r="C131" s="42" t="s">
        <v>335</v>
      </c>
      <c r="D131" s="94" t="s">
        <v>345</v>
      </c>
      <c r="E131" s="24"/>
      <c r="F131" s="24" t="str">
        <f t="shared" si="3"/>
        <v>T1 =&gt; PA</v>
      </c>
      <c r="G131" s="95" t="s">
        <v>2086</v>
      </c>
      <c r="H131" s="138">
        <v>2000000</v>
      </c>
      <c r="I131" s="137"/>
      <c r="J131" s="137"/>
      <c r="K131" s="156"/>
      <c r="L131" s="151"/>
      <c r="M131" s="25"/>
      <c r="N131" s="60"/>
      <c r="O131" s="66">
        <v>53708000</v>
      </c>
      <c r="P131" s="86"/>
    </row>
    <row r="132" spans="1:16" s="30" customFormat="1" ht="39" customHeight="1" x14ac:dyDescent="0.25">
      <c r="A132" s="24" t="str">
        <f t="shared" si="5"/>
        <v>10</v>
      </c>
      <c r="B132" s="39" t="s">
        <v>294</v>
      </c>
      <c r="C132" s="42" t="s">
        <v>336</v>
      </c>
      <c r="D132" s="94" t="s">
        <v>288</v>
      </c>
      <c r="E132" s="24"/>
      <c r="F132" s="24" t="str">
        <f t="shared" si="3"/>
        <v>PT.HUY</v>
      </c>
      <c r="G132" s="95" t="s">
        <v>538</v>
      </c>
      <c r="H132" s="138"/>
      <c r="I132" s="137"/>
      <c r="J132" s="137"/>
      <c r="K132" s="150"/>
      <c r="L132" s="151"/>
      <c r="M132" s="25"/>
      <c r="N132" s="60"/>
      <c r="O132" s="66"/>
      <c r="P132" s="24"/>
    </row>
    <row r="133" spans="1:16" s="30" customFormat="1" ht="39" customHeight="1" x14ac:dyDescent="0.25">
      <c r="A133" s="24" t="str">
        <f t="shared" si="5"/>
        <v>10</v>
      </c>
      <c r="B133" s="39" t="s">
        <v>294</v>
      </c>
      <c r="C133" s="42" t="s">
        <v>337</v>
      </c>
      <c r="D133" s="94" t="s">
        <v>346</v>
      </c>
      <c r="E133" s="24"/>
      <c r="F133" s="24" t="str">
        <f t="shared" si="3"/>
        <v>T3 =&gt; PA</v>
      </c>
      <c r="G133" s="95" t="s">
        <v>2087</v>
      </c>
      <c r="H133" s="138">
        <v>1000000</v>
      </c>
      <c r="I133" s="137"/>
      <c r="J133" s="137"/>
      <c r="K133" s="150"/>
      <c r="L133" s="151"/>
      <c r="M133" s="25"/>
      <c r="N133" s="60"/>
      <c r="O133" s="66">
        <v>36892000</v>
      </c>
      <c r="P133" s="24"/>
    </row>
    <row r="134" spans="1:16" s="30" customFormat="1" ht="39" customHeight="1" x14ac:dyDescent="0.25">
      <c r="A134" s="24" t="str">
        <f t="shared" si="5"/>
        <v>10</v>
      </c>
      <c r="B134" s="39" t="s">
        <v>294</v>
      </c>
      <c r="C134" s="42" t="s">
        <v>338</v>
      </c>
      <c r="D134" s="94" t="s">
        <v>347</v>
      </c>
      <c r="E134" s="24"/>
      <c r="F134" s="24" t="str">
        <f t="shared" si="3"/>
        <v>IB =&gt; SC</v>
      </c>
      <c r="G134" s="100" t="s">
        <v>2088</v>
      </c>
      <c r="H134" s="138">
        <v>500000</v>
      </c>
      <c r="I134" s="137"/>
      <c r="J134" s="137"/>
      <c r="K134" s="150"/>
      <c r="L134" s="151"/>
      <c r="M134" s="25"/>
      <c r="N134" s="60"/>
      <c r="O134" s="66">
        <v>76070000</v>
      </c>
      <c r="P134" s="24"/>
    </row>
    <row r="135" spans="1:16" s="30" customFormat="1" ht="39" customHeight="1" x14ac:dyDescent="0.25">
      <c r="A135" s="24" t="str">
        <f t="shared" si="5"/>
        <v>10</v>
      </c>
      <c r="B135" s="39" t="s">
        <v>294</v>
      </c>
      <c r="C135" s="42" t="s">
        <v>339</v>
      </c>
      <c r="D135" s="94" t="s">
        <v>348</v>
      </c>
      <c r="E135" s="24"/>
      <c r="F135" s="24" t="str">
        <f t="shared" ref="F135:F198" si="6">LEFT(G135,8)</f>
        <v>T2 =&gt; PA</v>
      </c>
      <c r="G135" s="95" t="s">
        <v>2084</v>
      </c>
      <c r="H135" s="138">
        <v>2000000</v>
      </c>
      <c r="I135" s="137"/>
      <c r="J135" s="137"/>
      <c r="K135" s="150"/>
      <c r="L135" s="151"/>
      <c r="M135" s="25"/>
      <c r="N135" s="60"/>
      <c r="O135" s="66">
        <v>44827000</v>
      </c>
      <c r="P135" s="24"/>
    </row>
    <row r="136" spans="1:16" s="30" customFormat="1" ht="39" customHeight="1" x14ac:dyDescent="0.25">
      <c r="A136" s="24" t="str">
        <f t="shared" si="5"/>
        <v>10</v>
      </c>
      <c r="B136" s="39" t="s">
        <v>294</v>
      </c>
      <c r="C136" s="42" t="s">
        <v>340</v>
      </c>
      <c r="D136" s="94" t="s">
        <v>303</v>
      </c>
      <c r="E136" s="24"/>
      <c r="F136" s="24" t="str">
        <f t="shared" si="6"/>
        <v>PT.HUY</v>
      </c>
      <c r="G136" s="95" t="s">
        <v>538</v>
      </c>
      <c r="H136" s="138"/>
      <c r="I136" s="137"/>
      <c r="J136" s="137"/>
      <c r="K136" s="150"/>
      <c r="L136" s="151"/>
      <c r="M136" s="25"/>
      <c r="N136" s="60"/>
      <c r="O136" s="66"/>
      <c r="P136" s="24"/>
    </row>
    <row r="137" spans="1:16" s="30" customFormat="1" ht="39" customHeight="1" x14ac:dyDescent="0.25">
      <c r="A137" s="24" t="str">
        <f t="shared" si="5"/>
        <v>10</v>
      </c>
      <c r="B137" s="39" t="s">
        <v>294</v>
      </c>
      <c r="C137" s="42" t="s">
        <v>349</v>
      </c>
      <c r="D137" s="94" t="s">
        <v>356</v>
      </c>
      <c r="E137" s="24"/>
      <c r="F137" s="24" t="str">
        <f t="shared" si="6"/>
        <v>T2 =&gt; PA</v>
      </c>
      <c r="G137" s="95" t="s">
        <v>2089</v>
      </c>
      <c r="H137" s="138">
        <v>2000000</v>
      </c>
      <c r="I137" s="137"/>
      <c r="J137" s="137"/>
      <c r="K137" s="150"/>
      <c r="L137" s="151"/>
      <c r="M137" s="25"/>
      <c r="N137" s="60"/>
      <c r="O137" s="66">
        <v>44827000</v>
      </c>
      <c r="P137" s="24"/>
    </row>
    <row r="138" spans="1:16" s="30" customFormat="1" ht="39" customHeight="1" x14ac:dyDescent="0.25">
      <c r="A138" s="24" t="str">
        <f t="shared" si="5"/>
        <v>10</v>
      </c>
      <c r="B138" s="39" t="s">
        <v>294</v>
      </c>
      <c r="C138" s="42" t="s">
        <v>350</v>
      </c>
      <c r="D138" s="94" t="s">
        <v>357</v>
      </c>
      <c r="E138" s="24"/>
      <c r="F138" s="24" t="str">
        <f t="shared" si="6"/>
        <v>T2 =&gt; PA</v>
      </c>
      <c r="G138" s="95" t="s">
        <v>2089</v>
      </c>
      <c r="H138" s="138">
        <v>20000000</v>
      </c>
      <c r="I138" s="137"/>
      <c r="J138" s="137"/>
      <c r="K138" s="150"/>
      <c r="L138" s="151"/>
      <c r="M138" s="25"/>
      <c r="N138" s="60"/>
      <c r="O138" s="66">
        <v>26827000</v>
      </c>
      <c r="P138" s="24"/>
    </row>
    <row r="139" spans="1:16" s="30" customFormat="1" ht="39" customHeight="1" x14ac:dyDescent="0.25">
      <c r="A139" s="24" t="str">
        <f t="shared" si="5"/>
        <v>10</v>
      </c>
      <c r="B139" s="39" t="s">
        <v>294</v>
      </c>
      <c r="C139" s="42" t="s">
        <v>351</v>
      </c>
      <c r="D139" s="94" t="s">
        <v>358</v>
      </c>
      <c r="E139" s="24"/>
      <c r="F139" s="24" t="str">
        <f t="shared" si="6"/>
        <v>T3 =&gt; PA</v>
      </c>
      <c r="G139" s="95" t="s">
        <v>2090</v>
      </c>
      <c r="H139" s="138">
        <v>18000000</v>
      </c>
      <c r="I139" s="137"/>
      <c r="J139" s="137"/>
      <c r="K139" s="150"/>
      <c r="L139" s="151"/>
      <c r="M139" s="25"/>
      <c r="N139" s="60"/>
      <c r="O139" s="66">
        <v>17892000</v>
      </c>
      <c r="P139" s="24"/>
    </row>
    <row r="140" spans="1:16" s="30" customFormat="1" ht="39" customHeight="1" x14ac:dyDescent="0.25">
      <c r="A140" s="24" t="str">
        <f t="shared" si="5"/>
        <v>10</v>
      </c>
      <c r="B140" s="39" t="s">
        <v>294</v>
      </c>
      <c r="C140" s="42" t="s">
        <v>352</v>
      </c>
      <c r="D140" s="94" t="s">
        <v>303</v>
      </c>
      <c r="E140" s="24"/>
      <c r="F140" s="24" t="str">
        <f t="shared" si="6"/>
        <v>PT.HUY</v>
      </c>
      <c r="G140" s="95" t="s">
        <v>538</v>
      </c>
      <c r="H140" s="138"/>
      <c r="I140" s="137"/>
      <c r="J140" s="137"/>
      <c r="K140" s="156"/>
      <c r="L140" s="150"/>
      <c r="M140" s="25"/>
      <c r="N140" s="60"/>
      <c r="O140" s="66"/>
      <c r="P140" s="24"/>
    </row>
    <row r="141" spans="1:16" s="30" customFormat="1" ht="39" customHeight="1" x14ac:dyDescent="0.25">
      <c r="A141" s="24" t="str">
        <f t="shared" si="5"/>
        <v>10</v>
      </c>
      <c r="B141" s="39" t="s">
        <v>294</v>
      </c>
      <c r="C141" s="42" t="s">
        <v>353</v>
      </c>
      <c r="D141" s="94" t="s">
        <v>359</v>
      </c>
      <c r="E141" s="24"/>
      <c r="F141" s="24" t="str">
        <f t="shared" si="6"/>
        <v>T3 =&gt; PA</v>
      </c>
      <c r="G141" s="95" t="s">
        <v>2091</v>
      </c>
      <c r="H141" s="138">
        <v>3000000</v>
      </c>
      <c r="I141" s="137"/>
      <c r="J141" s="137"/>
      <c r="K141" s="150"/>
      <c r="L141" s="151"/>
      <c r="M141" s="25"/>
      <c r="N141" s="60"/>
      <c r="O141" s="66">
        <v>35910000</v>
      </c>
      <c r="P141" s="24"/>
    </row>
    <row r="142" spans="1:16" s="30" customFormat="1" ht="39" customHeight="1" x14ac:dyDescent="0.25">
      <c r="A142" s="24" t="str">
        <f t="shared" si="5"/>
        <v>10</v>
      </c>
      <c r="B142" s="39" t="s">
        <v>294</v>
      </c>
      <c r="C142" s="42" t="s">
        <v>354</v>
      </c>
      <c r="D142" s="94" t="s">
        <v>303</v>
      </c>
      <c r="E142" s="24"/>
      <c r="F142" s="24" t="str">
        <f t="shared" si="6"/>
        <v>PT.HUY</v>
      </c>
      <c r="G142" s="95" t="s">
        <v>538</v>
      </c>
      <c r="H142" s="138"/>
      <c r="I142" s="137"/>
      <c r="J142" s="137"/>
      <c r="K142" s="150"/>
      <c r="L142" s="151"/>
      <c r="M142" s="29"/>
      <c r="N142" s="29"/>
      <c r="O142" s="66"/>
      <c r="P142" s="24"/>
    </row>
    <row r="143" spans="1:16" s="30" customFormat="1" ht="39" customHeight="1" x14ac:dyDescent="0.25">
      <c r="A143" s="24" t="str">
        <f t="shared" si="5"/>
        <v>10</v>
      </c>
      <c r="B143" s="39" t="s">
        <v>294</v>
      </c>
      <c r="C143" s="42" t="s">
        <v>355</v>
      </c>
      <c r="D143" s="94" t="s">
        <v>360</v>
      </c>
      <c r="E143" s="24"/>
      <c r="F143" s="24" t="str">
        <f t="shared" si="6"/>
        <v>T2 =&gt; PA</v>
      </c>
      <c r="G143" s="100" t="s">
        <v>2084</v>
      </c>
      <c r="H143" s="138">
        <v>8000000</v>
      </c>
      <c r="I143" s="137"/>
      <c r="J143" s="137"/>
      <c r="K143" s="150"/>
      <c r="L143" s="151"/>
      <c r="M143" s="25"/>
      <c r="N143" s="60"/>
      <c r="O143" s="66">
        <v>38827000</v>
      </c>
      <c r="P143" s="24"/>
    </row>
    <row r="144" spans="1:16" s="30" customFormat="1" ht="39" customHeight="1" x14ac:dyDescent="0.25">
      <c r="A144" s="24" t="str">
        <f t="shared" si="5"/>
        <v>10</v>
      </c>
      <c r="B144" s="39" t="s">
        <v>294</v>
      </c>
      <c r="C144" s="42" t="s">
        <v>298</v>
      </c>
      <c r="D144" s="94" t="s">
        <v>295</v>
      </c>
      <c r="E144" s="24"/>
      <c r="F144" s="24" t="str">
        <f t="shared" si="6"/>
        <v>T2 =&gt; SC</v>
      </c>
      <c r="G144" s="100" t="s">
        <v>2092</v>
      </c>
      <c r="H144" s="138"/>
      <c r="I144" s="137">
        <v>25000000</v>
      </c>
      <c r="J144" s="137"/>
      <c r="K144" s="150"/>
      <c r="L144" s="151"/>
      <c r="M144" s="25"/>
      <c r="N144" s="60"/>
      <c r="O144" s="66">
        <v>66760000</v>
      </c>
      <c r="P144" s="24" t="s">
        <v>366</v>
      </c>
    </row>
    <row r="145" spans="1:18" s="30" customFormat="1" ht="39" customHeight="1" x14ac:dyDescent="0.25">
      <c r="A145" s="24" t="str">
        <f t="shared" si="5"/>
        <v>10</v>
      </c>
      <c r="B145" s="39" t="s">
        <v>294</v>
      </c>
      <c r="C145" s="42" t="s">
        <v>299</v>
      </c>
      <c r="D145" s="94" t="s">
        <v>382</v>
      </c>
      <c r="E145" s="24"/>
      <c r="F145" s="24" t="str">
        <f t="shared" si="6"/>
        <v>T3 =&gt; PA</v>
      </c>
      <c r="G145" s="100" t="s">
        <v>2093</v>
      </c>
      <c r="H145" s="138"/>
      <c r="I145" s="137">
        <v>37892000</v>
      </c>
      <c r="J145" s="137"/>
      <c r="K145" s="156"/>
      <c r="L145" s="151"/>
      <c r="M145" s="25"/>
      <c r="N145" s="60"/>
      <c r="O145" s="66">
        <v>0</v>
      </c>
      <c r="P145" s="26" t="s">
        <v>297</v>
      </c>
    </row>
    <row r="146" spans="1:18" s="30" customFormat="1" ht="39" customHeight="1" x14ac:dyDescent="0.25">
      <c r="A146" s="24" t="str">
        <f t="shared" si="5"/>
        <v>10</v>
      </c>
      <c r="B146" s="39" t="s">
        <v>294</v>
      </c>
      <c r="C146" s="42" t="s">
        <v>300</v>
      </c>
      <c r="D146" s="94" t="s">
        <v>367</v>
      </c>
      <c r="E146" s="24"/>
      <c r="F146" s="24" t="str">
        <f t="shared" si="6"/>
        <v>T2 =&gt; SC</v>
      </c>
      <c r="G146" s="100" t="s">
        <v>2094</v>
      </c>
      <c r="H146" s="138">
        <v>500000</v>
      </c>
      <c r="I146" s="137"/>
      <c r="J146" s="137"/>
      <c r="K146" s="156"/>
      <c r="L146" s="151"/>
      <c r="M146" s="25"/>
      <c r="N146" s="60"/>
      <c r="O146" s="66">
        <v>91262000</v>
      </c>
      <c r="P146" s="86"/>
    </row>
    <row r="147" spans="1:18" s="30" customFormat="1" ht="39" customHeight="1" x14ac:dyDescent="0.25">
      <c r="A147" s="24" t="str">
        <f t="shared" si="5"/>
        <v>10</v>
      </c>
      <c r="B147" s="39" t="s">
        <v>294</v>
      </c>
      <c r="C147" s="42" t="s">
        <v>301</v>
      </c>
      <c r="D147" s="94" t="s">
        <v>368</v>
      </c>
      <c r="E147" s="24"/>
      <c r="F147" s="24" t="str">
        <f t="shared" si="6"/>
        <v>T2 =&gt; PA</v>
      </c>
      <c r="G147" s="100" t="s">
        <v>2095</v>
      </c>
      <c r="H147" s="138">
        <v>1000000</v>
      </c>
      <c r="I147" s="137"/>
      <c r="J147" s="137"/>
      <c r="K147" s="156"/>
      <c r="L147" s="151"/>
      <c r="M147" s="25"/>
      <c r="N147" s="60"/>
      <c r="O147" s="66">
        <v>45827000</v>
      </c>
      <c r="P147" s="86"/>
    </row>
    <row r="148" spans="1:18" s="30" customFormat="1" ht="39" customHeight="1" x14ac:dyDescent="0.25">
      <c r="A148" s="24" t="str">
        <f t="shared" si="5"/>
        <v>10</v>
      </c>
      <c r="B148" s="39" t="s">
        <v>294</v>
      </c>
      <c r="C148" s="42" t="s">
        <v>361</v>
      </c>
      <c r="D148" s="94" t="s">
        <v>369</v>
      </c>
      <c r="E148" s="24"/>
      <c r="F148" s="24" t="str">
        <f t="shared" si="6"/>
        <v>T2 =&gt; PA</v>
      </c>
      <c r="G148" s="95" t="s">
        <v>2096</v>
      </c>
      <c r="H148" s="138">
        <v>12000000</v>
      </c>
      <c r="I148" s="137"/>
      <c r="J148" s="137"/>
      <c r="K148" s="156"/>
      <c r="L148" s="151"/>
      <c r="M148" s="25"/>
      <c r="N148" s="60"/>
      <c r="O148" s="66">
        <v>34827000</v>
      </c>
      <c r="P148" s="86"/>
    </row>
    <row r="149" spans="1:18" s="30" customFormat="1" ht="39" customHeight="1" x14ac:dyDescent="0.25">
      <c r="A149" s="24" t="str">
        <f t="shared" si="5"/>
        <v>10</v>
      </c>
      <c r="B149" s="39" t="s">
        <v>294</v>
      </c>
      <c r="C149" s="42" t="s">
        <v>362</v>
      </c>
      <c r="D149" s="94" t="s">
        <v>370</v>
      </c>
      <c r="E149" s="24"/>
      <c r="F149" s="24" t="str">
        <f t="shared" si="6"/>
        <v>T2 =&gt; SC</v>
      </c>
      <c r="G149" s="95" t="s">
        <v>2097</v>
      </c>
      <c r="H149" s="138">
        <v>2000000</v>
      </c>
      <c r="I149" s="137"/>
      <c r="J149" s="137"/>
      <c r="K149" s="150"/>
      <c r="L149" s="151"/>
      <c r="M149" s="25"/>
      <c r="N149" s="60"/>
      <c r="O149" s="66">
        <v>89760000</v>
      </c>
      <c r="P149" s="24"/>
    </row>
    <row r="150" spans="1:18" s="30" customFormat="1" ht="39" customHeight="1" x14ac:dyDescent="0.25">
      <c r="A150" s="24" t="str">
        <f t="shared" si="5"/>
        <v>10</v>
      </c>
      <c r="B150" s="39" t="s">
        <v>294</v>
      </c>
      <c r="C150" s="42" t="s">
        <v>363</v>
      </c>
      <c r="D150" s="94" t="s">
        <v>371</v>
      </c>
      <c r="E150" s="24"/>
      <c r="F150" s="24" t="str">
        <f t="shared" si="6"/>
        <v>T2 =&gt; PA</v>
      </c>
      <c r="G150" s="100" t="s">
        <v>2089</v>
      </c>
      <c r="H150" s="138">
        <v>1000000</v>
      </c>
      <c r="I150" s="137"/>
      <c r="J150" s="137"/>
      <c r="K150" s="150"/>
      <c r="L150" s="151"/>
      <c r="M150" s="86"/>
      <c r="N150" s="86"/>
      <c r="O150" s="66">
        <v>45827000</v>
      </c>
      <c r="P150" s="24"/>
    </row>
    <row r="151" spans="1:18" s="30" customFormat="1" ht="39" customHeight="1" x14ac:dyDescent="0.25">
      <c r="A151" s="24" t="str">
        <f t="shared" si="5"/>
        <v>10</v>
      </c>
      <c r="B151" s="39" t="s">
        <v>294</v>
      </c>
      <c r="C151" s="42" t="s">
        <v>364</v>
      </c>
      <c r="D151" s="94" t="s">
        <v>372</v>
      </c>
      <c r="E151" s="24"/>
      <c r="F151" s="24" t="str">
        <f t="shared" si="6"/>
        <v>T2 =&gt; PA</v>
      </c>
      <c r="G151" s="100" t="s">
        <v>2084</v>
      </c>
      <c r="H151" s="138">
        <v>500000</v>
      </c>
      <c r="I151" s="137"/>
      <c r="J151" s="137"/>
      <c r="K151" s="150"/>
      <c r="L151" s="151"/>
      <c r="M151" s="86"/>
      <c r="N151" s="86"/>
      <c r="O151" s="66">
        <v>46327000</v>
      </c>
      <c r="P151" s="24"/>
    </row>
    <row r="152" spans="1:18" s="30" customFormat="1" ht="39" customHeight="1" x14ac:dyDescent="0.25">
      <c r="A152" s="24" t="str">
        <f t="shared" si="5"/>
        <v>10</v>
      </c>
      <c r="B152" s="39" t="s">
        <v>294</v>
      </c>
      <c r="C152" s="42" t="s">
        <v>373</v>
      </c>
      <c r="D152" s="94" t="s">
        <v>1181</v>
      </c>
      <c r="E152" s="181"/>
      <c r="F152" s="24" t="str">
        <f t="shared" si="6"/>
        <v>T3 =&gt; SC</v>
      </c>
      <c r="G152" s="100" t="s">
        <v>2098</v>
      </c>
      <c r="H152" s="138">
        <v>1000000</v>
      </c>
      <c r="I152" s="137"/>
      <c r="J152" s="137"/>
      <c r="K152" s="150"/>
      <c r="L152" s="151"/>
      <c r="M152" s="25"/>
      <c r="N152" s="60"/>
      <c r="O152" s="66">
        <v>81827000</v>
      </c>
      <c r="P152" s="24"/>
    </row>
    <row r="153" spans="1:18" s="30" customFormat="1" ht="39" customHeight="1" x14ac:dyDescent="0.25">
      <c r="A153" s="24" t="str">
        <f t="shared" si="5"/>
        <v>10</v>
      </c>
      <c r="B153" s="39" t="s">
        <v>294</v>
      </c>
      <c r="C153" s="42" t="s">
        <v>374</v>
      </c>
      <c r="D153" s="94" t="s">
        <v>378</v>
      </c>
      <c r="E153" s="24"/>
      <c r="F153" s="24" t="str">
        <f t="shared" si="6"/>
        <v>T2 =&gt; SC</v>
      </c>
      <c r="G153" s="100" t="s">
        <v>2092</v>
      </c>
      <c r="H153" s="138">
        <v>10000000</v>
      </c>
      <c r="I153" s="137"/>
      <c r="J153" s="137"/>
      <c r="K153" s="150"/>
      <c r="L153" s="151"/>
      <c r="M153" s="25"/>
      <c r="N153" s="60"/>
      <c r="O153" s="66">
        <v>81762000</v>
      </c>
      <c r="P153" s="24"/>
      <c r="R153" s="30">
        <f>50987*0.2</f>
        <v>10197.400000000001</v>
      </c>
    </row>
    <row r="154" spans="1:18" s="30" customFormat="1" ht="39" customHeight="1" x14ac:dyDescent="0.25">
      <c r="A154" s="24" t="str">
        <f t="shared" si="5"/>
        <v>10</v>
      </c>
      <c r="B154" s="39" t="s">
        <v>294</v>
      </c>
      <c r="C154" s="42" t="s">
        <v>375</v>
      </c>
      <c r="D154" s="94" t="s">
        <v>379</v>
      </c>
      <c r="E154" s="24"/>
      <c r="F154" s="24" t="str">
        <f t="shared" si="6"/>
        <v>T2 =&gt; SC</v>
      </c>
      <c r="G154" s="95" t="s">
        <v>2092</v>
      </c>
      <c r="H154" s="138"/>
      <c r="I154" s="137">
        <v>6000000</v>
      </c>
      <c r="J154" s="137"/>
      <c r="K154" s="150"/>
      <c r="L154" s="151"/>
      <c r="M154" s="86"/>
      <c r="N154" s="86"/>
      <c r="O154" s="66">
        <v>85762000</v>
      </c>
      <c r="P154" s="24" t="s">
        <v>323</v>
      </c>
    </row>
    <row r="155" spans="1:18" s="30" customFormat="1" ht="39" customHeight="1" x14ac:dyDescent="0.25">
      <c r="A155" s="24" t="str">
        <f t="shared" si="5"/>
        <v>10</v>
      </c>
      <c r="B155" s="39" t="s">
        <v>294</v>
      </c>
      <c r="C155" s="218" t="s">
        <v>376</v>
      </c>
      <c r="D155" s="95" t="s">
        <v>380</v>
      </c>
      <c r="E155" s="24"/>
      <c r="F155" s="24" t="str">
        <f t="shared" si="6"/>
        <v>T2 =&gt; PA</v>
      </c>
      <c r="G155" s="95" t="s">
        <v>1380</v>
      </c>
      <c r="H155" s="222">
        <v>30000000</v>
      </c>
      <c r="I155" s="137"/>
      <c r="J155" s="137"/>
      <c r="K155" s="150"/>
      <c r="L155" s="151"/>
      <c r="M155" s="25"/>
      <c r="N155" s="60"/>
      <c r="O155" s="224">
        <v>51450000</v>
      </c>
      <c r="P155" s="24"/>
    </row>
    <row r="156" spans="1:18" s="30" customFormat="1" ht="39" customHeight="1" x14ac:dyDescent="0.25">
      <c r="A156" s="24" t="str">
        <f t="shared" si="5"/>
        <v>10</v>
      </c>
      <c r="B156" s="39" t="s">
        <v>294</v>
      </c>
      <c r="C156" s="219"/>
      <c r="D156" s="94" t="s">
        <v>381</v>
      </c>
      <c r="E156" s="24"/>
      <c r="F156" s="24" t="str">
        <f t="shared" si="6"/>
        <v>IB =&gt; AD</v>
      </c>
      <c r="G156" s="95" t="s">
        <v>1381</v>
      </c>
      <c r="H156" s="223"/>
      <c r="I156" s="137"/>
      <c r="J156" s="137"/>
      <c r="K156" s="150"/>
      <c r="L156" s="151"/>
      <c r="M156" s="25"/>
      <c r="N156" s="60"/>
      <c r="O156" s="225"/>
      <c r="P156" s="24"/>
    </row>
    <row r="157" spans="1:18" s="30" customFormat="1" ht="39" customHeight="1" x14ac:dyDescent="0.25">
      <c r="A157" s="24" t="str">
        <f t="shared" si="5"/>
        <v>10</v>
      </c>
      <c r="B157" s="39" t="s">
        <v>294</v>
      </c>
      <c r="C157" s="42" t="s">
        <v>377</v>
      </c>
      <c r="D157" s="94" t="s">
        <v>311</v>
      </c>
      <c r="E157" s="24"/>
      <c r="F157" s="24" t="str">
        <f t="shared" si="6"/>
        <v>T3 =&gt; SC</v>
      </c>
      <c r="G157" s="95" t="s">
        <v>2099</v>
      </c>
      <c r="H157" s="138"/>
      <c r="I157" s="137">
        <v>18000000</v>
      </c>
      <c r="J157" s="137"/>
      <c r="K157" s="150"/>
      <c r="L157" s="151"/>
      <c r="M157" s="29"/>
      <c r="N157" s="29"/>
      <c r="O157" s="66">
        <v>62827000</v>
      </c>
      <c r="P157" s="24" t="s">
        <v>399</v>
      </c>
    </row>
    <row r="158" spans="1:18" s="30" customFormat="1" ht="39" customHeight="1" x14ac:dyDescent="0.25">
      <c r="A158" s="24" t="str">
        <f t="shared" si="5"/>
        <v>10</v>
      </c>
      <c r="B158" s="39" t="s">
        <v>294</v>
      </c>
      <c r="C158" s="96" t="s">
        <v>383</v>
      </c>
      <c r="D158" s="94" t="s">
        <v>392</v>
      </c>
      <c r="E158" s="24"/>
      <c r="F158" s="24" t="str">
        <f t="shared" si="6"/>
        <v>T2 =&gt; PA</v>
      </c>
      <c r="G158" s="95" t="s">
        <v>2100</v>
      </c>
      <c r="H158" s="138">
        <v>10000000</v>
      </c>
      <c r="I158" s="137"/>
      <c r="J158" s="137"/>
      <c r="K158" s="150"/>
      <c r="L158" s="151"/>
      <c r="M158" s="25"/>
      <c r="N158" s="60"/>
      <c r="O158" s="66">
        <v>36827000</v>
      </c>
      <c r="P158" s="24"/>
    </row>
    <row r="159" spans="1:18" s="30" customFormat="1" ht="39" customHeight="1" x14ac:dyDescent="0.25">
      <c r="A159" s="24" t="str">
        <f t="shared" si="5"/>
        <v>10</v>
      </c>
      <c r="B159" s="39" t="s">
        <v>294</v>
      </c>
      <c r="C159" s="96" t="s">
        <v>384</v>
      </c>
      <c r="D159" s="94" t="s">
        <v>358</v>
      </c>
      <c r="E159" s="24"/>
      <c r="F159" s="24" t="str">
        <f t="shared" si="6"/>
        <v>T3 =&gt; PA</v>
      </c>
      <c r="G159" s="95" t="s">
        <v>2090</v>
      </c>
      <c r="H159" s="138">
        <v>2000000</v>
      </c>
      <c r="I159" s="137"/>
      <c r="J159" s="137"/>
      <c r="K159" s="150"/>
      <c r="L159" s="151"/>
      <c r="M159" s="25"/>
      <c r="N159" s="60"/>
      <c r="O159" s="66">
        <v>35892000</v>
      </c>
      <c r="P159" s="24"/>
    </row>
    <row r="160" spans="1:18" s="30" customFormat="1" ht="39" customHeight="1" x14ac:dyDescent="0.25">
      <c r="A160" s="24" t="str">
        <f t="shared" si="5"/>
        <v>10</v>
      </c>
      <c r="B160" s="39" t="s">
        <v>294</v>
      </c>
      <c r="C160" s="218" t="s">
        <v>385</v>
      </c>
      <c r="D160" s="94" t="s">
        <v>393</v>
      </c>
      <c r="E160" s="24"/>
      <c r="F160" s="24" t="str">
        <f t="shared" si="6"/>
        <v>FO =&gt; SC</v>
      </c>
      <c r="G160" s="95" t="s">
        <v>2101</v>
      </c>
      <c r="H160" s="222">
        <v>3500000</v>
      </c>
      <c r="I160" s="137"/>
      <c r="J160" s="137"/>
      <c r="K160" s="150"/>
      <c r="L160" s="151"/>
      <c r="M160" s="25"/>
      <c r="N160" s="60"/>
      <c r="O160" s="224">
        <v>143087000</v>
      </c>
      <c r="P160" s="24"/>
    </row>
    <row r="161" spans="1:16" s="30" customFormat="1" ht="39" customHeight="1" x14ac:dyDescent="0.25">
      <c r="A161" s="24" t="str">
        <f t="shared" si="5"/>
        <v>10</v>
      </c>
      <c r="B161" s="39" t="s">
        <v>294</v>
      </c>
      <c r="C161" s="219"/>
      <c r="D161" s="94" t="s">
        <v>1122</v>
      </c>
      <c r="E161" s="24"/>
      <c r="F161" s="24" t="str">
        <f t="shared" si="6"/>
        <v>IB =&gt; SC</v>
      </c>
      <c r="G161" s="95" t="s">
        <v>2102</v>
      </c>
      <c r="H161" s="223"/>
      <c r="I161" s="137"/>
      <c r="J161" s="137"/>
      <c r="K161" s="150"/>
      <c r="L161" s="151"/>
      <c r="M161" s="25"/>
      <c r="N161" s="60"/>
      <c r="O161" s="225"/>
      <c r="P161" s="24"/>
    </row>
    <row r="162" spans="1:16" s="30" customFormat="1" ht="39" customHeight="1" x14ac:dyDescent="0.25">
      <c r="A162" s="24" t="str">
        <f t="shared" si="5"/>
        <v>10</v>
      </c>
      <c r="B162" s="39" t="s">
        <v>294</v>
      </c>
      <c r="C162" s="96" t="s">
        <v>386</v>
      </c>
      <c r="D162" s="94" t="s">
        <v>394</v>
      </c>
      <c r="E162" s="24"/>
      <c r="F162" s="24" t="str">
        <f t="shared" si="6"/>
        <v>T3 =&gt; SC</v>
      </c>
      <c r="G162" s="95" t="s">
        <v>2103</v>
      </c>
      <c r="H162" s="138"/>
      <c r="I162" s="137">
        <v>20000000</v>
      </c>
      <c r="J162" s="137"/>
      <c r="K162" s="150"/>
      <c r="L162" s="151"/>
      <c r="M162" s="25"/>
      <c r="N162" s="60"/>
      <c r="O162" s="66">
        <v>62827000</v>
      </c>
      <c r="P162" s="24" t="s">
        <v>400</v>
      </c>
    </row>
    <row r="163" spans="1:16" s="30" customFormat="1" ht="39" customHeight="1" x14ac:dyDescent="0.25">
      <c r="A163" s="24" t="str">
        <f t="shared" si="5"/>
        <v>10</v>
      </c>
      <c r="B163" s="39" t="s">
        <v>294</v>
      </c>
      <c r="C163" s="96" t="s">
        <v>387</v>
      </c>
      <c r="D163" s="94" t="s">
        <v>395</v>
      </c>
      <c r="E163" s="24"/>
      <c r="F163" s="24" t="str">
        <f t="shared" si="6"/>
        <v>T2 =&gt; PA</v>
      </c>
      <c r="G163" s="95" t="s">
        <v>2104</v>
      </c>
      <c r="H163" s="138"/>
      <c r="I163" s="137">
        <v>10000000</v>
      </c>
      <c r="J163" s="137"/>
      <c r="K163" s="150"/>
      <c r="L163" s="151"/>
      <c r="M163" s="29"/>
      <c r="N163" s="29"/>
      <c r="O163" s="66">
        <v>36827000</v>
      </c>
      <c r="P163" s="24" t="s">
        <v>323</v>
      </c>
    </row>
    <row r="164" spans="1:16" s="30" customFormat="1" ht="39" customHeight="1" x14ac:dyDescent="0.25">
      <c r="A164" s="24" t="str">
        <f t="shared" si="5"/>
        <v>10</v>
      </c>
      <c r="B164" s="39" t="s">
        <v>294</v>
      </c>
      <c r="C164" s="96" t="s">
        <v>388</v>
      </c>
      <c r="D164" s="94" t="s">
        <v>344</v>
      </c>
      <c r="E164" s="24"/>
      <c r="F164" s="24" t="str">
        <f t="shared" si="6"/>
        <v>T3 =&gt; SC</v>
      </c>
      <c r="G164" s="95" t="s">
        <v>2105</v>
      </c>
      <c r="H164" s="138"/>
      <c r="I164" s="137">
        <v>10000000</v>
      </c>
      <c r="J164" s="137"/>
      <c r="K164" s="150"/>
      <c r="L164" s="151"/>
      <c r="M164" s="25"/>
      <c r="N164" s="60"/>
      <c r="O164" s="66">
        <v>70827000</v>
      </c>
      <c r="P164" s="24" t="s">
        <v>396</v>
      </c>
    </row>
    <row r="165" spans="1:16" s="30" customFormat="1" ht="39" customHeight="1" x14ac:dyDescent="0.25">
      <c r="A165" s="24" t="str">
        <f t="shared" si="5"/>
        <v>10</v>
      </c>
      <c r="B165" s="39" t="s">
        <v>294</v>
      </c>
      <c r="C165" s="96" t="s">
        <v>389</v>
      </c>
      <c r="D165" s="94" t="s">
        <v>344</v>
      </c>
      <c r="E165" s="24"/>
      <c r="F165" s="24" t="str">
        <f t="shared" si="6"/>
        <v>T3 =&gt; SC</v>
      </c>
      <c r="G165" s="95" t="s">
        <v>2105</v>
      </c>
      <c r="H165" s="138"/>
      <c r="I165" s="137">
        <v>30827000</v>
      </c>
      <c r="J165" s="137"/>
      <c r="K165" s="150"/>
      <c r="L165" s="151"/>
      <c r="M165" s="25"/>
      <c r="N165" s="60"/>
      <c r="O165" s="66">
        <v>40000000</v>
      </c>
      <c r="P165" s="24" t="s">
        <v>396</v>
      </c>
    </row>
    <row r="166" spans="1:16" s="30" customFormat="1" ht="39" customHeight="1" x14ac:dyDescent="0.25">
      <c r="A166" s="24" t="str">
        <f t="shared" si="5"/>
        <v>10</v>
      </c>
      <c r="B166" s="39" t="s">
        <v>294</v>
      </c>
      <c r="C166" s="96" t="s">
        <v>390</v>
      </c>
      <c r="D166" s="94" t="s">
        <v>397</v>
      </c>
      <c r="E166" s="24"/>
      <c r="F166" s="24" t="str">
        <f t="shared" si="6"/>
        <v>T2 =&gt; PA</v>
      </c>
      <c r="G166" s="95" t="s">
        <v>2100</v>
      </c>
      <c r="H166" s="138"/>
      <c r="I166" s="137">
        <v>46827000</v>
      </c>
      <c r="J166" s="137"/>
      <c r="K166" s="150"/>
      <c r="L166" s="151"/>
      <c r="M166" s="25"/>
      <c r="N166" s="60"/>
      <c r="O166" s="66" t="s">
        <v>259</v>
      </c>
      <c r="P166" s="24" t="s">
        <v>398</v>
      </c>
    </row>
    <row r="167" spans="1:16" s="30" customFormat="1" ht="39" customHeight="1" x14ac:dyDescent="0.25">
      <c r="A167" s="24" t="str">
        <f t="shared" si="5"/>
        <v>10</v>
      </c>
      <c r="B167" s="39" t="s">
        <v>294</v>
      </c>
      <c r="C167" s="96" t="s">
        <v>391</v>
      </c>
      <c r="D167" s="94" t="s">
        <v>296</v>
      </c>
      <c r="E167" s="24"/>
      <c r="F167" s="24" t="str">
        <f t="shared" si="6"/>
        <v>T1 =&gt; PA</v>
      </c>
      <c r="G167" s="95" t="s">
        <v>2106</v>
      </c>
      <c r="H167" s="138"/>
      <c r="I167" s="137">
        <v>54931000</v>
      </c>
      <c r="J167" s="137"/>
      <c r="K167" s="150"/>
      <c r="L167" s="151"/>
      <c r="M167" s="25"/>
      <c r="N167" s="60"/>
      <c r="O167" s="66" t="s">
        <v>259</v>
      </c>
      <c r="P167" s="24" t="s">
        <v>297</v>
      </c>
    </row>
    <row r="168" spans="1:16" s="30" customFormat="1" ht="39" customHeight="1" x14ac:dyDescent="0.25">
      <c r="A168" s="24" t="str">
        <f t="shared" si="5"/>
        <v>10</v>
      </c>
      <c r="B168" s="39" t="s">
        <v>294</v>
      </c>
      <c r="C168" s="96" t="s">
        <v>0</v>
      </c>
      <c r="D168" s="94" t="s">
        <v>440</v>
      </c>
      <c r="E168" s="24" t="s">
        <v>25</v>
      </c>
      <c r="F168" s="24" t="str">
        <f t="shared" si="6"/>
        <v/>
      </c>
      <c r="G168" s="95"/>
      <c r="H168" s="138"/>
      <c r="I168" s="137"/>
      <c r="J168" s="137"/>
      <c r="K168" s="150">
        <v>1080000</v>
      </c>
      <c r="L168" s="151"/>
      <c r="M168" s="86"/>
      <c r="N168" s="86"/>
      <c r="O168" s="66"/>
      <c r="P168" s="24"/>
    </row>
    <row r="169" spans="1:16" s="30" customFormat="1" ht="39" customHeight="1" x14ac:dyDescent="0.25">
      <c r="A169" s="24" t="str">
        <f t="shared" si="5"/>
        <v>10</v>
      </c>
      <c r="B169" s="39" t="s">
        <v>294</v>
      </c>
      <c r="C169" s="96"/>
      <c r="D169" s="94" t="s">
        <v>441</v>
      </c>
      <c r="E169" s="24" t="s">
        <v>41</v>
      </c>
      <c r="F169" s="24" t="str">
        <f t="shared" si="6"/>
        <v/>
      </c>
      <c r="G169" s="95"/>
      <c r="H169" s="138"/>
      <c r="I169" s="137"/>
      <c r="J169" s="137"/>
      <c r="K169" s="150">
        <v>660000</v>
      </c>
      <c r="L169" s="151"/>
      <c r="M169" s="86"/>
      <c r="N169" s="86"/>
      <c r="O169" s="66"/>
      <c r="P169" s="24"/>
    </row>
    <row r="170" spans="1:16" s="30" customFormat="1" ht="39" customHeight="1" x14ac:dyDescent="0.25">
      <c r="A170" s="24" t="str">
        <f t="shared" si="5"/>
        <v>10</v>
      </c>
      <c r="B170" s="39" t="s">
        <v>294</v>
      </c>
      <c r="C170" s="96"/>
      <c r="D170" s="94" t="s">
        <v>444</v>
      </c>
      <c r="E170" s="24" t="s">
        <v>28</v>
      </c>
      <c r="F170" s="24" t="str">
        <f t="shared" si="6"/>
        <v/>
      </c>
      <c r="G170" s="95"/>
      <c r="H170" s="138"/>
      <c r="I170" s="137"/>
      <c r="J170" s="137"/>
      <c r="K170" s="150">
        <v>920000</v>
      </c>
      <c r="L170" s="151"/>
      <c r="M170" s="86"/>
      <c r="N170" s="86"/>
      <c r="O170" s="66"/>
      <c r="P170" s="24"/>
    </row>
    <row r="171" spans="1:16" s="30" customFormat="1" ht="39" customHeight="1" x14ac:dyDescent="0.25">
      <c r="A171" s="24" t="str">
        <f t="shared" si="5"/>
        <v>10</v>
      </c>
      <c r="B171" s="39" t="s">
        <v>294</v>
      </c>
      <c r="C171" s="96"/>
      <c r="D171" s="94" t="s">
        <v>442</v>
      </c>
      <c r="E171" s="24"/>
      <c r="F171" s="24" t="str">
        <f t="shared" si="6"/>
        <v/>
      </c>
      <c r="G171" s="95"/>
      <c r="H171" s="138"/>
      <c r="I171" s="137"/>
      <c r="J171" s="137"/>
      <c r="K171" s="150">
        <v>44000</v>
      </c>
      <c r="L171" s="151"/>
      <c r="M171" s="86"/>
      <c r="N171" s="86"/>
      <c r="O171" s="66"/>
      <c r="P171" s="24"/>
    </row>
    <row r="172" spans="1:16" s="30" customFormat="1" ht="39" customHeight="1" x14ac:dyDescent="0.25">
      <c r="A172" s="24" t="str">
        <f t="shared" si="5"/>
        <v>10</v>
      </c>
      <c r="B172" s="39" t="s">
        <v>294</v>
      </c>
      <c r="C172" s="96"/>
      <c r="D172" s="94" t="s">
        <v>443</v>
      </c>
      <c r="E172" s="24" t="s">
        <v>27</v>
      </c>
      <c r="F172" s="24" t="str">
        <f t="shared" si="6"/>
        <v/>
      </c>
      <c r="G172" s="95"/>
      <c r="H172" s="138"/>
      <c r="I172" s="137"/>
      <c r="J172" s="137"/>
      <c r="K172" s="150">
        <v>5053000</v>
      </c>
      <c r="L172" s="151"/>
      <c r="M172" s="86"/>
      <c r="N172" s="86"/>
      <c r="O172" s="66"/>
      <c r="P172" s="24"/>
    </row>
    <row r="173" spans="1:16" s="30" customFormat="1" ht="39" customHeight="1" x14ac:dyDescent="0.25">
      <c r="A173" s="24" t="str">
        <f t="shared" si="5"/>
        <v>10</v>
      </c>
      <c r="B173" s="39" t="s">
        <v>294</v>
      </c>
      <c r="C173" s="96"/>
      <c r="D173" s="94" t="s">
        <v>445</v>
      </c>
      <c r="E173" s="24" t="s">
        <v>28</v>
      </c>
      <c r="F173" s="24" t="str">
        <f t="shared" si="6"/>
        <v/>
      </c>
      <c r="G173" s="95"/>
      <c r="H173" s="138"/>
      <c r="I173" s="137"/>
      <c r="J173" s="137"/>
      <c r="K173" s="150">
        <v>200000</v>
      </c>
      <c r="L173" s="151"/>
      <c r="M173" s="86"/>
      <c r="N173" s="86"/>
      <c r="O173" s="66"/>
      <c r="P173" s="24"/>
    </row>
    <row r="174" spans="1:16" s="30" customFormat="1" ht="39" customHeight="1" x14ac:dyDescent="0.25">
      <c r="A174" s="24" t="str">
        <f t="shared" si="5"/>
        <v>10</v>
      </c>
      <c r="B174" s="39" t="s">
        <v>294</v>
      </c>
      <c r="C174" s="96"/>
      <c r="D174" s="94" t="s">
        <v>457</v>
      </c>
      <c r="E174" s="24" t="s">
        <v>28</v>
      </c>
      <c r="F174" s="24" t="str">
        <f t="shared" si="6"/>
        <v/>
      </c>
      <c r="G174" s="95"/>
      <c r="H174" s="138"/>
      <c r="I174" s="137"/>
      <c r="J174" s="137"/>
      <c r="K174" s="150">
        <v>460000</v>
      </c>
      <c r="L174" s="151"/>
      <c r="M174" s="86"/>
      <c r="N174" s="86"/>
      <c r="O174" s="66"/>
      <c r="P174" s="24"/>
    </row>
    <row r="175" spans="1:16" s="30" customFormat="1" ht="39" customHeight="1" x14ac:dyDescent="0.25">
      <c r="A175" s="24" t="str">
        <f t="shared" si="5"/>
        <v>10</v>
      </c>
      <c r="B175" s="39" t="s">
        <v>294</v>
      </c>
      <c r="C175" s="96"/>
      <c r="D175" s="94" t="s">
        <v>459</v>
      </c>
      <c r="E175" s="24" t="s">
        <v>70</v>
      </c>
      <c r="F175" s="24" t="str">
        <f t="shared" si="6"/>
        <v/>
      </c>
      <c r="G175" s="95"/>
      <c r="H175" s="138"/>
      <c r="I175" s="137"/>
      <c r="J175" s="137"/>
      <c r="K175" s="150">
        <v>28000</v>
      </c>
      <c r="L175" s="151"/>
      <c r="M175" s="86"/>
      <c r="N175" s="86"/>
      <c r="O175" s="66"/>
      <c r="P175" s="24"/>
    </row>
    <row r="176" spans="1:16" s="93" customFormat="1" ht="39" customHeight="1" x14ac:dyDescent="0.25">
      <c r="A176" s="87" t="str">
        <f>MID(B176,4,2)</f>
        <v/>
      </c>
      <c r="B176" s="91"/>
      <c r="C176" s="91"/>
      <c r="D176" s="89" t="s">
        <v>401</v>
      </c>
      <c r="E176" s="87"/>
      <c r="F176" s="24" t="str">
        <f t="shared" si="6"/>
        <v/>
      </c>
      <c r="G176" s="105"/>
      <c r="H176" s="90">
        <f>SUM(H115:H167)</f>
        <v>183200000</v>
      </c>
      <c r="I176" s="189"/>
      <c r="J176" s="189"/>
      <c r="K176" s="90">
        <f>SUM(K168:K175)</f>
        <v>8445000</v>
      </c>
      <c r="L176" s="190"/>
      <c r="M176" s="90">
        <f>M114+H176-K176</f>
        <v>237266000</v>
      </c>
      <c r="N176" s="90"/>
      <c r="O176" s="92"/>
      <c r="P176" s="87"/>
    </row>
    <row r="177" spans="1:17" s="30" customFormat="1" ht="39" customHeight="1" x14ac:dyDescent="0.25">
      <c r="A177" s="24" t="str">
        <f>MID(B177,4,2)</f>
        <v>10</v>
      </c>
      <c r="B177" s="42" t="s">
        <v>402</v>
      </c>
      <c r="C177" s="42" t="s">
        <v>403</v>
      </c>
      <c r="D177" s="94" t="s">
        <v>320</v>
      </c>
      <c r="E177" s="24"/>
      <c r="F177" s="24" t="str">
        <f t="shared" si="6"/>
        <v>T2 =&gt; PA</v>
      </c>
      <c r="G177" s="95" t="s">
        <v>404</v>
      </c>
      <c r="H177" s="138">
        <v>45827000</v>
      </c>
      <c r="I177" s="137"/>
      <c r="J177" s="137"/>
      <c r="K177" s="150"/>
      <c r="L177" s="151"/>
      <c r="M177" s="25"/>
      <c r="N177" s="60"/>
      <c r="O177" s="66" t="s">
        <v>259</v>
      </c>
      <c r="P177" s="24" t="s">
        <v>405</v>
      </c>
    </row>
    <row r="178" spans="1:17" s="30" customFormat="1" ht="39" customHeight="1" x14ac:dyDescent="0.25">
      <c r="A178" s="24" t="str">
        <f t="shared" ref="A178:A196" si="7">MID(B178,4,2)</f>
        <v>10</v>
      </c>
      <c r="B178" s="42" t="s">
        <v>402</v>
      </c>
      <c r="C178" s="42" t="s">
        <v>406</v>
      </c>
      <c r="D178" s="94" t="s">
        <v>303</v>
      </c>
      <c r="E178" s="24"/>
      <c r="F178" s="24" t="str">
        <f t="shared" si="6"/>
        <v>PT.HUY</v>
      </c>
      <c r="G178" s="95" t="s">
        <v>538</v>
      </c>
      <c r="H178" s="138"/>
      <c r="I178" s="137"/>
      <c r="J178" s="137"/>
      <c r="K178" s="150"/>
      <c r="L178" s="151"/>
      <c r="M178" s="25"/>
      <c r="N178" s="60"/>
      <c r="O178" s="66"/>
      <c r="P178" s="24"/>
    </row>
    <row r="179" spans="1:17" s="30" customFormat="1" ht="39" customHeight="1" x14ac:dyDescent="0.25">
      <c r="A179" s="24" t="str">
        <f t="shared" si="7"/>
        <v>10</v>
      </c>
      <c r="B179" s="42" t="s">
        <v>402</v>
      </c>
      <c r="C179" s="42" t="s">
        <v>407</v>
      </c>
      <c r="D179" s="94" t="s">
        <v>303</v>
      </c>
      <c r="E179" s="24"/>
      <c r="F179" s="24" t="str">
        <f t="shared" si="6"/>
        <v>PT.HUY</v>
      </c>
      <c r="G179" s="95" t="s">
        <v>538</v>
      </c>
      <c r="H179" s="138"/>
      <c r="I179" s="137"/>
      <c r="J179" s="137"/>
      <c r="K179" s="150"/>
      <c r="L179" s="151"/>
      <c r="M179" s="29"/>
      <c r="N179" s="29"/>
      <c r="O179" s="66"/>
      <c r="P179" s="24"/>
    </row>
    <row r="180" spans="1:17" s="30" customFormat="1" ht="39" customHeight="1" x14ac:dyDescent="0.25">
      <c r="A180" s="24" t="str">
        <f t="shared" si="7"/>
        <v>10</v>
      </c>
      <c r="B180" s="42" t="s">
        <v>402</v>
      </c>
      <c r="C180" s="42" t="s">
        <v>408</v>
      </c>
      <c r="D180" s="94" t="s">
        <v>322</v>
      </c>
      <c r="E180" s="24"/>
      <c r="F180" s="24" t="str">
        <f t="shared" si="6"/>
        <v>IB =&gt; AD</v>
      </c>
      <c r="G180" s="95" t="s">
        <v>2114</v>
      </c>
      <c r="H180" s="138">
        <v>14000000</v>
      </c>
      <c r="I180" s="137"/>
      <c r="J180" s="137"/>
      <c r="K180" s="150"/>
      <c r="L180" s="151"/>
      <c r="M180" s="25"/>
      <c r="N180" s="60"/>
      <c r="O180" s="66">
        <v>27987000</v>
      </c>
      <c r="P180" s="24" t="s">
        <v>411</v>
      </c>
    </row>
    <row r="181" spans="1:17" s="30" customFormat="1" ht="39" customHeight="1" x14ac:dyDescent="0.25">
      <c r="A181" s="24" t="str">
        <f t="shared" si="7"/>
        <v>10</v>
      </c>
      <c r="B181" s="42" t="s">
        <v>402</v>
      </c>
      <c r="C181" s="42" t="s">
        <v>409</v>
      </c>
      <c r="D181" s="94" t="s">
        <v>395</v>
      </c>
      <c r="E181" s="24"/>
      <c r="F181" s="24" t="str">
        <f t="shared" si="6"/>
        <v>T2 =&gt; PA</v>
      </c>
      <c r="G181" s="95" t="s">
        <v>342</v>
      </c>
      <c r="H181" s="138"/>
      <c r="I181" s="137">
        <v>14000000</v>
      </c>
      <c r="J181" s="137"/>
      <c r="K181" s="150"/>
      <c r="L181" s="151"/>
      <c r="M181" s="25"/>
      <c r="N181" s="60"/>
      <c r="O181" s="66">
        <v>22827000</v>
      </c>
      <c r="P181" s="24" t="s">
        <v>412</v>
      </c>
    </row>
    <row r="182" spans="1:17" s="30" customFormat="1" ht="39" customHeight="1" x14ac:dyDescent="0.25">
      <c r="A182" s="24" t="str">
        <f t="shared" si="7"/>
        <v>10</v>
      </c>
      <c r="B182" s="42" t="s">
        <v>402</v>
      </c>
      <c r="C182" s="42" t="s">
        <v>410</v>
      </c>
      <c r="D182" s="94" t="s">
        <v>360</v>
      </c>
      <c r="E182" s="24"/>
      <c r="F182" s="24" t="str">
        <f t="shared" si="6"/>
        <v>T2 =&gt; PA</v>
      </c>
      <c r="G182" s="100" t="s">
        <v>342</v>
      </c>
      <c r="H182" s="138">
        <v>38827000</v>
      </c>
      <c r="I182" s="137"/>
      <c r="J182" s="137"/>
      <c r="K182" s="150"/>
      <c r="L182" s="151"/>
      <c r="M182" s="25"/>
      <c r="N182" s="60"/>
      <c r="O182" s="66" t="s">
        <v>259</v>
      </c>
      <c r="P182" s="24"/>
    </row>
    <row r="183" spans="1:17" s="30" customFormat="1" ht="39" customHeight="1" x14ac:dyDescent="0.25">
      <c r="A183" s="24" t="str">
        <f t="shared" si="7"/>
        <v>10</v>
      </c>
      <c r="B183" s="42" t="s">
        <v>402</v>
      </c>
      <c r="C183" s="42" t="s">
        <v>413</v>
      </c>
      <c r="D183" s="94" t="s">
        <v>303</v>
      </c>
      <c r="E183" s="24"/>
      <c r="F183" s="24" t="str">
        <f t="shared" si="6"/>
        <v>PT.HUY</v>
      </c>
      <c r="G183" s="95" t="s">
        <v>538</v>
      </c>
      <c r="H183" s="138"/>
      <c r="I183" s="137"/>
      <c r="J183" s="137"/>
      <c r="K183" s="150"/>
      <c r="L183" s="151"/>
      <c r="M183" s="86"/>
      <c r="N183" s="86"/>
      <c r="O183" s="66"/>
      <c r="P183" s="24"/>
    </row>
    <row r="184" spans="1:17" s="30" customFormat="1" ht="39" customHeight="1" x14ac:dyDescent="0.25">
      <c r="A184" s="24" t="str">
        <f t="shared" si="7"/>
        <v>10</v>
      </c>
      <c r="B184" s="42" t="s">
        <v>402</v>
      </c>
      <c r="C184" s="218" t="s">
        <v>416</v>
      </c>
      <c r="D184" s="94" t="s">
        <v>305</v>
      </c>
      <c r="E184" s="24"/>
      <c r="F184" s="24" t="str">
        <f t="shared" si="6"/>
        <v>IB =&gt; SC</v>
      </c>
      <c r="G184" s="100" t="s">
        <v>2116</v>
      </c>
      <c r="H184" s="222">
        <v>33140000</v>
      </c>
      <c r="I184" s="137"/>
      <c r="J184" s="137"/>
      <c r="K184" s="150"/>
      <c r="L184" s="151"/>
      <c r="M184" s="86"/>
      <c r="N184" s="86"/>
      <c r="O184" s="224">
        <v>93000000</v>
      </c>
      <c r="P184" s="228" t="s">
        <v>490</v>
      </c>
      <c r="Q184" s="30">
        <f>33140-17140</f>
        <v>16000</v>
      </c>
    </row>
    <row r="185" spans="1:17" s="30" customFormat="1" ht="39" customHeight="1" x14ac:dyDescent="0.25">
      <c r="A185" s="24" t="str">
        <f t="shared" si="7"/>
        <v>10</v>
      </c>
      <c r="B185" s="42" t="s">
        <v>402</v>
      </c>
      <c r="C185" s="219"/>
      <c r="D185" s="94" t="s">
        <v>420</v>
      </c>
      <c r="E185" s="24"/>
      <c r="F185" s="24" t="str">
        <f t="shared" si="6"/>
        <v>IB =&gt; SC</v>
      </c>
      <c r="G185" s="100" t="s">
        <v>2116</v>
      </c>
      <c r="H185" s="223"/>
      <c r="I185" s="137"/>
      <c r="J185" s="137"/>
      <c r="K185" s="150"/>
      <c r="L185" s="151"/>
      <c r="M185" s="86"/>
      <c r="N185" s="86"/>
      <c r="O185" s="225"/>
      <c r="P185" s="229"/>
    </row>
    <row r="186" spans="1:17" s="30" customFormat="1" ht="39" customHeight="1" x14ac:dyDescent="0.25">
      <c r="A186" s="24" t="str">
        <f t="shared" si="7"/>
        <v>10</v>
      </c>
      <c r="B186" s="42" t="s">
        <v>402</v>
      </c>
      <c r="C186" s="42" t="s">
        <v>417</v>
      </c>
      <c r="D186" s="94" t="s">
        <v>359</v>
      </c>
      <c r="E186" s="24"/>
      <c r="F186" s="24" t="str">
        <f t="shared" si="6"/>
        <v>T3 =&gt; PA</v>
      </c>
      <c r="G186" s="100" t="s">
        <v>1379</v>
      </c>
      <c r="H186" s="138">
        <v>7000000</v>
      </c>
      <c r="I186" s="137"/>
      <c r="J186" s="137"/>
      <c r="K186" s="150"/>
      <c r="L186" s="151"/>
      <c r="M186" s="86"/>
      <c r="N186" s="86"/>
      <c r="O186" s="66">
        <v>28910000</v>
      </c>
      <c r="P186" s="24" t="s">
        <v>421</v>
      </c>
    </row>
    <row r="187" spans="1:17" s="30" customFormat="1" ht="39" customHeight="1" x14ac:dyDescent="0.25">
      <c r="A187" s="24" t="str">
        <f t="shared" si="7"/>
        <v>10</v>
      </c>
      <c r="B187" s="42" t="s">
        <v>402</v>
      </c>
      <c r="C187" s="42" t="s">
        <v>418</v>
      </c>
      <c r="D187" s="94" t="s">
        <v>422</v>
      </c>
      <c r="E187" s="24"/>
      <c r="F187" s="24" t="str">
        <f t="shared" si="6"/>
        <v>T2 =&gt; PA</v>
      </c>
      <c r="G187" s="100" t="s">
        <v>1318</v>
      </c>
      <c r="H187" s="138"/>
      <c r="I187" s="137">
        <v>3000000</v>
      </c>
      <c r="J187" s="137"/>
      <c r="K187" s="150"/>
      <c r="L187" s="151"/>
      <c r="M187" s="86"/>
      <c r="N187" s="86"/>
      <c r="O187" s="66">
        <v>43827000</v>
      </c>
      <c r="P187" s="24" t="s">
        <v>297</v>
      </c>
    </row>
    <row r="188" spans="1:17" s="30" customFormat="1" ht="39" customHeight="1" x14ac:dyDescent="0.25">
      <c r="A188" s="24" t="str">
        <f t="shared" si="7"/>
        <v>10</v>
      </c>
      <c r="B188" s="42" t="s">
        <v>402</v>
      </c>
      <c r="C188" s="42" t="s">
        <v>419</v>
      </c>
      <c r="D188" s="94" t="s">
        <v>317</v>
      </c>
      <c r="E188" s="24"/>
      <c r="F188" s="24" t="str">
        <f t="shared" si="6"/>
        <v>T1 =&gt; PA</v>
      </c>
      <c r="G188" s="100" t="s">
        <v>1005</v>
      </c>
      <c r="H188" s="138">
        <v>43708000</v>
      </c>
      <c r="I188" s="137"/>
      <c r="J188" s="137"/>
      <c r="K188" s="150"/>
      <c r="L188" s="151"/>
      <c r="M188" s="86"/>
      <c r="N188" s="86"/>
      <c r="O188" s="66" t="s">
        <v>259</v>
      </c>
      <c r="P188" s="24"/>
    </row>
    <row r="189" spans="1:17" s="30" customFormat="1" ht="39" customHeight="1" x14ac:dyDescent="0.25">
      <c r="A189" s="24" t="str">
        <f t="shared" si="7"/>
        <v>10</v>
      </c>
      <c r="B189" s="42" t="s">
        <v>402</v>
      </c>
      <c r="C189" s="42" t="s">
        <v>423</v>
      </c>
      <c r="D189" s="94" t="s">
        <v>303</v>
      </c>
      <c r="E189" s="24"/>
      <c r="F189" s="24" t="str">
        <f t="shared" si="6"/>
        <v>PT.HUY</v>
      </c>
      <c r="G189" s="95" t="s">
        <v>538</v>
      </c>
      <c r="H189" s="138"/>
      <c r="I189" s="137"/>
      <c r="J189" s="137"/>
      <c r="K189" s="150"/>
      <c r="L189" s="151"/>
      <c r="M189" s="86"/>
      <c r="N189" s="86"/>
      <c r="O189" s="66"/>
      <c r="P189" s="24"/>
    </row>
    <row r="190" spans="1:17" s="30" customFormat="1" ht="39" customHeight="1" x14ac:dyDescent="0.25">
      <c r="A190" s="24" t="str">
        <f t="shared" si="7"/>
        <v>10</v>
      </c>
      <c r="B190" s="42" t="s">
        <v>402</v>
      </c>
      <c r="C190" s="42" t="s">
        <v>424</v>
      </c>
      <c r="D190" s="94" t="s">
        <v>348</v>
      </c>
      <c r="E190" s="24"/>
      <c r="F190" s="24" t="str">
        <f t="shared" si="6"/>
        <v>T2 =&gt; PA</v>
      </c>
      <c r="G190" s="100" t="s">
        <v>460</v>
      </c>
      <c r="H190" s="138">
        <v>28496000</v>
      </c>
      <c r="I190" s="137"/>
      <c r="J190" s="137"/>
      <c r="K190" s="150"/>
      <c r="L190" s="151"/>
      <c r="M190" s="86"/>
      <c r="N190" s="86"/>
      <c r="O190" s="66" t="s">
        <v>259</v>
      </c>
      <c r="P190" s="24" t="s">
        <v>427</v>
      </c>
    </row>
    <row r="191" spans="1:17" s="30" customFormat="1" ht="39" customHeight="1" x14ac:dyDescent="0.25">
      <c r="A191" s="24" t="str">
        <f t="shared" si="7"/>
        <v>10</v>
      </c>
      <c r="B191" s="42" t="s">
        <v>402</v>
      </c>
      <c r="C191" s="42" t="s">
        <v>425</v>
      </c>
      <c r="D191" s="94" t="s">
        <v>394</v>
      </c>
      <c r="E191" s="24"/>
      <c r="F191" s="24" t="str">
        <f t="shared" si="6"/>
        <v>T3 =&gt; SC</v>
      </c>
      <c r="G191" s="100" t="s">
        <v>428</v>
      </c>
      <c r="H191" s="138">
        <v>18000000</v>
      </c>
      <c r="I191" s="137">
        <v>44827000</v>
      </c>
      <c r="J191" s="137"/>
      <c r="K191" s="150"/>
      <c r="L191" s="151"/>
      <c r="M191" s="25"/>
      <c r="N191" s="60"/>
      <c r="O191" s="66" t="s">
        <v>259</v>
      </c>
      <c r="P191" s="86" t="s">
        <v>415</v>
      </c>
    </row>
    <row r="192" spans="1:17" s="30" customFormat="1" ht="39" customHeight="1" x14ac:dyDescent="0.25">
      <c r="A192" s="24" t="str">
        <f t="shared" si="7"/>
        <v>10</v>
      </c>
      <c r="B192" s="42" t="s">
        <v>402</v>
      </c>
      <c r="C192" s="42" t="s">
        <v>426</v>
      </c>
      <c r="D192" s="94" t="s">
        <v>429</v>
      </c>
      <c r="E192" s="24"/>
      <c r="F192" s="24" t="str">
        <f t="shared" si="6"/>
        <v>T2 =&gt; PA</v>
      </c>
      <c r="G192" s="95" t="s">
        <v>430</v>
      </c>
      <c r="H192" s="138">
        <v>5000000</v>
      </c>
      <c r="I192" s="137"/>
      <c r="J192" s="137"/>
      <c r="K192" s="150"/>
      <c r="L192" s="151"/>
      <c r="M192" s="25"/>
      <c r="N192" s="60"/>
      <c r="O192" s="66">
        <v>41827000</v>
      </c>
      <c r="P192" s="24"/>
    </row>
    <row r="193" spans="1:17" s="30" customFormat="1" ht="39" customHeight="1" x14ac:dyDescent="0.25">
      <c r="A193" s="24" t="str">
        <f t="shared" si="7"/>
        <v>10</v>
      </c>
      <c r="B193" s="42" t="s">
        <v>402</v>
      </c>
      <c r="C193" s="42" t="s">
        <v>431</v>
      </c>
      <c r="D193" s="94" t="s">
        <v>1161</v>
      </c>
      <c r="E193" s="24"/>
      <c r="F193" s="24" t="str">
        <f t="shared" si="6"/>
        <v>T2 =&gt; SC</v>
      </c>
      <c r="G193" s="95" t="s">
        <v>461</v>
      </c>
      <c r="H193" s="138">
        <v>45000000</v>
      </c>
      <c r="I193" s="137"/>
      <c r="J193" s="137"/>
      <c r="K193" s="150"/>
      <c r="L193" s="151"/>
      <c r="M193" s="86"/>
      <c r="N193" s="86"/>
      <c r="O193" s="66">
        <v>41762000</v>
      </c>
      <c r="P193" s="24" t="s">
        <v>411</v>
      </c>
    </row>
    <row r="194" spans="1:17" s="30" customFormat="1" ht="39" customHeight="1" x14ac:dyDescent="0.25">
      <c r="A194" s="24" t="str">
        <f t="shared" si="7"/>
        <v>10</v>
      </c>
      <c r="B194" s="42" t="s">
        <v>402</v>
      </c>
      <c r="C194" s="42" t="s">
        <v>432</v>
      </c>
      <c r="D194" s="94" t="s">
        <v>437</v>
      </c>
      <c r="E194" s="24"/>
      <c r="F194" s="24" t="str">
        <f t="shared" si="6"/>
        <v>T2 =&gt; PA</v>
      </c>
      <c r="G194" s="100" t="s">
        <v>555</v>
      </c>
      <c r="H194" s="138"/>
      <c r="I194" s="137">
        <v>4000000</v>
      </c>
      <c r="J194" s="137"/>
      <c r="K194" s="150"/>
      <c r="L194" s="151"/>
      <c r="M194" s="29"/>
      <c r="N194" s="29"/>
      <c r="O194" s="66">
        <v>59178000</v>
      </c>
      <c r="P194" s="24" t="s">
        <v>438</v>
      </c>
    </row>
    <row r="195" spans="1:17" s="30" customFormat="1" ht="39" customHeight="1" x14ac:dyDescent="0.25">
      <c r="A195" s="24" t="str">
        <f t="shared" si="7"/>
        <v>10</v>
      </c>
      <c r="B195" s="42" t="s">
        <v>402</v>
      </c>
      <c r="C195" s="42" t="s">
        <v>433</v>
      </c>
      <c r="D195" s="94" t="s">
        <v>414</v>
      </c>
      <c r="E195" s="24"/>
      <c r="F195" s="24" t="str">
        <f t="shared" si="6"/>
        <v>T2 =&gt; PA</v>
      </c>
      <c r="G195" s="100" t="s">
        <v>321</v>
      </c>
      <c r="H195" s="138"/>
      <c r="I195" s="137">
        <v>10000000</v>
      </c>
      <c r="J195" s="137"/>
      <c r="K195" s="150"/>
      <c r="L195" s="151"/>
      <c r="M195" s="86"/>
      <c r="N195" s="86"/>
      <c r="O195" s="66">
        <v>36827000</v>
      </c>
      <c r="P195" s="24" t="s">
        <v>415</v>
      </c>
    </row>
    <row r="196" spans="1:17" s="30" customFormat="1" ht="39" customHeight="1" x14ac:dyDescent="0.25">
      <c r="A196" s="24" t="str">
        <f t="shared" si="7"/>
        <v>10</v>
      </c>
      <c r="B196" s="42" t="s">
        <v>402</v>
      </c>
      <c r="C196" s="42" t="s">
        <v>434</v>
      </c>
      <c r="D196" s="94" t="s">
        <v>414</v>
      </c>
      <c r="E196" s="24"/>
      <c r="F196" s="24" t="str">
        <f t="shared" si="6"/>
        <v>T2 =&gt; PA</v>
      </c>
      <c r="G196" s="100" t="s">
        <v>321</v>
      </c>
      <c r="H196" s="138">
        <v>36827000</v>
      </c>
      <c r="I196" s="137"/>
      <c r="J196" s="137"/>
      <c r="K196" s="150"/>
      <c r="L196" s="151"/>
      <c r="M196" s="25"/>
      <c r="N196" s="60"/>
      <c r="O196" s="66" t="s">
        <v>259</v>
      </c>
      <c r="P196" s="24" t="s">
        <v>439</v>
      </c>
    </row>
    <row r="197" spans="1:17" s="30" customFormat="1" ht="39" customHeight="1" x14ac:dyDescent="0.25">
      <c r="A197" s="24" t="str">
        <f>MID(B197,4,2)</f>
        <v>10</v>
      </c>
      <c r="B197" s="42" t="s">
        <v>402</v>
      </c>
      <c r="C197" s="218" t="s">
        <v>435</v>
      </c>
      <c r="D197" s="94" t="s">
        <v>462</v>
      </c>
      <c r="E197" s="24"/>
      <c r="F197" s="24" t="str">
        <f t="shared" si="6"/>
        <v>T2 =&gt; SC</v>
      </c>
      <c r="G197" s="100" t="s">
        <v>365</v>
      </c>
      <c r="H197" s="138"/>
      <c r="I197" s="226">
        <v>20000000</v>
      </c>
      <c r="J197" s="137"/>
      <c r="K197" s="150"/>
      <c r="L197" s="151"/>
      <c r="M197" s="86"/>
      <c r="N197" s="86"/>
      <c r="O197" s="224">
        <v>101398000</v>
      </c>
      <c r="P197" s="228"/>
    </row>
    <row r="198" spans="1:17" s="30" customFormat="1" ht="39" customHeight="1" x14ac:dyDescent="0.25">
      <c r="A198" s="24" t="str">
        <f>MID(B198,4,2)</f>
        <v>10</v>
      </c>
      <c r="B198" s="42" t="s">
        <v>402</v>
      </c>
      <c r="C198" s="219"/>
      <c r="D198" s="94" t="s">
        <v>463</v>
      </c>
      <c r="E198" s="24"/>
      <c r="F198" s="24" t="str">
        <f t="shared" si="6"/>
        <v>IB =&gt; PA</v>
      </c>
      <c r="G198" s="100" t="s">
        <v>1404</v>
      </c>
      <c r="H198" s="138"/>
      <c r="I198" s="227"/>
      <c r="J198" s="137"/>
      <c r="K198" s="156"/>
      <c r="L198" s="151"/>
      <c r="M198" s="86"/>
      <c r="N198" s="86"/>
      <c r="O198" s="225"/>
      <c r="P198" s="229"/>
    </row>
    <row r="199" spans="1:17" s="30" customFormat="1" ht="39" customHeight="1" x14ac:dyDescent="0.25">
      <c r="A199" s="24" t="str">
        <f>MID(B199,4,2)</f>
        <v>10</v>
      </c>
      <c r="B199" s="42" t="s">
        <v>402</v>
      </c>
      <c r="C199" s="42" t="s">
        <v>464</v>
      </c>
      <c r="D199" s="94" t="s">
        <v>465</v>
      </c>
      <c r="E199" s="24"/>
      <c r="F199" s="24" t="str">
        <f t="shared" ref="F199:F262" si="8">LEFT(G199,8)</f>
        <v>T2 =&gt; PA</v>
      </c>
      <c r="G199" s="95" t="s">
        <v>466</v>
      </c>
      <c r="H199" s="138">
        <v>2000000</v>
      </c>
      <c r="I199" s="137"/>
      <c r="J199" s="137"/>
      <c r="K199" s="155"/>
      <c r="L199" s="151"/>
      <c r="M199" s="25"/>
      <c r="N199" s="60"/>
      <c r="O199" s="66">
        <v>44827000</v>
      </c>
      <c r="P199" s="86"/>
    </row>
    <row r="200" spans="1:17" s="30" customFormat="1" ht="39" customHeight="1" x14ac:dyDescent="0.25">
      <c r="A200" s="24" t="str">
        <f>MID(B200,4,2)</f>
        <v>10</v>
      </c>
      <c r="B200" s="42" t="s">
        <v>402</v>
      </c>
      <c r="C200" s="42" t="s">
        <v>467</v>
      </c>
      <c r="D200" s="94" t="s">
        <v>346</v>
      </c>
      <c r="E200" s="24"/>
      <c r="F200" s="24" t="str">
        <f t="shared" si="8"/>
        <v>T3 =&gt; PA</v>
      </c>
      <c r="G200" s="95" t="s">
        <v>1319</v>
      </c>
      <c r="H200" s="138">
        <v>36892000</v>
      </c>
      <c r="I200" s="137"/>
      <c r="J200" s="137"/>
      <c r="K200" s="155"/>
      <c r="L200" s="151"/>
      <c r="M200" s="86"/>
      <c r="N200" s="86"/>
      <c r="O200" s="66" t="s">
        <v>259</v>
      </c>
      <c r="P200" s="86" t="s">
        <v>405</v>
      </c>
    </row>
    <row r="201" spans="1:17" s="30" customFormat="1" ht="39" customHeight="1" x14ac:dyDescent="0.25">
      <c r="A201" s="24" t="str">
        <f t="shared" ref="A201:A206" si="9">MID(B201,4,2)</f>
        <v>10</v>
      </c>
      <c r="B201" s="42" t="s">
        <v>402</v>
      </c>
      <c r="C201" s="42" t="s">
        <v>468</v>
      </c>
      <c r="D201" s="94" t="s">
        <v>469</v>
      </c>
      <c r="E201" s="24"/>
      <c r="F201" s="24" t="str">
        <f t="shared" si="8"/>
        <v>T2 =&gt; PA</v>
      </c>
      <c r="G201" s="95" t="s">
        <v>1320</v>
      </c>
      <c r="H201" s="138"/>
      <c r="I201" s="137">
        <v>46827000</v>
      </c>
      <c r="J201" s="137"/>
      <c r="K201" s="155"/>
      <c r="L201" s="151"/>
      <c r="M201" s="86"/>
      <c r="N201" s="86"/>
      <c r="O201" s="66" t="s">
        <v>259</v>
      </c>
      <c r="P201" s="26" t="s">
        <v>415</v>
      </c>
    </row>
    <row r="202" spans="1:17" s="30" customFormat="1" ht="39" customHeight="1" x14ac:dyDescent="0.25">
      <c r="A202" s="24" t="str">
        <f t="shared" si="9"/>
        <v>10</v>
      </c>
      <c r="B202" s="42" t="s">
        <v>402</v>
      </c>
      <c r="C202" s="42" t="s">
        <v>447</v>
      </c>
      <c r="D202" s="94" t="s">
        <v>453</v>
      </c>
      <c r="E202" s="24" t="s">
        <v>29</v>
      </c>
      <c r="F202" s="24" t="str">
        <f t="shared" si="8"/>
        <v/>
      </c>
      <c r="G202" s="100"/>
      <c r="H202" s="138"/>
      <c r="I202" s="137"/>
      <c r="J202" s="137"/>
      <c r="K202" s="155">
        <v>5000000</v>
      </c>
      <c r="L202" s="151"/>
      <c r="M202" s="86"/>
      <c r="N202" s="86"/>
      <c r="O202" s="66"/>
      <c r="P202" s="86"/>
    </row>
    <row r="203" spans="1:17" s="30" customFormat="1" ht="39" customHeight="1" x14ac:dyDescent="0.25">
      <c r="A203" s="24" t="str">
        <f t="shared" si="9"/>
        <v>10</v>
      </c>
      <c r="B203" s="42" t="s">
        <v>402</v>
      </c>
      <c r="C203" s="42"/>
      <c r="D203" s="94" t="s">
        <v>470</v>
      </c>
      <c r="E203" s="24" t="s">
        <v>23</v>
      </c>
      <c r="F203" s="24" t="str">
        <f t="shared" si="8"/>
        <v/>
      </c>
      <c r="G203" s="100"/>
      <c r="H203" s="138"/>
      <c r="I203" s="137"/>
      <c r="J203" s="137"/>
      <c r="K203" s="155">
        <v>950000</v>
      </c>
      <c r="L203" s="151"/>
      <c r="M203" s="86"/>
      <c r="N203" s="86"/>
      <c r="O203" s="66"/>
      <c r="P203" s="86"/>
      <c r="Q203" s="30" t="s">
        <v>1422</v>
      </c>
    </row>
    <row r="204" spans="1:17" s="30" customFormat="1" ht="39" customHeight="1" x14ac:dyDescent="0.25">
      <c r="A204" s="24" t="str">
        <f t="shared" si="9"/>
        <v>10</v>
      </c>
      <c r="B204" s="42" t="s">
        <v>402</v>
      </c>
      <c r="C204" s="42"/>
      <c r="D204" s="94" t="s">
        <v>448</v>
      </c>
      <c r="E204" s="180" t="s">
        <v>68</v>
      </c>
      <c r="F204" s="24" t="str">
        <f t="shared" si="8"/>
        <v/>
      </c>
      <c r="G204" s="100"/>
      <c r="H204" s="138"/>
      <c r="I204" s="137"/>
      <c r="J204" s="137"/>
      <c r="K204" s="155">
        <v>4070000</v>
      </c>
      <c r="L204" s="151"/>
      <c r="M204" s="86"/>
      <c r="N204" s="86"/>
      <c r="O204" s="66"/>
      <c r="P204" s="86"/>
    </row>
    <row r="205" spans="1:17" s="30" customFormat="1" ht="39" customHeight="1" x14ac:dyDescent="0.25">
      <c r="A205" s="24" t="str">
        <f t="shared" si="9"/>
        <v>10</v>
      </c>
      <c r="B205" s="42" t="s">
        <v>402</v>
      </c>
      <c r="C205" s="42"/>
      <c r="D205" s="94" t="s">
        <v>471</v>
      </c>
      <c r="E205" s="24" t="s">
        <v>37</v>
      </c>
      <c r="F205" s="24" t="str">
        <f t="shared" si="8"/>
        <v/>
      </c>
      <c r="G205" s="100"/>
      <c r="H205" s="138"/>
      <c r="I205" s="137"/>
      <c r="J205" s="137"/>
      <c r="K205" s="155">
        <v>200000</v>
      </c>
      <c r="L205" s="151"/>
      <c r="M205" s="86"/>
      <c r="N205" s="86"/>
      <c r="O205" s="66"/>
      <c r="P205" s="86"/>
    </row>
    <row r="206" spans="1:17" s="30" customFormat="1" ht="39" customHeight="1" x14ac:dyDescent="0.25">
      <c r="A206" s="24" t="str">
        <f t="shared" si="9"/>
        <v>10</v>
      </c>
      <c r="B206" s="42" t="s">
        <v>402</v>
      </c>
      <c r="C206" s="42"/>
      <c r="D206" s="94" t="s">
        <v>472</v>
      </c>
      <c r="E206" s="24" t="s">
        <v>37</v>
      </c>
      <c r="F206" s="24" t="str">
        <f t="shared" si="8"/>
        <v/>
      </c>
      <c r="G206" s="100"/>
      <c r="H206" s="138"/>
      <c r="I206" s="137"/>
      <c r="J206" s="137"/>
      <c r="K206" s="155">
        <v>5000000</v>
      </c>
      <c r="L206" s="151"/>
      <c r="M206" s="86"/>
      <c r="N206" s="86"/>
      <c r="O206" s="66"/>
      <c r="P206" s="86"/>
    </row>
    <row r="207" spans="1:17" s="30" customFormat="1" ht="39" customHeight="1" x14ac:dyDescent="0.25">
      <c r="A207" s="24" t="str">
        <f>MID(B207,4,2)</f>
        <v>10</v>
      </c>
      <c r="B207" s="42" t="s">
        <v>402</v>
      </c>
      <c r="C207" s="42"/>
      <c r="D207" s="94" t="s">
        <v>449</v>
      </c>
      <c r="E207" s="24" t="s">
        <v>29</v>
      </c>
      <c r="F207" s="24" t="str">
        <f t="shared" si="8"/>
        <v/>
      </c>
      <c r="G207" s="100"/>
      <c r="H207" s="138"/>
      <c r="I207" s="137"/>
      <c r="J207" s="137"/>
      <c r="K207" s="155">
        <v>4500000</v>
      </c>
      <c r="L207" s="151"/>
      <c r="M207" s="25"/>
      <c r="N207" s="60"/>
      <c r="O207" s="66"/>
      <c r="P207" s="86"/>
    </row>
    <row r="208" spans="1:17" s="30" customFormat="1" ht="39" customHeight="1" x14ac:dyDescent="0.25">
      <c r="A208" s="24" t="str">
        <f>MID(B208,4,2)</f>
        <v>10</v>
      </c>
      <c r="B208" s="42" t="s">
        <v>402</v>
      </c>
      <c r="C208" s="42"/>
      <c r="D208" s="94" t="s">
        <v>450</v>
      </c>
      <c r="E208" s="24" t="s">
        <v>28</v>
      </c>
      <c r="F208" s="24" t="str">
        <f t="shared" si="8"/>
        <v/>
      </c>
      <c r="G208" s="100"/>
      <c r="H208" s="138"/>
      <c r="I208" s="137"/>
      <c r="J208" s="137"/>
      <c r="K208" s="155">
        <v>1950000</v>
      </c>
      <c r="L208" s="151"/>
      <c r="M208" s="25"/>
      <c r="N208" s="60"/>
      <c r="O208" s="66"/>
      <c r="P208" s="86"/>
    </row>
    <row r="209" spans="1:16" s="30" customFormat="1" ht="39" customHeight="1" x14ac:dyDescent="0.25">
      <c r="A209" s="24" t="str">
        <f>MID(B209,4,2)</f>
        <v>10</v>
      </c>
      <c r="B209" s="42" t="s">
        <v>402</v>
      </c>
      <c r="C209" s="42"/>
      <c r="D209" s="94" t="s">
        <v>451</v>
      </c>
      <c r="E209" s="24" t="s">
        <v>54</v>
      </c>
      <c r="F209" s="24" t="str">
        <f t="shared" si="8"/>
        <v/>
      </c>
      <c r="G209" s="100"/>
      <c r="H209" s="138"/>
      <c r="I209" s="137"/>
      <c r="J209" s="137"/>
      <c r="K209" s="155">
        <v>42000</v>
      </c>
      <c r="L209" s="151"/>
      <c r="M209" s="86"/>
      <c r="N209" s="86"/>
      <c r="O209" s="66"/>
      <c r="P209" s="86"/>
    </row>
    <row r="210" spans="1:16" s="30" customFormat="1" ht="39" customHeight="1" x14ac:dyDescent="0.25">
      <c r="A210" s="24" t="str">
        <f t="shared" ref="A210:A215" si="10">MID(B210,4,2)</f>
        <v>10</v>
      </c>
      <c r="B210" s="42" t="s">
        <v>402</v>
      </c>
      <c r="C210" s="42"/>
      <c r="D210" s="94" t="s">
        <v>452</v>
      </c>
      <c r="E210" s="24" t="s">
        <v>28</v>
      </c>
      <c r="F210" s="24" t="str">
        <f t="shared" si="8"/>
        <v/>
      </c>
      <c r="G210" s="100"/>
      <c r="H210" s="138"/>
      <c r="I210" s="137"/>
      <c r="J210" s="137"/>
      <c r="K210" s="155">
        <v>180000</v>
      </c>
      <c r="L210" s="151"/>
      <c r="M210" s="86"/>
      <c r="N210" s="86"/>
      <c r="O210" s="66"/>
      <c r="P210" s="86"/>
    </row>
    <row r="211" spans="1:16" s="30" customFormat="1" ht="39" customHeight="1" x14ac:dyDescent="0.25">
      <c r="A211" s="24" t="str">
        <f t="shared" si="10"/>
        <v>10</v>
      </c>
      <c r="B211" s="42" t="s">
        <v>402</v>
      </c>
      <c r="C211" s="42"/>
      <c r="D211" s="94" t="s">
        <v>454</v>
      </c>
      <c r="E211" s="24" t="s">
        <v>56</v>
      </c>
      <c r="F211" s="24" t="str">
        <f t="shared" si="8"/>
        <v/>
      </c>
      <c r="G211" s="100"/>
      <c r="H211" s="138"/>
      <c r="I211" s="137"/>
      <c r="J211" s="137"/>
      <c r="K211" s="155">
        <v>150000000</v>
      </c>
      <c r="L211" s="151"/>
      <c r="M211" s="86"/>
      <c r="N211" s="86"/>
      <c r="O211" s="66"/>
      <c r="P211" s="86"/>
    </row>
    <row r="212" spans="1:16" s="30" customFormat="1" ht="39" customHeight="1" x14ac:dyDescent="0.25">
      <c r="A212" s="24" t="str">
        <f t="shared" si="10"/>
        <v>10</v>
      </c>
      <c r="B212" s="42" t="s">
        <v>402</v>
      </c>
      <c r="C212" s="42"/>
      <c r="D212" s="94" t="s">
        <v>455</v>
      </c>
      <c r="E212" s="24" t="s">
        <v>68</v>
      </c>
      <c r="F212" s="24" t="str">
        <f t="shared" si="8"/>
        <v/>
      </c>
      <c r="G212" s="100"/>
      <c r="H212" s="138"/>
      <c r="I212" s="137"/>
      <c r="J212" s="137"/>
      <c r="K212" s="155">
        <v>50000</v>
      </c>
      <c r="L212" s="151"/>
      <c r="M212" s="86"/>
      <c r="N212" s="86"/>
      <c r="O212" s="66"/>
      <c r="P212" s="86"/>
    </row>
    <row r="213" spans="1:16" s="30" customFormat="1" ht="39" customHeight="1" x14ac:dyDescent="0.25">
      <c r="A213" s="24" t="str">
        <f t="shared" si="10"/>
        <v>10</v>
      </c>
      <c r="B213" s="42" t="s">
        <v>402</v>
      </c>
      <c r="C213" s="42"/>
      <c r="D213" s="94" t="s">
        <v>456</v>
      </c>
      <c r="E213" s="24" t="s">
        <v>28</v>
      </c>
      <c r="F213" s="24" t="str">
        <f t="shared" si="8"/>
        <v/>
      </c>
      <c r="G213" s="100"/>
      <c r="H213" s="138"/>
      <c r="I213" s="137"/>
      <c r="J213" s="137"/>
      <c r="K213" s="155">
        <v>600000</v>
      </c>
      <c r="L213" s="151"/>
      <c r="M213" s="86"/>
      <c r="N213" s="86"/>
      <c r="O213" s="66"/>
      <c r="P213" s="86"/>
    </row>
    <row r="214" spans="1:16" s="30" customFormat="1" ht="39" customHeight="1" x14ac:dyDescent="0.25">
      <c r="A214" s="24" t="str">
        <f t="shared" si="10"/>
        <v>10</v>
      </c>
      <c r="B214" s="42" t="s">
        <v>402</v>
      </c>
      <c r="C214" s="42"/>
      <c r="D214" s="94" t="s">
        <v>458</v>
      </c>
      <c r="E214" s="24" t="s">
        <v>41</v>
      </c>
      <c r="F214" s="24" t="str">
        <f t="shared" si="8"/>
        <v/>
      </c>
      <c r="G214" s="100"/>
      <c r="H214" s="138"/>
      <c r="I214" s="137"/>
      <c r="J214" s="137"/>
      <c r="K214" s="155">
        <v>150000</v>
      </c>
      <c r="L214" s="151"/>
      <c r="M214" s="86"/>
      <c r="N214" s="86"/>
      <c r="O214" s="66"/>
      <c r="P214" s="86"/>
    </row>
    <row r="215" spans="1:16" s="30" customFormat="1" ht="39" customHeight="1" x14ac:dyDescent="0.25">
      <c r="A215" s="24" t="str">
        <f t="shared" si="10"/>
        <v>10</v>
      </c>
      <c r="B215" s="42" t="s">
        <v>402</v>
      </c>
      <c r="C215" s="42"/>
      <c r="D215" s="94" t="s">
        <v>473</v>
      </c>
      <c r="E215" s="24" t="s">
        <v>28</v>
      </c>
      <c r="F215" s="24" t="str">
        <f t="shared" si="8"/>
        <v/>
      </c>
      <c r="G215" s="100"/>
      <c r="H215" s="138"/>
      <c r="I215" s="137"/>
      <c r="J215" s="137"/>
      <c r="K215" s="155">
        <v>2200000</v>
      </c>
      <c r="L215" s="151"/>
      <c r="M215" s="86"/>
      <c r="N215" s="86"/>
      <c r="O215" s="66"/>
      <c r="P215" s="86"/>
    </row>
    <row r="216" spans="1:16" s="93" customFormat="1" ht="39" customHeight="1" x14ac:dyDescent="0.25">
      <c r="A216" s="87" t="str">
        <f t="shared" ref="A216:A243" si="11">MID(B216,4,2)</f>
        <v/>
      </c>
      <c r="B216" s="91"/>
      <c r="C216" s="91"/>
      <c r="D216" s="89" t="s">
        <v>446</v>
      </c>
      <c r="E216" s="87"/>
      <c r="F216" s="24" t="str">
        <f t="shared" si="8"/>
        <v/>
      </c>
      <c r="G216" s="124"/>
      <c r="H216" s="90">
        <f>SUM(H177:H201)</f>
        <v>354717000</v>
      </c>
      <c r="I216" s="189"/>
      <c r="J216" s="189"/>
      <c r="K216" s="189">
        <f>SUM(K202:K215)</f>
        <v>174892000</v>
      </c>
      <c r="L216" s="190"/>
      <c r="M216" s="90">
        <f>M176-K216+H216</f>
        <v>417091000</v>
      </c>
      <c r="N216" s="90"/>
      <c r="O216" s="92"/>
      <c r="P216" s="90"/>
    </row>
    <row r="217" spans="1:16" s="30" customFormat="1" ht="39" customHeight="1" x14ac:dyDescent="0.25">
      <c r="A217" s="24" t="str">
        <f t="shared" si="11"/>
        <v>10</v>
      </c>
      <c r="B217" s="42" t="s">
        <v>1325</v>
      </c>
      <c r="C217" s="42" t="s">
        <v>476</v>
      </c>
      <c r="D217" s="94" t="s">
        <v>474</v>
      </c>
      <c r="E217" s="24"/>
      <c r="F217" s="24" t="str">
        <f t="shared" si="8"/>
        <v>IB =&gt; SC</v>
      </c>
      <c r="G217" s="95" t="s">
        <v>1263</v>
      </c>
      <c r="H217" s="138"/>
      <c r="I217" s="137">
        <v>38679000</v>
      </c>
      <c r="J217" s="137"/>
      <c r="K217" s="155"/>
      <c r="L217" s="151"/>
      <c r="M217" s="25"/>
      <c r="N217" s="60"/>
      <c r="O217" s="66" t="s">
        <v>259</v>
      </c>
      <c r="P217" s="86" t="s">
        <v>475</v>
      </c>
    </row>
    <row r="218" spans="1:16" s="30" customFormat="1" ht="39" customHeight="1" x14ac:dyDescent="0.25">
      <c r="A218" s="24" t="str">
        <f t="shared" si="11"/>
        <v>10</v>
      </c>
      <c r="B218" s="42" t="s">
        <v>1325</v>
      </c>
      <c r="C218" s="42" t="s">
        <v>477</v>
      </c>
      <c r="D218" s="94" t="s">
        <v>378</v>
      </c>
      <c r="E218" s="24"/>
      <c r="F218" s="24" t="str">
        <f t="shared" si="8"/>
        <v>T2 =&gt; SC</v>
      </c>
      <c r="G218" s="100" t="s">
        <v>734</v>
      </c>
      <c r="H218" s="138">
        <v>81762000</v>
      </c>
      <c r="I218" s="137"/>
      <c r="J218" s="137"/>
      <c r="K218" s="155"/>
      <c r="L218" s="151"/>
      <c r="M218" s="25"/>
      <c r="N218" s="60"/>
      <c r="O218" s="66" t="s">
        <v>259</v>
      </c>
      <c r="P218" s="86" t="s">
        <v>412</v>
      </c>
    </row>
    <row r="219" spans="1:16" s="30" customFormat="1" ht="39" customHeight="1" x14ac:dyDescent="0.25">
      <c r="A219" s="24" t="str">
        <f t="shared" si="11"/>
        <v>10</v>
      </c>
      <c r="B219" s="42" t="s">
        <v>1325</v>
      </c>
      <c r="C219" s="42" t="s">
        <v>478</v>
      </c>
      <c r="D219" s="94" t="s">
        <v>379</v>
      </c>
      <c r="E219" s="24"/>
      <c r="F219" s="24" t="str">
        <f t="shared" si="8"/>
        <v>T2 =&gt; SC</v>
      </c>
      <c r="G219" s="100" t="s">
        <v>734</v>
      </c>
      <c r="H219" s="138">
        <v>39000000</v>
      </c>
      <c r="I219" s="137"/>
      <c r="J219" s="137"/>
      <c r="K219" s="155"/>
      <c r="L219" s="151"/>
      <c r="M219" s="25"/>
      <c r="N219" s="60"/>
      <c r="O219" s="66">
        <v>46762000</v>
      </c>
      <c r="P219" s="86" t="s">
        <v>479</v>
      </c>
    </row>
    <row r="220" spans="1:16" s="30" customFormat="1" ht="39" customHeight="1" x14ac:dyDescent="0.25">
      <c r="A220" s="24" t="str">
        <f t="shared" si="11"/>
        <v>10</v>
      </c>
      <c r="B220" s="42" t="s">
        <v>1325</v>
      </c>
      <c r="C220" s="42" t="s">
        <v>436</v>
      </c>
      <c r="D220" s="94" t="s">
        <v>368</v>
      </c>
      <c r="E220" s="24"/>
      <c r="F220" s="24" t="str">
        <f t="shared" si="8"/>
        <v>IB =&gt; AD</v>
      </c>
      <c r="G220" s="100" t="s">
        <v>1264</v>
      </c>
      <c r="H220" s="138">
        <v>22987000</v>
      </c>
      <c r="I220" s="137"/>
      <c r="J220" s="137"/>
      <c r="K220" s="155"/>
      <c r="L220" s="151"/>
      <c r="M220" s="25"/>
      <c r="N220" s="60"/>
      <c r="O220" s="66">
        <v>23000000</v>
      </c>
      <c r="P220" s="86" t="s">
        <v>405</v>
      </c>
    </row>
    <row r="221" spans="1:16" s="30" customFormat="1" ht="39" customHeight="1" x14ac:dyDescent="0.25">
      <c r="A221" s="24" t="str">
        <f t="shared" si="11"/>
        <v>10</v>
      </c>
      <c r="B221" s="42" t="s">
        <v>1325</v>
      </c>
      <c r="C221" s="81" t="s">
        <v>0</v>
      </c>
      <c r="D221" s="94" t="s">
        <v>480</v>
      </c>
      <c r="E221" s="24" t="s">
        <v>28</v>
      </c>
      <c r="F221" s="24" t="str">
        <f t="shared" si="8"/>
        <v/>
      </c>
      <c r="G221" s="100"/>
      <c r="H221" s="137"/>
      <c r="I221" s="137"/>
      <c r="J221" s="137"/>
      <c r="K221" s="150">
        <v>120000</v>
      </c>
      <c r="L221" s="151"/>
      <c r="M221" s="25"/>
      <c r="N221" s="60"/>
      <c r="O221" s="66"/>
      <c r="P221" s="86"/>
    </row>
    <row r="222" spans="1:16" s="30" customFormat="1" ht="39" customHeight="1" x14ac:dyDescent="0.25">
      <c r="A222" s="24" t="str">
        <f t="shared" si="11"/>
        <v>10</v>
      </c>
      <c r="B222" s="42" t="s">
        <v>1325</v>
      </c>
      <c r="C222" s="42"/>
      <c r="D222" s="94" t="s">
        <v>481</v>
      </c>
      <c r="E222" s="24" t="s">
        <v>28</v>
      </c>
      <c r="F222" s="24" t="str">
        <f t="shared" si="8"/>
        <v/>
      </c>
      <c r="G222" s="100"/>
      <c r="H222" s="137"/>
      <c r="I222" s="137"/>
      <c r="J222" s="137"/>
      <c r="K222" s="150">
        <v>120000</v>
      </c>
      <c r="L222" s="151"/>
      <c r="M222" s="25"/>
      <c r="N222" s="60"/>
      <c r="O222" s="66"/>
      <c r="P222" s="86"/>
    </row>
    <row r="223" spans="1:16" s="30" customFormat="1" ht="39" customHeight="1" x14ac:dyDescent="0.25">
      <c r="A223" s="24" t="str">
        <f t="shared" si="11"/>
        <v>10</v>
      </c>
      <c r="B223" s="42" t="s">
        <v>1325</v>
      </c>
      <c r="C223" s="42"/>
      <c r="D223" s="94" t="s">
        <v>482</v>
      </c>
      <c r="E223" s="24" t="s">
        <v>56</v>
      </c>
      <c r="F223" s="24" t="str">
        <f t="shared" si="8"/>
        <v/>
      </c>
      <c r="G223" s="100"/>
      <c r="H223" s="138"/>
      <c r="I223" s="137"/>
      <c r="J223" s="137"/>
      <c r="K223" s="155">
        <v>300000000</v>
      </c>
      <c r="L223" s="151"/>
      <c r="M223" s="25"/>
      <c r="N223" s="60"/>
      <c r="O223" s="66"/>
      <c r="P223" s="86"/>
    </row>
    <row r="224" spans="1:16" s="30" customFormat="1" ht="39" customHeight="1" x14ac:dyDescent="0.25">
      <c r="A224" s="24" t="str">
        <f t="shared" si="11"/>
        <v>10</v>
      </c>
      <c r="B224" s="42" t="s">
        <v>1325</v>
      </c>
      <c r="C224" s="42"/>
      <c r="D224" s="94" t="s">
        <v>483</v>
      </c>
      <c r="E224" s="24" t="s">
        <v>28</v>
      </c>
      <c r="F224" s="24" t="str">
        <f t="shared" si="8"/>
        <v/>
      </c>
      <c r="G224" s="100"/>
      <c r="H224" s="138"/>
      <c r="I224" s="137"/>
      <c r="J224" s="137"/>
      <c r="K224" s="155">
        <v>200000</v>
      </c>
      <c r="L224" s="151"/>
      <c r="M224" s="25"/>
      <c r="N224" s="60"/>
      <c r="O224" s="66"/>
      <c r="P224" s="86"/>
    </row>
    <row r="225" spans="1:16" s="30" customFormat="1" ht="39" customHeight="1" x14ac:dyDescent="0.25">
      <c r="A225" s="24" t="str">
        <f t="shared" si="11"/>
        <v>10</v>
      </c>
      <c r="B225" s="42" t="s">
        <v>1325</v>
      </c>
      <c r="C225" s="42"/>
      <c r="D225" s="94" t="s">
        <v>484</v>
      </c>
      <c r="E225" s="24" t="s">
        <v>54</v>
      </c>
      <c r="F225" s="24" t="str">
        <f t="shared" si="8"/>
        <v/>
      </c>
      <c r="G225" s="100"/>
      <c r="H225" s="138"/>
      <c r="I225" s="137"/>
      <c r="J225" s="137"/>
      <c r="K225" s="155">
        <v>108000</v>
      </c>
      <c r="L225" s="151"/>
      <c r="M225" s="25"/>
      <c r="N225" s="60"/>
      <c r="O225" s="66"/>
      <c r="P225" s="86"/>
    </row>
    <row r="226" spans="1:16" s="93" customFormat="1" ht="39" customHeight="1" x14ac:dyDescent="0.25">
      <c r="A226" s="87" t="str">
        <f t="shared" si="11"/>
        <v/>
      </c>
      <c r="B226" s="91"/>
      <c r="C226" s="91"/>
      <c r="D226" s="89" t="s">
        <v>485</v>
      </c>
      <c r="E226" s="87" t="str">
        <f>LEFT(G226,8)</f>
        <v/>
      </c>
      <c r="F226" s="24" t="str">
        <f t="shared" si="8"/>
        <v/>
      </c>
      <c r="G226" s="124"/>
      <c r="H226" s="90">
        <f>SUM(H217:H220)</f>
        <v>143749000</v>
      </c>
      <c r="I226" s="189"/>
      <c r="J226" s="189"/>
      <c r="K226" s="189">
        <f>SUM(K221:K225)</f>
        <v>300548000</v>
      </c>
      <c r="L226" s="190"/>
      <c r="M226" s="90">
        <f>M216+H226-K226</f>
        <v>260292000</v>
      </c>
      <c r="N226" s="90"/>
      <c r="O226" s="92"/>
      <c r="P226" s="90"/>
    </row>
    <row r="227" spans="1:16" s="30" customFormat="1" ht="39" customHeight="1" x14ac:dyDescent="0.25">
      <c r="A227" s="24" t="str">
        <f t="shared" si="11"/>
        <v>10</v>
      </c>
      <c r="B227" s="42" t="s">
        <v>1326</v>
      </c>
      <c r="C227" s="81" t="s">
        <v>0</v>
      </c>
      <c r="D227" s="94" t="s">
        <v>486</v>
      </c>
      <c r="E227" s="24" t="s">
        <v>23</v>
      </c>
      <c r="F227" s="24" t="str">
        <f t="shared" si="8"/>
        <v/>
      </c>
      <c r="G227" s="100"/>
      <c r="H227" s="138"/>
      <c r="I227" s="137"/>
      <c r="J227" s="137"/>
      <c r="K227" s="157">
        <v>2000000</v>
      </c>
      <c r="L227" s="151"/>
      <c r="M227" s="25"/>
      <c r="N227" s="60"/>
      <c r="O227" s="66"/>
      <c r="P227" s="86"/>
    </row>
    <row r="228" spans="1:16" s="30" customFormat="1" ht="39" customHeight="1" x14ac:dyDescent="0.25">
      <c r="A228" s="24" t="str">
        <f t="shared" si="11"/>
        <v>10</v>
      </c>
      <c r="B228" s="42" t="s">
        <v>1326</v>
      </c>
      <c r="C228" s="42"/>
      <c r="D228" s="94" t="s">
        <v>487</v>
      </c>
      <c r="E228" s="24" t="s">
        <v>23</v>
      </c>
      <c r="F228" s="24" t="str">
        <f t="shared" si="8"/>
        <v/>
      </c>
      <c r="G228" s="100"/>
      <c r="H228" s="138"/>
      <c r="I228" s="137"/>
      <c r="J228" s="137"/>
      <c r="K228" s="157">
        <v>200000</v>
      </c>
      <c r="L228" s="151"/>
      <c r="M228" s="25"/>
      <c r="N228" s="60"/>
      <c r="O228" s="66"/>
      <c r="P228" s="86"/>
    </row>
    <row r="229" spans="1:16" s="30" customFormat="1" ht="39" customHeight="1" x14ac:dyDescent="0.25">
      <c r="A229" s="24" t="str">
        <f t="shared" si="11"/>
        <v>10</v>
      </c>
      <c r="B229" s="42" t="s">
        <v>1326</v>
      </c>
      <c r="C229" s="42"/>
      <c r="D229" s="94" t="s">
        <v>482</v>
      </c>
      <c r="E229" s="24" t="s">
        <v>56</v>
      </c>
      <c r="F229" s="24" t="str">
        <f t="shared" si="8"/>
        <v/>
      </c>
      <c r="G229" s="100"/>
      <c r="H229" s="138"/>
      <c r="I229" s="137"/>
      <c r="J229" s="137"/>
      <c r="K229" s="155">
        <v>160000000</v>
      </c>
      <c r="L229" s="151"/>
      <c r="M229" s="86"/>
      <c r="N229" s="86"/>
      <c r="O229" s="66"/>
      <c r="P229" s="86"/>
    </row>
    <row r="230" spans="1:16" s="30" customFormat="1" ht="39" customHeight="1" x14ac:dyDescent="0.25">
      <c r="A230" s="24" t="str">
        <f t="shared" si="11"/>
        <v>10</v>
      </c>
      <c r="B230" s="42" t="s">
        <v>1326</v>
      </c>
      <c r="C230" s="42"/>
      <c r="D230" s="94" t="s">
        <v>488</v>
      </c>
      <c r="E230" s="24" t="s">
        <v>37</v>
      </c>
      <c r="F230" s="24" t="str">
        <f t="shared" si="8"/>
        <v/>
      </c>
      <c r="G230" s="100"/>
      <c r="H230" s="138"/>
      <c r="I230" s="137"/>
      <c r="J230" s="137"/>
      <c r="K230" s="155">
        <v>4370000</v>
      </c>
      <c r="L230" s="151"/>
      <c r="M230" s="86"/>
      <c r="N230" s="86"/>
      <c r="O230" s="66"/>
      <c r="P230" s="86"/>
    </row>
    <row r="231" spans="1:16" s="93" customFormat="1" ht="39" customHeight="1" x14ac:dyDescent="0.25">
      <c r="A231" s="87" t="str">
        <f t="shared" si="11"/>
        <v/>
      </c>
      <c r="B231" s="91"/>
      <c r="C231" s="91"/>
      <c r="D231" s="89" t="s">
        <v>489</v>
      </c>
      <c r="E231" s="87"/>
      <c r="F231" s="24" t="str">
        <f t="shared" si="8"/>
        <v/>
      </c>
      <c r="G231" s="124"/>
      <c r="H231" s="90"/>
      <c r="I231" s="189"/>
      <c r="J231" s="189"/>
      <c r="K231" s="189">
        <f>SUM(K227:K230)</f>
        <v>166570000</v>
      </c>
      <c r="L231" s="190"/>
      <c r="M231" s="90">
        <f>M226-K231</f>
        <v>93722000</v>
      </c>
      <c r="N231" s="90"/>
      <c r="O231" s="92"/>
      <c r="P231" s="90"/>
    </row>
    <row r="232" spans="1:16" s="30" customFormat="1" ht="39" customHeight="1" x14ac:dyDescent="0.25">
      <c r="A232" s="24" t="str">
        <f t="shared" si="11"/>
        <v>10</v>
      </c>
      <c r="B232" s="42" t="s">
        <v>1327</v>
      </c>
      <c r="C232" s="81" t="s">
        <v>0</v>
      </c>
      <c r="D232" s="94" t="s">
        <v>491</v>
      </c>
      <c r="E232" s="24" t="s">
        <v>68</v>
      </c>
      <c r="F232" s="24" t="str">
        <f t="shared" si="8"/>
        <v/>
      </c>
      <c r="G232" s="100"/>
      <c r="H232" s="138"/>
      <c r="I232" s="137"/>
      <c r="J232" s="137"/>
      <c r="K232" s="155">
        <v>1610000</v>
      </c>
      <c r="L232" s="151"/>
      <c r="M232" s="86"/>
      <c r="N232" s="86"/>
      <c r="O232" s="66"/>
      <c r="P232" s="86"/>
    </row>
    <row r="233" spans="1:16" s="30" customFormat="1" ht="39" customHeight="1" x14ac:dyDescent="0.25">
      <c r="A233" s="24" t="str">
        <f t="shared" si="11"/>
        <v>10</v>
      </c>
      <c r="B233" s="42" t="s">
        <v>1327</v>
      </c>
      <c r="C233" s="42"/>
      <c r="D233" s="94" t="s">
        <v>492</v>
      </c>
      <c r="E233" s="24" t="s">
        <v>68</v>
      </c>
      <c r="F233" s="24" t="str">
        <f t="shared" si="8"/>
        <v/>
      </c>
      <c r="G233" s="100"/>
      <c r="H233" s="138"/>
      <c r="I233" s="137"/>
      <c r="J233" s="137"/>
      <c r="K233" s="155">
        <v>500000</v>
      </c>
      <c r="L233" s="151"/>
      <c r="M233" s="86"/>
      <c r="N233" s="86"/>
      <c r="O233" s="66"/>
      <c r="P233" s="86"/>
    </row>
    <row r="234" spans="1:16" s="30" customFormat="1" ht="39" customHeight="1" x14ac:dyDescent="0.25">
      <c r="A234" s="24" t="str">
        <f t="shared" si="11"/>
        <v>10</v>
      </c>
      <c r="B234" s="42" t="s">
        <v>1327</v>
      </c>
      <c r="C234" s="42"/>
      <c r="D234" s="94" t="s">
        <v>493</v>
      </c>
      <c r="E234" s="24" t="s">
        <v>68</v>
      </c>
      <c r="F234" s="24" t="str">
        <f t="shared" si="8"/>
        <v/>
      </c>
      <c r="G234" s="100"/>
      <c r="H234" s="138"/>
      <c r="I234" s="137"/>
      <c r="J234" s="137"/>
      <c r="K234" s="155">
        <v>597000</v>
      </c>
      <c r="L234" s="151"/>
      <c r="M234" s="86"/>
      <c r="N234" s="86"/>
      <c r="O234" s="66"/>
      <c r="P234" s="86"/>
    </row>
    <row r="235" spans="1:16" s="30" customFormat="1" ht="39" customHeight="1" x14ac:dyDescent="0.25">
      <c r="A235" s="24" t="str">
        <f t="shared" si="11"/>
        <v>10</v>
      </c>
      <c r="B235" s="42" t="s">
        <v>1327</v>
      </c>
      <c r="C235" s="42"/>
      <c r="D235" s="94" t="s">
        <v>494</v>
      </c>
      <c r="E235" s="24" t="s">
        <v>68</v>
      </c>
      <c r="F235" s="24" t="str">
        <f t="shared" si="8"/>
        <v/>
      </c>
      <c r="G235" s="100"/>
      <c r="H235" s="138"/>
      <c r="I235" s="137"/>
      <c r="J235" s="137"/>
      <c r="K235" s="155">
        <v>3160000</v>
      </c>
      <c r="L235" s="151"/>
      <c r="M235" s="86"/>
      <c r="N235" s="86"/>
      <c r="O235" s="66"/>
      <c r="P235" s="86"/>
    </row>
    <row r="236" spans="1:16" s="30" customFormat="1" ht="39" customHeight="1" x14ac:dyDescent="0.25">
      <c r="A236" s="24" t="str">
        <f t="shared" si="11"/>
        <v>10</v>
      </c>
      <c r="B236" s="42" t="s">
        <v>1327</v>
      </c>
      <c r="C236" s="42"/>
      <c r="D236" s="94" t="s">
        <v>495</v>
      </c>
      <c r="E236" s="24" t="s">
        <v>68</v>
      </c>
      <c r="F236" s="24" t="str">
        <f t="shared" si="8"/>
        <v/>
      </c>
      <c r="G236" s="100"/>
      <c r="H236" s="138"/>
      <c r="I236" s="137"/>
      <c r="J236" s="137"/>
      <c r="K236" s="155">
        <v>2900000</v>
      </c>
      <c r="L236" s="151"/>
      <c r="M236" s="86"/>
      <c r="N236" s="86"/>
      <c r="O236" s="66"/>
      <c r="P236" s="86"/>
    </row>
    <row r="237" spans="1:16" s="30" customFormat="1" ht="39" customHeight="1" x14ac:dyDescent="0.25">
      <c r="A237" s="24" t="str">
        <f t="shared" si="11"/>
        <v>10</v>
      </c>
      <c r="B237" s="42" t="s">
        <v>1327</v>
      </c>
      <c r="C237" s="42"/>
      <c r="D237" s="94" t="s">
        <v>496</v>
      </c>
      <c r="E237" s="24" t="s">
        <v>68</v>
      </c>
      <c r="F237" s="24" t="str">
        <f t="shared" si="8"/>
        <v/>
      </c>
      <c r="G237" s="100"/>
      <c r="H237" s="138"/>
      <c r="I237" s="137"/>
      <c r="J237" s="137"/>
      <c r="K237" s="155">
        <v>280000</v>
      </c>
      <c r="L237" s="151"/>
      <c r="M237" s="25"/>
      <c r="N237" s="60"/>
      <c r="O237" s="66"/>
      <c r="P237" s="24"/>
    </row>
    <row r="238" spans="1:16" s="30" customFormat="1" ht="39" customHeight="1" x14ac:dyDescent="0.25">
      <c r="A238" s="24" t="str">
        <f t="shared" si="11"/>
        <v>10</v>
      </c>
      <c r="B238" s="42" t="s">
        <v>1327</v>
      </c>
      <c r="C238" s="42"/>
      <c r="D238" s="94" t="s">
        <v>497</v>
      </c>
      <c r="E238" s="24" t="s">
        <v>68</v>
      </c>
      <c r="F238" s="24" t="str">
        <f t="shared" si="8"/>
        <v/>
      </c>
      <c r="G238" s="100"/>
      <c r="H238" s="138"/>
      <c r="I238" s="137"/>
      <c r="J238" s="137"/>
      <c r="K238" s="155">
        <v>23250000</v>
      </c>
      <c r="L238" s="151"/>
      <c r="M238" s="25"/>
      <c r="N238" s="60"/>
      <c r="O238" s="66"/>
      <c r="P238" s="24"/>
    </row>
    <row r="239" spans="1:16" s="30" customFormat="1" ht="39" customHeight="1" x14ac:dyDescent="0.25">
      <c r="A239" s="24" t="str">
        <f t="shared" si="11"/>
        <v>10</v>
      </c>
      <c r="B239" s="42" t="s">
        <v>1327</v>
      </c>
      <c r="C239" s="42"/>
      <c r="D239" s="94" t="s">
        <v>38</v>
      </c>
      <c r="E239" s="24" t="s">
        <v>27</v>
      </c>
      <c r="F239" s="24" t="str">
        <f t="shared" si="8"/>
        <v/>
      </c>
      <c r="G239" s="100"/>
      <c r="H239" s="138"/>
      <c r="I239" s="137"/>
      <c r="J239" s="137"/>
      <c r="K239" s="155">
        <v>875000</v>
      </c>
      <c r="L239" s="151"/>
      <c r="M239" s="25"/>
      <c r="N239" s="60"/>
      <c r="O239" s="66"/>
      <c r="P239" s="24"/>
    </row>
    <row r="240" spans="1:16" s="30" customFormat="1" ht="39" customHeight="1" x14ac:dyDescent="0.25">
      <c r="A240" s="24" t="str">
        <f t="shared" si="11"/>
        <v>10</v>
      </c>
      <c r="B240" s="42" t="s">
        <v>1327</v>
      </c>
      <c r="C240" s="42"/>
      <c r="D240" s="94" t="s">
        <v>498</v>
      </c>
      <c r="E240" s="24" t="s">
        <v>30</v>
      </c>
      <c r="F240" s="24" t="str">
        <f t="shared" si="8"/>
        <v/>
      </c>
      <c r="G240" s="100"/>
      <c r="H240" s="138"/>
      <c r="I240" s="137"/>
      <c r="J240" s="137"/>
      <c r="K240" s="155">
        <v>1436000</v>
      </c>
      <c r="L240" s="151"/>
      <c r="M240" s="25"/>
      <c r="N240" s="60"/>
      <c r="O240" s="66"/>
      <c r="P240" s="24"/>
    </row>
    <row r="241" spans="1:16" s="30" customFormat="1" ht="39" customHeight="1" x14ac:dyDescent="0.25">
      <c r="A241" s="24" t="str">
        <f t="shared" si="11"/>
        <v>10</v>
      </c>
      <c r="B241" s="42" t="s">
        <v>1327</v>
      </c>
      <c r="C241" s="42"/>
      <c r="D241" s="94" t="s">
        <v>499</v>
      </c>
      <c r="E241" s="24" t="s">
        <v>68</v>
      </c>
      <c r="F241" s="24" t="str">
        <f t="shared" si="8"/>
        <v/>
      </c>
      <c r="G241" s="100"/>
      <c r="H241" s="138"/>
      <c r="I241" s="137"/>
      <c r="J241" s="137"/>
      <c r="K241" s="155">
        <v>54000</v>
      </c>
      <c r="L241" s="151"/>
      <c r="M241" s="29"/>
      <c r="N241" s="29"/>
      <c r="O241" s="66"/>
      <c r="P241" s="86"/>
    </row>
    <row r="242" spans="1:16" ht="39" customHeight="1" x14ac:dyDescent="0.25">
      <c r="A242" s="24" t="str">
        <f t="shared" si="11"/>
        <v>10</v>
      </c>
      <c r="B242" s="42" t="s">
        <v>1327</v>
      </c>
      <c r="C242" s="42"/>
      <c r="D242" s="94" t="s">
        <v>500</v>
      </c>
      <c r="E242" s="24" t="s">
        <v>68</v>
      </c>
      <c r="F242" s="24" t="str">
        <f t="shared" si="8"/>
        <v/>
      </c>
      <c r="G242" s="100"/>
      <c r="H242" s="138"/>
      <c r="I242" s="137"/>
      <c r="J242" s="137"/>
      <c r="K242" s="155">
        <v>600000</v>
      </c>
      <c r="L242" s="158"/>
      <c r="M242" s="25"/>
      <c r="N242" s="62"/>
      <c r="O242" s="68"/>
      <c r="P242" s="5"/>
    </row>
    <row r="243" spans="1:16" ht="39" customHeight="1" x14ac:dyDescent="0.25">
      <c r="A243" s="24" t="str">
        <f t="shared" si="11"/>
        <v>10</v>
      </c>
      <c r="B243" s="42" t="s">
        <v>1327</v>
      </c>
      <c r="C243" s="42"/>
      <c r="D243" s="94" t="s">
        <v>501</v>
      </c>
      <c r="E243" s="24" t="s">
        <v>25</v>
      </c>
      <c r="F243" s="24" t="str">
        <f t="shared" si="8"/>
        <v/>
      </c>
      <c r="G243" s="100"/>
      <c r="H243" s="138"/>
      <c r="I243" s="137"/>
      <c r="J243" s="137"/>
      <c r="K243" s="155">
        <v>140000</v>
      </c>
      <c r="L243" s="158"/>
      <c r="M243" s="25"/>
      <c r="N243" s="62"/>
      <c r="O243" s="68"/>
      <c r="P243" s="5"/>
    </row>
    <row r="244" spans="1:16" ht="39" customHeight="1" x14ac:dyDescent="0.25">
      <c r="A244" s="24" t="str">
        <f t="shared" ref="A244:A298" si="12">MID(B244,4,2)</f>
        <v>10</v>
      </c>
      <c r="B244" s="42" t="s">
        <v>1327</v>
      </c>
      <c r="C244" s="42"/>
      <c r="D244" s="94" t="s">
        <v>502</v>
      </c>
      <c r="E244" s="24" t="s">
        <v>68</v>
      </c>
      <c r="F244" s="24" t="str">
        <f t="shared" si="8"/>
        <v/>
      </c>
      <c r="G244" s="100"/>
      <c r="H244" s="138"/>
      <c r="I244" s="137"/>
      <c r="J244" s="137"/>
      <c r="K244" s="155">
        <v>400000</v>
      </c>
      <c r="L244" s="158"/>
      <c r="M244" s="25"/>
      <c r="N244" s="62"/>
      <c r="O244" s="68"/>
      <c r="P244" s="5"/>
    </row>
    <row r="245" spans="1:16" ht="39" customHeight="1" x14ac:dyDescent="0.25">
      <c r="A245" s="24" t="str">
        <f t="shared" si="12"/>
        <v>10</v>
      </c>
      <c r="B245" s="42" t="s">
        <v>1327</v>
      </c>
      <c r="C245" s="42"/>
      <c r="D245" s="94" t="s">
        <v>515</v>
      </c>
      <c r="E245" s="24" t="s">
        <v>68</v>
      </c>
      <c r="F245" s="24" t="str">
        <f t="shared" si="8"/>
        <v/>
      </c>
      <c r="G245" s="100"/>
      <c r="H245" s="138"/>
      <c r="I245" s="137"/>
      <c r="J245" s="137"/>
      <c r="K245" s="155">
        <v>120000</v>
      </c>
      <c r="L245" s="158"/>
      <c r="M245" s="25"/>
      <c r="N245" s="62"/>
      <c r="O245" s="68"/>
      <c r="P245" s="5"/>
    </row>
    <row r="246" spans="1:16" ht="39" customHeight="1" x14ac:dyDescent="0.25">
      <c r="A246" s="24" t="str">
        <f t="shared" si="12"/>
        <v>10</v>
      </c>
      <c r="B246" s="42" t="s">
        <v>1327</v>
      </c>
      <c r="C246" s="42"/>
      <c r="D246" s="94" t="s">
        <v>503</v>
      </c>
      <c r="E246" s="24" t="s">
        <v>68</v>
      </c>
      <c r="F246" s="24" t="str">
        <f t="shared" si="8"/>
        <v/>
      </c>
      <c r="G246" s="100"/>
      <c r="H246" s="138"/>
      <c r="I246" s="137"/>
      <c r="J246" s="137"/>
      <c r="K246" s="155">
        <v>4390000</v>
      </c>
      <c r="L246" s="158"/>
      <c r="M246" s="25"/>
      <c r="N246" s="62"/>
      <c r="O246" s="68"/>
      <c r="P246" s="5"/>
    </row>
    <row r="247" spans="1:16" ht="39" customHeight="1" x14ac:dyDescent="0.25">
      <c r="A247" s="24" t="str">
        <f t="shared" si="12"/>
        <v>10</v>
      </c>
      <c r="B247" s="42" t="s">
        <v>1327</v>
      </c>
      <c r="C247" s="42"/>
      <c r="D247" s="94" t="s">
        <v>504</v>
      </c>
      <c r="E247" s="24" t="s">
        <v>68</v>
      </c>
      <c r="F247" s="24" t="str">
        <f t="shared" si="8"/>
        <v/>
      </c>
      <c r="G247" s="100"/>
      <c r="H247" s="138"/>
      <c r="I247" s="137"/>
      <c r="J247" s="137"/>
      <c r="K247" s="155">
        <v>1125000</v>
      </c>
      <c r="L247" s="158"/>
      <c r="M247" s="25"/>
      <c r="N247" s="62"/>
      <c r="O247" s="68"/>
      <c r="P247" s="5"/>
    </row>
    <row r="248" spans="1:16" ht="39" customHeight="1" x14ac:dyDescent="0.25">
      <c r="A248" s="24" t="str">
        <f t="shared" si="12"/>
        <v>10</v>
      </c>
      <c r="B248" s="42" t="s">
        <v>1327</v>
      </c>
      <c r="C248" s="42"/>
      <c r="D248" s="94" t="s">
        <v>505</v>
      </c>
      <c r="E248" s="24" t="s">
        <v>68</v>
      </c>
      <c r="F248" s="24" t="str">
        <f t="shared" si="8"/>
        <v/>
      </c>
      <c r="G248" s="100"/>
      <c r="H248" s="138"/>
      <c r="I248" s="137"/>
      <c r="J248" s="137"/>
      <c r="K248" s="155">
        <v>1000000</v>
      </c>
      <c r="L248" s="158"/>
      <c r="M248" s="25"/>
      <c r="N248" s="62"/>
      <c r="O248" s="68"/>
      <c r="P248" s="5"/>
    </row>
    <row r="249" spans="1:16" ht="39" customHeight="1" x14ac:dyDescent="0.25">
      <c r="A249" s="24" t="str">
        <f t="shared" si="12"/>
        <v>10</v>
      </c>
      <c r="B249" s="42" t="s">
        <v>1327</v>
      </c>
      <c r="C249" s="42"/>
      <c r="D249" s="94" t="s">
        <v>514</v>
      </c>
      <c r="E249" s="24" t="s">
        <v>68</v>
      </c>
      <c r="F249" s="24" t="str">
        <f t="shared" si="8"/>
        <v/>
      </c>
      <c r="G249" s="100"/>
      <c r="H249" s="138"/>
      <c r="I249" s="137"/>
      <c r="J249" s="137"/>
      <c r="K249" s="155">
        <v>1050000</v>
      </c>
      <c r="L249" s="158"/>
      <c r="M249" s="25"/>
      <c r="N249" s="62"/>
      <c r="O249" s="68"/>
      <c r="P249" s="5"/>
    </row>
    <row r="250" spans="1:16" ht="39" customHeight="1" x14ac:dyDescent="0.25">
      <c r="A250" s="24" t="str">
        <f t="shared" si="12"/>
        <v>10</v>
      </c>
      <c r="B250" s="42" t="s">
        <v>1327</v>
      </c>
      <c r="C250" s="42"/>
      <c r="D250" s="94" t="s">
        <v>513</v>
      </c>
      <c r="E250" s="24" t="s">
        <v>68</v>
      </c>
      <c r="F250" s="24" t="str">
        <f t="shared" si="8"/>
        <v/>
      </c>
      <c r="G250" s="100"/>
      <c r="H250" s="138"/>
      <c r="I250" s="137"/>
      <c r="J250" s="137"/>
      <c r="K250" s="155">
        <v>840000</v>
      </c>
      <c r="L250" s="158"/>
      <c r="M250" s="25"/>
      <c r="N250" s="62"/>
      <c r="O250" s="68"/>
      <c r="P250" s="5"/>
    </row>
    <row r="251" spans="1:16" ht="39" customHeight="1" x14ac:dyDescent="0.25">
      <c r="A251" s="24" t="str">
        <f t="shared" si="12"/>
        <v>10</v>
      </c>
      <c r="B251" s="42" t="s">
        <v>1327</v>
      </c>
      <c r="C251" s="42"/>
      <c r="D251" s="94" t="s">
        <v>506</v>
      </c>
      <c r="E251" s="24" t="s">
        <v>68</v>
      </c>
      <c r="F251" s="24" t="str">
        <f t="shared" si="8"/>
        <v/>
      </c>
      <c r="G251" s="100"/>
      <c r="H251" s="138"/>
      <c r="I251" s="137"/>
      <c r="J251" s="137"/>
      <c r="K251" s="155">
        <v>1000000</v>
      </c>
      <c r="L251" s="158"/>
      <c r="M251" s="25"/>
      <c r="N251" s="62"/>
      <c r="O251" s="68"/>
      <c r="P251" s="5"/>
    </row>
    <row r="252" spans="1:16" ht="39" customHeight="1" x14ac:dyDescent="0.25">
      <c r="A252" s="24" t="str">
        <f t="shared" si="12"/>
        <v>10</v>
      </c>
      <c r="B252" s="42" t="s">
        <v>1327</v>
      </c>
      <c r="C252" s="42"/>
      <c r="D252" s="94" t="s">
        <v>516</v>
      </c>
      <c r="E252" s="24" t="s">
        <v>68</v>
      </c>
      <c r="F252" s="24" t="str">
        <f t="shared" si="8"/>
        <v/>
      </c>
      <c r="G252" s="100"/>
      <c r="H252" s="138"/>
      <c r="I252" s="137"/>
      <c r="J252" s="137"/>
      <c r="K252" s="155">
        <v>1000000</v>
      </c>
      <c r="L252" s="158"/>
      <c r="M252" s="86"/>
      <c r="N252" s="62"/>
      <c r="O252" s="68"/>
      <c r="P252" s="5"/>
    </row>
    <row r="253" spans="1:16" ht="39" customHeight="1" x14ac:dyDescent="0.25">
      <c r="A253" s="24" t="str">
        <f t="shared" si="12"/>
        <v>10</v>
      </c>
      <c r="B253" s="42" t="s">
        <v>1327</v>
      </c>
      <c r="C253" s="42"/>
      <c r="D253" s="94" t="s">
        <v>512</v>
      </c>
      <c r="E253" s="24" t="s">
        <v>68</v>
      </c>
      <c r="F253" s="24" t="str">
        <f t="shared" si="8"/>
        <v/>
      </c>
      <c r="G253" s="100"/>
      <c r="H253" s="138"/>
      <c r="I253" s="137"/>
      <c r="J253" s="137"/>
      <c r="K253" s="155">
        <v>900000</v>
      </c>
      <c r="L253" s="158"/>
      <c r="M253" s="25"/>
      <c r="N253" s="62"/>
      <c r="O253" s="68"/>
      <c r="P253" s="5"/>
    </row>
    <row r="254" spans="1:16" ht="39" customHeight="1" x14ac:dyDescent="0.25">
      <c r="A254" s="24" t="str">
        <f t="shared" si="12"/>
        <v>10</v>
      </c>
      <c r="B254" s="42" t="s">
        <v>1327</v>
      </c>
      <c r="C254" s="42"/>
      <c r="D254" s="94" t="s">
        <v>507</v>
      </c>
      <c r="E254" s="24" t="s">
        <v>68</v>
      </c>
      <c r="F254" s="24" t="str">
        <f t="shared" si="8"/>
        <v/>
      </c>
      <c r="G254" s="100"/>
      <c r="H254" s="138"/>
      <c r="I254" s="137"/>
      <c r="J254" s="137"/>
      <c r="K254" s="155">
        <v>100000</v>
      </c>
      <c r="L254" s="158"/>
      <c r="M254" s="25"/>
      <c r="N254" s="62"/>
      <c r="O254" s="68"/>
      <c r="P254" s="5"/>
    </row>
    <row r="255" spans="1:16" ht="39" customHeight="1" x14ac:dyDescent="0.25">
      <c r="A255" s="24" t="str">
        <f t="shared" si="12"/>
        <v>10</v>
      </c>
      <c r="B255" s="42" t="s">
        <v>1327</v>
      </c>
      <c r="C255" s="42"/>
      <c r="D255" s="94" t="s">
        <v>508</v>
      </c>
      <c r="E255" s="24" t="s">
        <v>68</v>
      </c>
      <c r="F255" s="24" t="str">
        <f t="shared" si="8"/>
        <v/>
      </c>
      <c r="G255" s="100"/>
      <c r="H255" s="138"/>
      <c r="I255" s="137"/>
      <c r="J255" s="137"/>
      <c r="K255" s="155">
        <v>650000</v>
      </c>
      <c r="L255" s="158"/>
      <c r="M255" s="25"/>
      <c r="N255" s="62"/>
      <c r="O255" s="68"/>
      <c r="P255" s="5"/>
    </row>
    <row r="256" spans="1:16" ht="39" customHeight="1" x14ac:dyDescent="0.25">
      <c r="A256" s="24" t="str">
        <f t="shared" si="12"/>
        <v>10</v>
      </c>
      <c r="B256" s="42" t="s">
        <v>1327</v>
      </c>
      <c r="C256" s="42"/>
      <c r="D256" s="94" t="s">
        <v>509</v>
      </c>
      <c r="E256" s="24" t="s">
        <v>68</v>
      </c>
      <c r="F256" s="24" t="str">
        <f t="shared" si="8"/>
        <v/>
      </c>
      <c r="G256" s="100"/>
      <c r="H256" s="138"/>
      <c r="I256" s="137"/>
      <c r="J256" s="137"/>
      <c r="K256" s="155">
        <v>700000</v>
      </c>
      <c r="L256" s="158"/>
      <c r="M256" s="25"/>
      <c r="N256" s="62"/>
      <c r="O256" s="68"/>
      <c r="P256" s="5"/>
    </row>
    <row r="257" spans="1:16" ht="39" customHeight="1" x14ac:dyDescent="0.25">
      <c r="A257" s="24" t="str">
        <f t="shared" si="12"/>
        <v>10</v>
      </c>
      <c r="B257" s="42" t="s">
        <v>1327</v>
      </c>
      <c r="C257" s="42"/>
      <c r="D257" s="94" t="s">
        <v>510</v>
      </c>
      <c r="E257" s="24" t="s">
        <v>68</v>
      </c>
      <c r="F257" s="24" t="str">
        <f t="shared" si="8"/>
        <v/>
      </c>
      <c r="G257" s="100"/>
      <c r="H257" s="138"/>
      <c r="I257" s="137"/>
      <c r="J257" s="137"/>
      <c r="K257" s="155">
        <v>7600000</v>
      </c>
      <c r="L257" s="158"/>
      <c r="M257" s="25"/>
      <c r="N257" s="62"/>
      <c r="O257" s="68"/>
      <c r="P257" s="5"/>
    </row>
    <row r="258" spans="1:16" ht="39" customHeight="1" x14ac:dyDescent="0.25">
      <c r="A258" s="24" t="str">
        <f t="shared" si="12"/>
        <v>10</v>
      </c>
      <c r="B258" s="42" t="s">
        <v>1327</v>
      </c>
      <c r="C258" s="42"/>
      <c r="D258" s="94" t="s">
        <v>511</v>
      </c>
      <c r="E258" s="24" t="s">
        <v>68</v>
      </c>
      <c r="F258" s="24" t="str">
        <f t="shared" si="8"/>
        <v/>
      </c>
      <c r="G258" s="100"/>
      <c r="H258" s="138"/>
      <c r="I258" s="137"/>
      <c r="J258" s="137"/>
      <c r="K258" s="155">
        <v>1950000</v>
      </c>
      <c r="L258" s="158"/>
      <c r="M258" s="25"/>
      <c r="N258" s="62"/>
      <c r="O258" s="68"/>
      <c r="P258" s="5"/>
    </row>
    <row r="259" spans="1:16" ht="39" customHeight="1" x14ac:dyDescent="0.25">
      <c r="A259" s="24" t="str">
        <f t="shared" si="12"/>
        <v>10</v>
      </c>
      <c r="B259" s="42" t="s">
        <v>1327</v>
      </c>
      <c r="C259" s="42"/>
      <c r="D259" s="94" t="s">
        <v>517</v>
      </c>
      <c r="E259" s="24" t="s">
        <v>28</v>
      </c>
      <c r="F259" s="24" t="str">
        <f t="shared" si="8"/>
        <v/>
      </c>
      <c r="G259" s="100"/>
      <c r="H259" s="138"/>
      <c r="I259" s="137"/>
      <c r="J259" s="137"/>
      <c r="K259" s="155">
        <v>200000</v>
      </c>
      <c r="L259" s="158"/>
      <c r="M259" s="25"/>
      <c r="N259" s="62"/>
      <c r="O259" s="68"/>
      <c r="P259" s="5"/>
    </row>
    <row r="260" spans="1:16" ht="39" customHeight="1" x14ac:dyDescent="0.25">
      <c r="A260" s="24" t="str">
        <f t="shared" si="12"/>
        <v>10</v>
      </c>
      <c r="B260" s="42" t="s">
        <v>1327</v>
      </c>
      <c r="C260" s="42"/>
      <c r="D260" s="94" t="s">
        <v>518</v>
      </c>
      <c r="E260" s="24" t="s">
        <v>28</v>
      </c>
      <c r="F260" s="24" t="str">
        <f t="shared" si="8"/>
        <v/>
      </c>
      <c r="G260" s="100"/>
      <c r="H260" s="138"/>
      <c r="I260" s="137"/>
      <c r="J260" s="137"/>
      <c r="K260" s="155">
        <v>200000</v>
      </c>
      <c r="L260" s="158"/>
      <c r="M260" s="25"/>
      <c r="N260" s="62"/>
      <c r="O260" s="68"/>
      <c r="P260" s="5"/>
    </row>
    <row r="261" spans="1:16" ht="39" customHeight="1" x14ac:dyDescent="0.25">
      <c r="A261" s="24" t="str">
        <f t="shared" si="12"/>
        <v>10</v>
      </c>
      <c r="B261" s="42" t="s">
        <v>1327</v>
      </c>
      <c r="C261" s="42"/>
      <c r="D261" s="94" t="s">
        <v>519</v>
      </c>
      <c r="E261" s="24" t="s">
        <v>54</v>
      </c>
      <c r="F261" s="24" t="str">
        <f t="shared" si="8"/>
        <v/>
      </c>
      <c r="G261" s="100"/>
      <c r="H261" s="138"/>
      <c r="I261" s="137"/>
      <c r="J261" s="137"/>
      <c r="K261" s="155">
        <v>101000</v>
      </c>
      <c r="L261" s="158"/>
      <c r="M261" s="25"/>
      <c r="N261" s="62"/>
      <c r="O261" s="68"/>
      <c r="P261" s="5"/>
    </row>
    <row r="262" spans="1:16" ht="39" customHeight="1" x14ac:dyDescent="0.25">
      <c r="A262" s="24" t="str">
        <f t="shared" si="12"/>
        <v>10</v>
      </c>
      <c r="B262" s="42" t="s">
        <v>1327</v>
      </c>
      <c r="C262" s="42"/>
      <c r="D262" s="94" t="s">
        <v>520</v>
      </c>
      <c r="E262" s="24" t="s">
        <v>68</v>
      </c>
      <c r="F262" s="24" t="str">
        <f t="shared" si="8"/>
        <v/>
      </c>
      <c r="G262" s="100"/>
      <c r="H262" s="138"/>
      <c r="I262" s="137"/>
      <c r="J262" s="137"/>
      <c r="K262" s="155">
        <v>175000</v>
      </c>
      <c r="L262" s="158"/>
      <c r="M262" s="25"/>
      <c r="N262" s="62"/>
      <c r="O262" s="68"/>
      <c r="P262" s="5"/>
    </row>
    <row r="263" spans="1:16" ht="39" customHeight="1" x14ac:dyDescent="0.25">
      <c r="A263" s="24" t="str">
        <f t="shared" si="12"/>
        <v>10</v>
      </c>
      <c r="B263" s="42" t="s">
        <v>1327</v>
      </c>
      <c r="C263" s="42"/>
      <c r="D263" s="94" t="s">
        <v>521</v>
      </c>
      <c r="E263" s="24" t="s">
        <v>25</v>
      </c>
      <c r="F263" s="24" t="str">
        <f t="shared" ref="F263:F324" si="13">LEFT(G263,8)</f>
        <v/>
      </c>
      <c r="G263" s="100"/>
      <c r="H263" s="138"/>
      <c r="I263" s="137"/>
      <c r="J263" s="137"/>
      <c r="K263" s="155">
        <v>40000</v>
      </c>
      <c r="L263" s="158"/>
      <c r="M263" s="25"/>
      <c r="N263" s="62"/>
      <c r="O263" s="68"/>
      <c r="P263" s="5"/>
    </row>
    <row r="264" spans="1:16" ht="39" customHeight="1" x14ac:dyDescent="0.25">
      <c r="A264" s="24" t="str">
        <f t="shared" si="12"/>
        <v>10</v>
      </c>
      <c r="B264" s="42" t="s">
        <v>1327</v>
      </c>
      <c r="C264" s="42"/>
      <c r="D264" s="94" t="s">
        <v>522</v>
      </c>
      <c r="E264" s="24" t="s">
        <v>28</v>
      </c>
      <c r="F264" s="24" t="str">
        <f t="shared" si="13"/>
        <v/>
      </c>
      <c r="G264" s="100"/>
      <c r="H264" s="138"/>
      <c r="I264" s="137"/>
      <c r="J264" s="137"/>
      <c r="K264" s="155">
        <v>180000</v>
      </c>
      <c r="L264" s="158"/>
      <c r="M264" s="25"/>
      <c r="N264" s="62"/>
      <c r="O264" s="68"/>
      <c r="P264" s="5"/>
    </row>
    <row r="265" spans="1:16" ht="39" customHeight="1" x14ac:dyDescent="0.25">
      <c r="A265" s="24" t="str">
        <f t="shared" si="12"/>
        <v>10</v>
      </c>
      <c r="B265" s="42" t="s">
        <v>1327</v>
      </c>
      <c r="C265" s="42"/>
      <c r="D265" s="94" t="s">
        <v>523</v>
      </c>
      <c r="E265" s="24" t="s">
        <v>28</v>
      </c>
      <c r="F265" s="24" t="str">
        <f t="shared" si="13"/>
        <v/>
      </c>
      <c r="G265" s="100"/>
      <c r="H265" s="138"/>
      <c r="I265" s="137"/>
      <c r="J265" s="137"/>
      <c r="K265" s="155">
        <v>180000</v>
      </c>
      <c r="L265" s="158"/>
      <c r="M265" s="25"/>
      <c r="N265" s="62"/>
      <c r="O265" s="68"/>
      <c r="P265" s="5"/>
    </row>
    <row r="266" spans="1:16" ht="39" customHeight="1" x14ac:dyDescent="0.25">
      <c r="A266" s="24" t="str">
        <f t="shared" si="12"/>
        <v>10</v>
      </c>
      <c r="B266" s="42" t="s">
        <v>1327</v>
      </c>
      <c r="C266" s="42"/>
      <c r="D266" s="94" t="s">
        <v>524</v>
      </c>
      <c r="E266" s="24" t="s">
        <v>35</v>
      </c>
      <c r="F266" s="24" t="str">
        <f t="shared" si="13"/>
        <v/>
      </c>
      <c r="G266" s="100"/>
      <c r="H266" s="138"/>
      <c r="I266" s="137"/>
      <c r="J266" s="137"/>
      <c r="K266" s="155">
        <v>300000</v>
      </c>
      <c r="L266" s="158"/>
      <c r="M266" s="25"/>
      <c r="N266" s="62"/>
      <c r="O266" s="68"/>
      <c r="P266" s="5"/>
    </row>
    <row r="267" spans="1:16" ht="39" customHeight="1" x14ac:dyDescent="0.25">
      <c r="A267" s="24" t="str">
        <f t="shared" si="12"/>
        <v>10</v>
      </c>
      <c r="B267" s="42" t="s">
        <v>1327</v>
      </c>
      <c r="C267" s="42"/>
      <c r="D267" s="94" t="s">
        <v>525</v>
      </c>
      <c r="E267" s="24" t="s">
        <v>68</v>
      </c>
      <c r="F267" s="24" t="str">
        <f t="shared" si="13"/>
        <v/>
      </c>
      <c r="G267" s="100"/>
      <c r="H267" s="138"/>
      <c r="I267" s="137"/>
      <c r="J267" s="137"/>
      <c r="K267" s="155">
        <v>340000</v>
      </c>
      <c r="L267" s="158"/>
      <c r="M267" s="25"/>
      <c r="N267" s="62"/>
      <c r="O267" s="68"/>
      <c r="P267" s="5"/>
    </row>
    <row r="268" spans="1:16" ht="39" customHeight="1" x14ac:dyDescent="0.25">
      <c r="A268" s="24" t="str">
        <f t="shared" si="12"/>
        <v>10</v>
      </c>
      <c r="B268" s="42" t="s">
        <v>1327</v>
      </c>
      <c r="C268" s="42"/>
      <c r="D268" s="94" t="s">
        <v>526</v>
      </c>
      <c r="E268" s="24" t="s">
        <v>27</v>
      </c>
      <c r="F268" s="24" t="str">
        <f t="shared" si="13"/>
        <v/>
      </c>
      <c r="G268" s="100"/>
      <c r="H268" s="138"/>
      <c r="I268" s="137"/>
      <c r="J268" s="137"/>
      <c r="K268" s="155">
        <v>1750000</v>
      </c>
      <c r="L268" s="158"/>
      <c r="M268" s="25"/>
      <c r="N268" s="62"/>
      <c r="O268" s="68"/>
      <c r="P268" s="5"/>
    </row>
    <row r="269" spans="1:16" ht="39" customHeight="1" x14ac:dyDescent="0.25">
      <c r="A269" s="24" t="str">
        <f t="shared" si="12"/>
        <v>10</v>
      </c>
      <c r="B269" s="42" t="s">
        <v>1327</v>
      </c>
      <c r="C269" s="42"/>
      <c r="D269" s="94" t="s">
        <v>789</v>
      </c>
      <c r="E269" s="24" t="s">
        <v>28</v>
      </c>
      <c r="F269" s="24" t="str">
        <f t="shared" si="13"/>
        <v/>
      </c>
      <c r="G269" s="100"/>
      <c r="H269" s="138"/>
      <c r="I269" s="137"/>
      <c r="J269" s="137"/>
      <c r="K269" s="155">
        <v>400000</v>
      </c>
      <c r="L269" s="158"/>
      <c r="M269" s="25"/>
      <c r="N269" s="62"/>
      <c r="O269" s="68"/>
      <c r="P269" s="5"/>
    </row>
    <row r="270" spans="1:16" s="135" customFormat="1" ht="39" customHeight="1" x14ac:dyDescent="0.25">
      <c r="A270" s="87" t="str">
        <f t="shared" si="12"/>
        <v/>
      </c>
      <c r="B270" s="91"/>
      <c r="C270" s="91"/>
      <c r="D270" s="89" t="s">
        <v>527</v>
      </c>
      <c r="E270" s="87"/>
      <c r="F270" s="24" t="str">
        <f t="shared" si="13"/>
        <v/>
      </c>
      <c r="G270" s="124"/>
      <c r="H270" s="90"/>
      <c r="I270" s="189"/>
      <c r="J270" s="189"/>
      <c r="K270" s="189">
        <f>SUM(K232:K269)</f>
        <v>62093000</v>
      </c>
      <c r="L270" s="126"/>
      <c r="M270" s="90">
        <f>M231-K270</f>
        <v>31629000</v>
      </c>
      <c r="N270" s="107"/>
      <c r="O270" s="127"/>
      <c r="P270" s="89"/>
    </row>
    <row r="271" spans="1:16" ht="39" customHeight="1" x14ac:dyDescent="0.25">
      <c r="A271" s="24" t="str">
        <f t="shared" si="12"/>
        <v>10</v>
      </c>
      <c r="B271" s="39" t="s">
        <v>1328</v>
      </c>
      <c r="C271" s="42" t="s">
        <v>528</v>
      </c>
      <c r="D271" s="94" t="s">
        <v>429</v>
      </c>
      <c r="E271" s="24"/>
      <c r="F271" s="24" t="str">
        <f t="shared" si="13"/>
        <v>T2 =&gt; PA</v>
      </c>
      <c r="G271" s="100" t="s">
        <v>529</v>
      </c>
      <c r="H271" s="138">
        <v>18000000</v>
      </c>
      <c r="I271" s="137"/>
      <c r="J271" s="137"/>
      <c r="K271" s="155"/>
      <c r="L271" s="158"/>
      <c r="M271" s="25"/>
      <c r="N271" s="62"/>
      <c r="O271" s="68">
        <v>23827000</v>
      </c>
      <c r="P271" s="5" t="s">
        <v>530</v>
      </c>
    </row>
    <row r="272" spans="1:16" ht="39" customHeight="1" x14ac:dyDescent="0.25">
      <c r="A272" s="24" t="str">
        <f t="shared" si="12"/>
        <v>10</v>
      </c>
      <c r="B272" s="39" t="s">
        <v>1328</v>
      </c>
      <c r="C272" s="42" t="s">
        <v>531</v>
      </c>
      <c r="D272" s="94" t="s">
        <v>536</v>
      </c>
      <c r="E272" s="24"/>
      <c r="F272" s="24" t="str">
        <f t="shared" si="13"/>
        <v>T2 =&gt; SC</v>
      </c>
      <c r="G272" s="100" t="s">
        <v>537</v>
      </c>
      <c r="H272" s="138"/>
      <c r="I272" s="137">
        <v>20000000</v>
      </c>
      <c r="J272" s="137"/>
      <c r="K272" s="155"/>
      <c r="L272" s="158"/>
      <c r="M272" s="25"/>
      <c r="N272" s="62"/>
      <c r="O272" s="68">
        <v>71762000</v>
      </c>
      <c r="P272" s="5" t="s">
        <v>297</v>
      </c>
    </row>
    <row r="273" spans="1:16" ht="39" customHeight="1" x14ac:dyDescent="0.25">
      <c r="A273" s="24" t="str">
        <f t="shared" si="12"/>
        <v>10</v>
      </c>
      <c r="B273" s="39" t="s">
        <v>1328</v>
      </c>
      <c r="C273" s="42" t="s">
        <v>532</v>
      </c>
      <c r="D273" s="94" t="s">
        <v>288</v>
      </c>
      <c r="E273" s="24"/>
      <c r="F273" s="24" t="str">
        <f t="shared" si="13"/>
        <v>PT.HUY</v>
      </c>
      <c r="G273" s="24" t="s">
        <v>538</v>
      </c>
      <c r="H273" s="138"/>
      <c r="I273" s="137"/>
      <c r="J273" s="137"/>
      <c r="K273" s="155"/>
      <c r="L273" s="158"/>
      <c r="M273" s="25"/>
      <c r="N273" s="62"/>
      <c r="O273" s="68"/>
      <c r="P273" s="5"/>
    </row>
    <row r="274" spans="1:16" ht="39" customHeight="1" x14ac:dyDescent="0.25">
      <c r="A274" s="24" t="str">
        <f t="shared" si="12"/>
        <v>10</v>
      </c>
      <c r="B274" s="39" t="s">
        <v>1328</v>
      </c>
      <c r="C274" s="42" t="s">
        <v>533</v>
      </c>
      <c r="D274" s="94" t="s">
        <v>288</v>
      </c>
      <c r="E274" s="24"/>
      <c r="F274" s="24" t="str">
        <f t="shared" si="13"/>
        <v>PT.HUY</v>
      </c>
      <c r="G274" s="24" t="s">
        <v>538</v>
      </c>
      <c r="H274" s="138"/>
      <c r="I274" s="137"/>
      <c r="J274" s="137"/>
      <c r="K274" s="155"/>
      <c r="L274" s="158"/>
      <c r="M274" s="25"/>
      <c r="N274" s="62"/>
      <c r="O274" s="68"/>
      <c r="P274" s="5"/>
    </row>
    <row r="275" spans="1:16" ht="39" customHeight="1" x14ac:dyDescent="0.25">
      <c r="A275" s="24" t="str">
        <f t="shared" si="12"/>
        <v>10</v>
      </c>
      <c r="B275" s="39" t="s">
        <v>1328</v>
      </c>
      <c r="C275" s="42" t="s">
        <v>534</v>
      </c>
      <c r="D275" s="94" t="s">
        <v>539</v>
      </c>
      <c r="E275" s="24"/>
      <c r="F275" s="24" t="str">
        <f t="shared" si="13"/>
        <v>T1 =&gt; PA</v>
      </c>
      <c r="G275" s="100" t="s">
        <v>540</v>
      </c>
      <c r="H275" s="138">
        <v>10000000</v>
      </c>
      <c r="I275" s="137"/>
      <c r="J275" s="137"/>
      <c r="K275" s="155"/>
      <c r="L275" s="158"/>
      <c r="M275" s="25"/>
      <c r="N275" s="62"/>
      <c r="O275" s="68">
        <v>45700000</v>
      </c>
      <c r="P275" s="5"/>
    </row>
    <row r="276" spans="1:16" ht="39" customHeight="1" x14ac:dyDescent="0.25">
      <c r="A276" s="24" t="str">
        <f t="shared" si="12"/>
        <v>10</v>
      </c>
      <c r="B276" s="39" t="s">
        <v>1328</v>
      </c>
      <c r="C276" s="42" t="s">
        <v>535</v>
      </c>
      <c r="D276" s="94" t="s">
        <v>578</v>
      </c>
      <c r="E276" s="24"/>
      <c r="F276" s="24" t="str">
        <f t="shared" si="13"/>
        <v>FO =&gt; SC</v>
      </c>
      <c r="G276" s="100" t="s">
        <v>579</v>
      </c>
      <c r="H276" s="138">
        <v>2000000</v>
      </c>
      <c r="I276" s="137"/>
      <c r="J276" s="137"/>
      <c r="K276" s="155"/>
      <c r="L276" s="158"/>
      <c r="M276" s="86"/>
      <c r="N276" s="62"/>
      <c r="O276" s="68">
        <v>61731000</v>
      </c>
      <c r="P276" s="119"/>
    </row>
    <row r="277" spans="1:16" ht="39" customHeight="1" x14ac:dyDescent="0.25">
      <c r="A277" s="24" t="str">
        <f t="shared" si="12"/>
        <v>10</v>
      </c>
      <c r="B277" s="39" t="s">
        <v>1328</v>
      </c>
      <c r="C277" s="218" t="s">
        <v>541</v>
      </c>
      <c r="D277" s="94" t="s">
        <v>542</v>
      </c>
      <c r="E277" s="24"/>
      <c r="F277" s="24" t="str">
        <f t="shared" si="13"/>
        <v>T2 =&gt; PA</v>
      </c>
      <c r="G277" s="100" t="s">
        <v>543</v>
      </c>
      <c r="H277" s="138"/>
      <c r="I277" s="137">
        <v>2000000</v>
      </c>
      <c r="J277" s="137"/>
      <c r="K277" s="155"/>
      <c r="L277" s="158"/>
      <c r="M277" s="25"/>
      <c r="N277" s="62"/>
      <c r="O277" s="68">
        <v>84327000</v>
      </c>
      <c r="P277" s="5" t="s">
        <v>545</v>
      </c>
    </row>
    <row r="278" spans="1:16" ht="39" customHeight="1" x14ac:dyDescent="0.25">
      <c r="A278" s="24" t="str">
        <f t="shared" si="12"/>
        <v>10</v>
      </c>
      <c r="B278" s="39" t="s">
        <v>1328</v>
      </c>
      <c r="C278" s="219"/>
      <c r="D278" s="94" t="s">
        <v>2044</v>
      </c>
      <c r="E278" s="24"/>
      <c r="F278" s="24" t="str">
        <f t="shared" si="13"/>
        <v>K1 =&gt; K4</v>
      </c>
      <c r="G278" s="100" t="s">
        <v>544</v>
      </c>
      <c r="H278" s="138"/>
      <c r="I278" s="137"/>
      <c r="J278" s="137"/>
      <c r="K278" s="155"/>
      <c r="L278" s="158"/>
      <c r="M278" s="25"/>
      <c r="N278" s="62"/>
      <c r="O278" s="68"/>
      <c r="P278" s="5"/>
    </row>
    <row r="279" spans="1:16" ht="39" customHeight="1" x14ac:dyDescent="0.25">
      <c r="A279" s="24" t="str">
        <f t="shared" si="12"/>
        <v>10</v>
      </c>
      <c r="B279" s="39" t="s">
        <v>1328</v>
      </c>
      <c r="C279" s="209" t="s">
        <v>546</v>
      </c>
      <c r="D279" s="94" t="s">
        <v>547</v>
      </c>
      <c r="E279" s="24"/>
      <c r="F279" s="24" t="str">
        <f t="shared" si="13"/>
        <v>T1 =&gt; SC</v>
      </c>
      <c r="G279" s="100" t="s">
        <v>549</v>
      </c>
      <c r="H279" s="138"/>
      <c r="I279" s="137">
        <v>10000000</v>
      </c>
      <c r="J279" s="137"/>
      <c r="K279" s="155"/>
      <c r="L279" s="158"/>
      <c r="M279" s="25"/>
      <c r="N279" s="62"/>
      <c r="O279" s="68">
        <v>143020000</v>
      </c>
      <c r="P279" s="5" t="s">
        <v>297</v>
      </c>
    </row>
    <row r="280" spans="1:16" ht="39" customHeight="1" x14ac:dyDescent="0.25">
      <c r="A280" s="24" t="str">
        <f t="shared" si="12"/>
        <v>10</v>
      </c>
      <c r="B280" s="39" t="s">
        <v>1328</v>
      </c>
      <c r="C280" s="42" t="s">
        <v>550</v>
      </c>
      <c r="D280" s="94" t="s">
        <v>551</v>
      </c>
      <c r="E280" s="24"/>
      <c r="F280" s="24" t="str">
        <f t="shared" si="13"/>
        <v>T2 =&gt; PA</v>
      </c>
      <c r="G280" s="100" t="s">
        <v>543</v>
      </c>
      <c r="H280" s="138">
        <v>4000000</v>
      </c>
      <c r="I280" s="137"/>
      <c r="J280" s="137"/>
      <c r="K280" s="155"/>
      <c r="L280" s="158"/>
      <c r="M280" s="25"/>
      <c r="N280" s="62"/>
      <c r="O280" s="68">
        <v>42827000</v>
      </c>
      <c r="P280" s="5"/>
    </row>
    <row r="281" spans="1:16" ht="39" customHeight="1" x14ac:dyDescent="0.25">
      <c r="A281" s="24" t="str">
        <f t="shared" si="12"/>
        <v>10</v>
      </c>
      <c r="B281" s="39" t="s">
        <v>1328</v>
      </c>
      <c r="C281" s="209" t="s">
        <v>552</v>
      </c>
      <c r="D281" s="94" t="s">
        <v>547</v>
      </c>
      <c r="E281" s="24"/>
      <c r="F281" s="24" t="str">
        <f t="shared" si="13"/>
        <v>T1 =&gt; SC</v>
      </c>
      <c r="G281" s="100" t="s">
        <v>549</v>
      </c>
      <c r="H281" s="138">
        <v>20000000</v>
      </c>
      <c r="I281" s="137"/>
      <c r="J281" s="137"/>
      <c r="K281" s="155"/>
      <c r="L281" s="158"/>
      <c r="M281" s="25"/>
      <c r="N281" s="62"/>
      <c r="O281" s="68">
        <v>123020000</v>
      </c>
      <c r="P281" s="5" t="s">
        <v>553</v>
      </c>
    </row>
    <row r="282" spans="1:16" ht="39" customHeight="1" x14ac:dyDescent="0.25">
      <c r="A282" s="24" t="str">
        <f t="shared" si="12"/>
        <v>10</v>
      </c>
      <c r="B282" s="39" t="s">
        <v>1328</v>
      </c>
      <c r="C282" s="73" t="s">
        <v>554</v>
      </c>
      <c r="D282" s="5" t="s">
        <v>437</v>
      </c>
      <c r="E282" s="175"/>
      <c r="F282" s="24" t="str">
        <f t="shared" si="13"/>
        <v>T2 =&gt; PA</v>
      </c>
      <c r="G282" s="100" t="s">
        <v>555</v>
      </c>
      <c r="H282" s="144"/>
      <c r="I282" s="145">
        <v>26827000</v>
      </c>
      <c r="J282" s="145"/>
      <c r="K282" s="159"/>
      <c r="L282" s="158"/>
      <c r="M282" s="25"/>
      <c r="N282" s="62"/>
      <c r="O282" s="68">
        <v>20000000</v>
      </c>
      <c r="P282" s="5" t="s">
        <v>556</v>
      </c>
    </row>
    <row r="283" spans="1:16" ht="39" customHeight="1" x14ac:dyDescent="0.25">
      <c r="A283" s="24" t="str">
        <f t="shared" si="12"/>
        <v>10</v>
      </c>
      <c r="B283" s="39" t="s">
        <v>1328</v>
      </c>
      <c r="C283" s="73" t="s">
        <v>557</v>
      </c>
      <c r="D283" s="5" t="s">
        <v>560</v>
      </c>
      <c r="E283" s="175"/>
      <c r="F283" s="24" t="str">
        <f t="shared" si="13"/>
        <v>T1 =&gt; Pa</v>
      </c>
      <c r="G283" s="100" t="s">
        <v>561</v>
      </c>
      <c r="H283" s="144"/>
      <c r="I283" s="145">
        <v>30000000</v>
      </c>
      <c r="J283" s="145"/>
      <c r="K283" s="159"/>
      <c r="L283" s="158"/>
      <c r="M283" s="25"/>
      <c r="N283" s="62"/>
      <c r="O283" s="68">
        <v>26720000</v>
      </c>
      <c r="P283" s="5" t="s">
        <v>366</v>
      </c>
    </row>
    <row r="284" spans="1:16" ht="39" customHeight="1" x14ac:dyDescent="0.25">
      <c r="A284" s="24" t="str">
        <f t="shared" si="12"/>
        <v>10</v>
      </c>
      <c r="B284" s="39" t="s">
        <v>1328</v>
      </c>
      <c r="C284" s="73" t="s">
        <v>558</v>
      </c>
      <c r="D284" s="5" t="s">
        <v>560</v>
      </c>
      <c r="E284" s="175"/>
      <c r="F284" s="24" t="str">
        <f t="shared" si="13"/>
        <v>T1 =&gt; Pa</v>
      </c>
      <c r="G284" s="100" t="s">
        <v>561</v>
      </c>
      <c r="H284" s="144">
        <v>26720000</v>
      </c>
      <c r="I284" s="145"/>
      <c r="J284" s="145"/>
      <c r="K284" s="159"/>
      <c r="L284" s="158"/>
      <c r="M284" s="25"/>
      <c r="N284" s="62"/>
      <c r="O284" s="68">
        <v>0</v>
      </c>
      <c r="P284" s="5" t="s">
        <v>562</v>
      </c>
    </row>
    <row r="285" spans="1:16" ht="39" customHeight="1" x14ac:dyDescent="0.25">
      <c r="A285" s="24" t="str">
        <f t="shared" si="12"/>
        <v>10</v>
      </c>
      <c r="B285" s="39" t="s">
        <v>1328</v>
      </c>
      <c r="C285" s="73" t="s">
        <v>559</v>
      </c>
      <c r="D285" s="5" t="s">
        <v>288</v>
      </c>
      <c r="E285" s="175"/>
      <c r="F285" s="24" t="str">
        <f t="shared" si="13"/>
        <v>PT.HUY</v>
      </c>
      <c r="G285" s="24" t="s">
        <v>538</v>
      </c>
      <c r="H285" s="144"/>
      <c r="I285" s="145"/>
      <c r="J285" s="145"/>
      <c r="K285" s="159"/>
      <c r="L285" s="158"/>
      <c r="M285" s="25"/>
      <c r="N285" s="62"/>
      <c r="O285" s="68"/>
      <c r="P285" s="5"/>
    </row>
    <row r="286" spans="1:16" ht="39" customHeight="1" x14ac:dyDescent="0.25">
      <c r="A286" s="24" t="str">
        <f t="shared" si="12"/>
        <v>10</v>
      </c>
      <c r="B286" s="39" t="s">
        <v>1328</v>
      </c>
      <c r="C286" s="73" t="s">
        <v>563</v>
      </c>
      <c r="D286" s="5" t="s">
        <v>288</v>
      </c>
      <c r="E286" s="175"/>
      <c r="F286" s="24" t="str">
        <f t="shared" si="13"/>
        <v>PT.HUY</v>
      </c>
      <c r="G286" s="24" t="s">
        <v>538</v>
      </c>
      <c r="H286" s="144"/>
      <c r="I286" s="145"/>
      <c r="J286" s="145"/>
      <c r="K286" s="159"/>
      <c r="L286" s="158"/>
      <c r="M286" s="25"/>
      <c r="N286" s="62"/>
      <c r="O286" s="68"/>
      <c r="P286" s="5"/>
    </row>
    <row r="287" spans="1:16" ht="39" customHeight="1" x14ac:dyDescent="0.25">
      <c r="A287" s="24" t="str">
        <f t="shared" si="12"/>
        <v>10</v>
      </c>
      <c r="B287" s="39" t="s">
        <v>1328</v>
      </c>
      <c r="C287" s="73" t="s">
        <v>564</v>
      </c>
      <c r="D287" s="5" t="s">
        <v>565</v>
      </c>
      <c r="E287" s="175"/>
      <c r="F287" s="24" t="str">
        <f t="shared" si="13"/>
        <v>T2 =&gt; PA</v>
      </c>
      <c r="G287" s="100" t="s">
        <v>1289</v>
      </c>
      <c r="H287" s="144"/>
      <c r="I287" s="145">
        <v>10000000</v>
      </c>
      <c r="J287" s="145"/>
      <c r="K287" s="159"/>
      <c r="L287" s="158"/>
      <c r="M287" s="29"/>
      <c r="N287" s="63"/>
      <c r="O287" s="68">
        <v>36827000</v>
      </c>
      <c r="P287" s="5" t="s">
        <v>297</v>
      </c>
    </row>
    <row r="288" spans="1:16" ht="39" customHeight="1" x14ac:dyDescent="0.25">
      <c r="A288" s="24" t="str">
        <f t="shared" si="12"/>
        <v>10</v>
      </c>
      <c r="B288" s="39" t="s">
        <v>1328</v>
      </c>
      <c r="C288" s="73" t="s">
        <v>581</v>
      </c>
      <c r="D288" s="5" t="s">
        <v>582</v>
      </c>
      <c r="E288" s="175"/>
      <c r="F288" s="24" t="str">
        <f t="shared" si="13"/>
        <v>T2 =&gt; PA</v>
      </c>
      <c r="G288" s="100" t="s">
        <v>566</v>
      </c>
      <c r="H288" s="144"/>
      <c r="I288" s="214">
        <v>50000000</v>
      </c>
      <c r="J288" s="145"/>
      <c r="K288" s="159"/>
      <c r="L288" s="158"/>
      <c r="M288" s="29"/>
      <c r="N288" s="63"/>
      <c r="O288" s="216">
        <v>58947000</v>
      </c>
      <c r="P288" s="5" t="s">
        <v>583</v>
      </c>
    </row>
    <row r="289" spans="1:16" ht="39" customHeight="1" x14ac:dyDescent="0.25">
      <c r="A289" s="24" t="str">
        <f t="shared" si="12"/>
        <v>10</v>
      </c>
      <c r="B289" s="39" t="s">
        <v>1328</v>
      </c>
      <c r="C289" s="73"/>
      <c r="D289" s="5" t="s">
        <v>1290</v>
      </c>
      <c r="E289" s="175"/>
      <c r="F289" s="24" t="str">
        <f t="shared" si="13"/>
        <v>K2 =&gt; K7</v>
      </c>
      <c r="G289" s="100" t="s">
        <v>969</v>
      </c>
      <c r="H289" s="144"/>
      <c r="I289" s="215"/>
      <c r="J289" s="145"/>
      <c r="K289" s="159"/>
      <c r="L289" s="158"/>
      <c r="M289" s="29"/>
      <c r="N289" s="63"/>
      <c r="O289" s="217"/>
      <c r="P289" s="5"/>
    </row>
    <row r="290" spans="1:16" ht="39" customHeight="1" x14ac:dyDescent="0.25">
      <c r="A290" s="24" t="str">
        <f t="shared" si="12"/>
        <v>10</v>
      </c>
      <c r="B290" s="39" t="s">
        <v>1328</v>
      </c>
      <c r="C290" s="73" t="s">
        <v>567</v>
      </c>
      <c r="D290" s="5" t="s">
        <v>288</v>
      </c>
      <c r="E290" s="175"/>
      <c r="F290" s="24" t="str">
        <f t="shared" si="13"/>
        <v>PT.HUY</v>
      </c>
      <c r="G290" s="24" t="s">
        <v>538</v>
      </c>
      <c r="H290" s="144" t="s">
        <v>575</v>
      </c>
      <c r="I290" s="145"/>
      <c r="J290" s="145"/>
      <c r="K290" s="159"/>
      <c r="L290" s="158"/>
      <c r="M290" s="25"/>
      <c r="N290" s="62"/>
      <c r="O290" s="68"/>
      <c r="P290" s="5"/>
    </row>
    <row r="291" spans="1:16" ht="39" customHeight="1" x14ac:dyDescent="0.25">
      <c r="A291" s="24" t="str">
        <f t="shared" si="12"/>
        <v>10</v>
      </c>
      <c r="B291" s="39" t="s">
        <v>1328</v>
      </c>
      <c r="C291" s="73" t="s">
        <v>568</v>
      </c>
      <c r="D291" s="5" t="s">
        <v>571</v>
      </c>
      <c r="E291" s="175"/>
      <c r="F291" s="24" t="str">
        <f t="shared" si="13"/>
        <v>T1 =&gt; SC</v>
      </c>
      <c r="G291" s="100" t="s">
        <v>549</v>
      </c>
      <c r="H291" s="144">
        <v>5000000</v>
      </c>
      <c r="I291" s="145"/>
      <c r="J291" s="145"/>
      <c r="K291" s="159"/>
      <c r="L291" s="158"/>
      <c r="M291" s="25"/>
      <c r="N291" s="62"/>
      <c r="O291" s="68">
        <v>95643000</v>
      </c>
      <c r="P291" s="5"/>
    </row>
    <row r="292" spans="1:16" ht="39" customHeight="1" x14ac:dyDescent="0.25">
      <c r="A292" s="24" t="str">
        <f t="shared" si="12"/>
        <v>10</v>
      </c>
      <c r="B292" s="39" t="s">
        <v>1328</v>
      </c>
      <c r="C292" s="73" t="s">
        <v>569</v>
      </c>
      <c r="D292" s="5" t="s">
        <v>288</v>
      </c>
      <c r="E292" s="175"/>
      <c r="F292" s="24" t="str">
        <f t="shared" si="13"/>
        <v>PT.HUY</v>
      </c>
      <c r="G292" s="24" t="s">
        <v>538</v>
      </c>
      <c r="H292" s="144"/>
      <c r="I292" s="145"/>
      <c r="J292" s="145"/>
      <c r="K292" s="159"/>
      <c r="L292" s="158"/>
      <c r="M292" s="25"/>
      <c r="N292" s="62"/>
      <c r="O292" s="68"/>
      <c r="P292" s="5"/>
    </row>
    <row r="293" spans="1:16" ht="39" customHeight="1" x14ac:dyDescent="0.25">
      <c r="A293" s="24" t="str">
        <f t="shared" si="12"/>
        <v>10</v>
      </c>
      <c r="B293" s="39" t="s">
        <v>1328</v>
      </c>
      <c r="C293" s="73" t="s">
        <v>570</v>
      </c>
      <c r="D293" s="5" t="s">
        <v>572</v>
      </c>
      <c r="E293" s="175"/>
      <c r="F293" s="24" t="str">
        <f t="shared" si="13"/>
        <v>T1 =&gt; SC</v>
      </c>
      <c r="G293" s="100" t="s">
        <v>549</v>
      </c>
      <c r="H293" s="144">
        <v>30000000</v>
      </c>
      <c r="I293" s="145"/>
      <c r="J293" s="145"/>
      <c r="K293" s="159"/>
      <c r="L293" s="158"/>
      <c r="M293" s="25"/>
      <c r="N293" s="62"/>
      <c r="O293" s="68">
        <v>70643000</v>
      </c>
      <c r="P293" s="5"/>
    </row>
    <row r="294" spans="1:16" ht="39" customHeight="1" x14ac:dyDescent="0.25">
      <c r="A294" s="24" t="str">
        <f t="shared" si="12"/>
        <v>10</v>
      </c>
      <c r="B294" s="39" t="s">
        <v>1328</v>
      </c>
      <c r="C294" s="73"/>
      <c r="D294" s="5" t="s">
        <v>573</v>
      </c>
      <c r="E294" s="175" t="s">
        <v>54</v>
      </c>
      <c r="F294" s="24" t="str">
        <f t="shared" si="13"/>
        <v/>
      </c>
      <c r="G294" s="100"/>
      <c r="H294" s="144"/>
      <c r="I294" s="145"/>
      <c r="J294" s="145"/>
      <c r="K294" s="159">
        <v>180000</v>
      </c>
      <c r="L294" s="158"/>
      <c r="M294" s="25"/>
      <c r="N294" s="62"/>
      <c r="O294" s="68"/>
      <c r="P294" s="5"/>
    </row>
    <row r="295" spans="1:16" ht="39" customHeight="1" x14ac:dyDescent="0.25">
      <c r="A295" s="24" t="str">
        <f t="shared" si="12"/>
        <v>10</v>
      </c>
      <c r="B295" s="39" t="s">
        <v>1328</v>
      </c>
      <c r="C295" s="73"/>
      <c r="D295" s="5" t="s">
        <v>574</v>
      </c>
      <c r="E295" s="24" t="s">
        <v>35</v>
      </c>
      <c r="F295" s="24" t="str">
        <f t="shared" si="13"/>
        <v/>
      </c>
      <c r="G295" s="95"/>
      <c r="H295" s="144"/>
      <c r="I295" s="145"/>
      <c r="J295" s="145"/>
      <c r="K295" s="159">
        <v>300000</v>
      </c>
      <c r="L295" s="158"/>
      <c r="M295" s="29"/>
      <c r="N295" s="63"/>
      <c r="O295" s="68"/>
      <c r="P295" s="5"/>
    </row>
    <row r="296" spans="1:16" ht="39" customHeight="1" x14ac:dyDescent="0.25">
      <c r="A296" s="24" t="str">
        <f t="shared" si="12"/>
        <v>10</v>
      </c>
      <c r="B296" s="39" t="s">
        <v>1328</v>
      </c>
      <c r="C296" s="73"/>
      <c r="D296" s="5" t="s">
        <v>791</v>
      </c>
      <c r="E296" s="24" t="s">
        <v>24</v>
      </c>
      <c r="F296" s="24" t="str">
        <f t="shared" si="13"/>
        <v/>
      </c>
      <c r="G296" s="100"/>
      <c r="H296" s="144"/>
      <c r="I296" s="145"/>
      <c r="J296" s="145"/>
      <c r="K296" s="159">
        <v>2000000</v>
      </c>
      <c r="L296" s="158"/>
      <c r="M296" s="25"/>
      <c r="N296" s="62"/>
      <c r="O296" s="68"/>
      <c r="P296" s="5"/>
    </row>
    <row r="297" spans="1:16" ht="39" customHeight="1" x14ac:dyDescent="0.25">
      <c r="A297" s="24" t="str">
        <f t="shared" si="12"/>
        <v>10</v>
      </c>
      <c r="B297" s="39" t="s">
        <v>1328</v>
      </c>
      <c r="C297" s="73"/>
      <c r="D297" s="5" t="s">
        <v>1146</v>
      </c>
      <c r="E297" s="175" t="s">
        <v>24</v>
      </c>
      <c r="F297" s="24" t="str">
        <f t="shared" si="13"/>
        <v/>
      </c>
      <c r="G297" s="100"/>
      <c r="H297" s="144"/>
      <c r="I297" s="145"/>
      <c r="J297" s="145"/>
      <c r="K297" s="159">
        <v>4000000</v>
      </c>
      <c r="L297" s="158"/>
      <c r="M297" s="25"/>
      <c r="N297" s="62"/>
      <c r="O297" s="68"/>
      <c r="P297" s="5"/>
    </row>
    <row r="298" spans="1:16" ht="39" customHeight="1" x14ac:dyDescent="0.25">
      <c r="A298" s="24" t="str">
        <f t="shared" si="12"/>
        <v>10</v>
      </c>
      <c r="B298" s="39" t="s">
        <v>1328</v>
      </c>
      <c r="C298" s="73"/>
      <c r="D298" s="5" t="s">
        <v>576</v>
      </c>
      <c r="E298" s="24" t="s">
        <v>28</v>
      </c>
      <c r="F298" s="24" t="str">
        <f t="shared" si="13"/>
        <v/>
      </c>
      <c r="G298" s="100"/>
      <c r="H298" s="144"/>
      <c r="I298" s="145"/>
      <c r="J298" s="145"/>
      <c r="K298" s="159">
        <v>1380000</v>
      </c>
      <c r="L298" s="158"/>
      <c r="M298" s="25"/>
      <c r="N298" s="62"/>
      <c r="O298" s="68"/>
      <c r="P298" s="5"/>
    </row>
    <row r="299" spans="1:16" s="135" customFormat="1" ht="39" customHeight="1" x14ac:dyDescent="0.25">
      <c r="A299" s="87" t="str">
        <f t="shared" ref="A299:A345" si="14">MID(B299,4,2)</f>
        <v/>
      </c>
      <c r="B299" s="133"/>
      <c r="C299" s="109"/>
      <c r="D299" s="89" t="s">
        <v>577</v>
      </c>
      <c r="E299" s="134"/>
      <c r="F299" s="24" t="str">
        <f t="shared" si="13"/>
        <v/>
      </c>
      <c r="G299" s="124"/>
      <c r="H299" s="125">
        <f>SUM(H271:H293)</f>
        <v>115720000</v>
      </c>
      <c r="I299" s="126"/>
      <c r="J299" s="126"/>
      <c r="K299" s="125">
        <f>SUM(K294:K298)</f>
        <v>7860000</v>
      </c>
      <c r="L299" s="126"/>
      <c r="M299" s="90">
        <f>M270+H299-K299</f>
        <v>139489000</v>
      </c>
      <c r="N299" s="107"/>
      <c r="O299" s="127"/>
      <c r="P299" s="89"/>
    </row>
    <row r="300" spans="1:16" ht="39" customHeight="1" x14ac:dyDescent="0.25">
      <c r="A300" s="24" t="str">
        <f t="shared" si="14"/>
        <v>10</v>
      </c>
      <c r="B300" s="108" t="s">
        <v>1329</v>
      </c>
      <c r="C300" s="73" t="s">
        <v>584</v>
      </c>
      <c r="D300" s="5" t="s">
        <v>585</v>
      </c>
      <c r="E300" s="24"/>
      <c r="F300" s="24" t="str">
        <f t="shared" si="13"/>
        <v>RL =&gt; SC</v>
      </c>
      <c r="G300" s="100" t="s">
        <v>592</v>
      </c>
      <c r="H300" s="144">
        <v>5000000</v>
      </c>
      <c r="I300" s="145"/>
      <c r="J300" s="145"/>
      <c r="K300" s="159"/>
      <c r="L300" s="158"/>
      <c r="M300" s="25"/>
      <c r="N300" s="62"/>
      <c r="O300" s="68">
        <v>53545000</v>
      </c>
      <c r="P300" s="5" t="s">
        <v>800</v>
      </c>
    </row>
    <row r="301" spans="1:16" ht="39" customHeight="1" x14ac:dyDescent="0.25">
      <c r="A301" s="24" t="str">
        <f t="shared" si="14"/>
        <v>10</v>
      </c>
      <c r="B301" s="108" t="s">
        <v>1329</v>
      </c>
      <c r="C301" s="73" t="s">
        <v>586</v>
      </c>
      <c r="D301" s="5" t="s">
        <v>591</v>
      </c>
      <c r="E301" s="175"/>
      <c r="F301" s="24" t="str">
        <f t="shared" si="13"/>
        <v>RL =&gt; SC</v>
      </c>
      <c r="G301" s="100" t="s">
        <v>594</v>
      </c>
      <c r="H301" s="144">
        <v>10000000</v>
      </c>
      <c r="I301" s="145"/>
      <c r="J301" s="145"/>
      <c r="K301" s="159"/>
      <c r="L301" s="158"/>
      <c r="M301" s="25"/>
      <c r="N301" s="62"/>
      <c r="O301" s="68">
        <v>48545000</v>
      </c>
      <c r="P301" s="5" t="s">
        <v>593</v>
      </c>
    </row>
    <row r="302" spans="1:16" ht="39" customHeight="1" x14ac:dyDescent="0.25">
      <c r="A302" s="24" t="str">
        <f t="shared" si="14"/>
        <v>10</v>
      </c>
      <c r="B302" s="108" t="s">
        <v>1329</v>
      </c>
      <c r="C302" s="73" t="s">
        <v>587</v>
      </c>
      <c r="D302" s="5" t="s">
        <v>649</v>
      </c>
      <c r="E302" s="175"/>
      <c r="F302" s="24" t="str">
        <f t="shared" si="13"/>
        <v>RL =&gt; SC</v>
      </c>
      <c r="G302" s="100" t="s">
        <v>594</v>
      </c>
      <c r="H302" s="144">
        <v>1000000</v>
      </c>
      <c r="I302" s="145">
        <v>4000000</v>
      </c>
      <c r="J302" s="145"/>
      <c r="K302" s="159"/>
      <c r="L302" s="158"/>
      <c r="M302" s="25"/>
      <c r="N302" s="62"/>
      <c r="O302" s="68">
        <v>53545000</v>
      </c>
      <c r="P302" s="5" t="s">
        <v>366</v>
      </c>
    </row>
    <row r="303" spans="1:16" ht="39" customHeight="1" x14ac:dyDescent="0.25">
      <c r="A303" s="24" t="str">
        <f t="shared" si="14"/>
        <v>10</v>
      </c>
      <c r="B303" s="108" t="s">
        <v>1329</v>
      </c>
      <c r="C303" s="73" t="s">
        <v>588</v>
      </c>
      <c r="D303" s="5" t="s">
        <v>650</v>
      </c>
      <c r="E303" s="175"/>
      <c r="F303" s="24" t="str">
        <f t="shared" si="13"/>
        <v>T2 =&gt; SC</v>
      </c>
      <c r="G303" s="100" t="s">
        <v>537</v>
      </c>
      <c r="H303" s="144">
        <v>500000</v>
      </c>
      <c r="I303" s="145"/>
      <c r="J303" s="145"/>
      <c r="K303" s="159"/>
      <c r="L303" s="158"/>
      <c r="M303" s="25"/>
      <c r="N303" s="62"/>
      <c r="O303" s="68">
        <v>91262000</v>
      </c>
      <c r="P303" s="5"/>
    </row>
    <row r="304" spans="1:16" ht="39" customHeight="1" x14ac:dyDescent="0.25">
      <c r="A304" s="24" t="str">
        <f t="shared" si="14"/>
        <v>10</v>
      </c>
      <c r="B304" s="108" t="s">
        <v>1329</v>
      </c>
      <c r="C304" s="73" t="s">
        <v>589</v>
      </c>
      <c r="D304" s="5" t="s">
        <v>288</v>
      </c>
      <c r="E304" s="175"/>
      <c r="F304" s="24" t="str">
        <f t="shared" si="13"/>
        <v>PT.HUY</v>
      </c>
      <c r="G304" s="24" t="s">
        <v>538</v>
      </c>
      <c r="H304" s="144"/>
      <c r="I304" s="145"/>
      <c r="J304" s="145"/>
      <c r="K304" s="159"/>
      <c r="L304" s="158"/>
      <c r="M304" s="25"/>
      <c r="N304" s="62"/>
      <c r="O304" s="68"/>
      <c r="P304" s="5"/>
    </row>
    <row r="305" spans="1:16" ht="39" customHeight="1" x14ac:dyDescent="0.25">
      <c r="A305" s="24" t="str">
        <f t="shared" si="14"/>
        <v>10</v>
      </c>
      <c r="B305" s="108" t="s">
        <v>1329</v>
      </c>
      <c r="C305" s="73" t="s">
        <v>590</v>
      </c>
      <c r="D305" s="5" t="s">
        <v>288</v>
      </c>
      <c r="E305" s="175"/>
      <c r="F305" s="24" t="str">
        <f t="shared" si="13"/>
        <v>PT.HUY</v>
      </c>
      <c r="G305" s="24" t="s">
        <v>538</v>
      </c>
      <c r="H305" s="144"/>
      <c r="I305" s="145"/>
      <c r="J305" s="145"/>
      <c r="K305" s="159"/>
      <c r="L305" s="158"/>
      <c r="M305" s="25"/>
      <c r="N305" s="62"/>
      <c r="O305" s="68"/>
      <c r="P305" s="5"/>
    </row>
    <row r="306" spans="1:16" ht="39" customHeight="1" x14ac:dyDescent="0.25">
      <c r="A306" s="24" t="str">
        <f t="shared" si="14"/>
        <v>10</v>
      </c>
      <c r="B306" s="108" t="s">
        <v>1329</v>
      </c>
      <c r="C306" s="73" t="s">
        <v>651</v>
      </c>
      <c r="D306" s="5" t="s">
        <v>288</v>
      </c>
      <c r="E306" s="175"/>
      <c r="F306" s="24" t="str">
        <f t="shared" si="13"/>
        <v>PT.HUY</v>
      </c>
      <c r="G306" s="24" t="s">
        <v>538</v>
      </c>
      <c r="H306" s="144"/>
      <c r="I306" s="145"/>
      <c r="J306" s="145"/>
      <c r="K306" s="159"/>
      <c r="L306" s="158"/>
      <c r="M306" s="86"/>
      <c r="N306" s="62"/>
      <c r="O306" s="68"/>
      <c r="P306" s="5"/>
    </row>
    <row r="307" spans="1:16" ht="39" customHeight="1" x14ac:dyDescent="0.25">
      <c r="A307" s="24" t="str">
        <f t="shared" si="14"/>
        <v>10</v>
      </c>
      <c r="B307" s="108" t="s">
        <v>1329</v>
      </c>
      <c r="C307" s="73" t="s">
        <v>652</v>
      </c>
      <c r="D307" s="5" t="s">
        <v>724</v>
      </c>
      <c r="E307" s="175"/>
      <c r="F307" s="24" t="str">
        <f t="shared" si="13"/>
        <v>T2 =&gt; SC</v>
      </c>
      <c r="G307" s="100" t="s">
        <v>653</v>
      </c>
      <c r="H307" s="144">
        <v>5000000</v>
      </c>
      <c r="I307" s="145"/>
      <c r="J307" s="145"/>
      <c r="K307" s="159"/>
      <c r="L307" s="158"/>
      <c r="M307" s="86"/>
      <c r="N307" s="62"/>
      <c r="O307" s="68">
        <v>86760000</v>
      </c>
      <c r="P307" s="5"/>
    </row>
    <row r="308" spans="1:16" ht="39" customHeight="1" x14ac:dyDescent="0.25">
      <c r="A308" s="24" t="str">
        <f t="shared" si="14"/>
        <v>10</v>
      </c>
      <c r="B308" s="108" t="s">
        <v>1329</v>
      </c>
      <c r="C308" s="73" t="s">
        <v>654</v>
      </c>
      <c r="D308" s="5" t="s">
        <v>658</v>
      </c>
      <c r="E308" s="175"/>
      <c r="F308" s="24" t="str">
        <f t="shared" si="13"/>
        <v>T2 =&gt; PA</v>
      </c>
      <c r="G308" s="100" t="s">
        <v>659</v>
      </c>
      <c r="H308" s="144">
        <v>7000000</v>
      </c>
      <c r="I308" s="145"/>
      <c r="J308" s="145"/>
      <c r="K308" s="159"/>
      <c r="L308" s="158"/>
      <c r="M308" s="86"/>
      <c r="N308" s="62"/>
      <c r="O308" s="68">
        <v>39827000</v>
      </c>
      <c r="P308" s="5"/>
    </row>
    <row r="309" spans="1:16" ht="39" customHeight="1" x14ac:dyDescent="0.25">
      <c r="A309" s="24" t="str">
        <f t="shared" si="14"/>
        <v>10</v>
      </c>
      <c r="B309" s="108" t="s">
        <v>1329</v>
      </c>
      <c r="C309" s="73" t="s">
        <v>655</v>
      </c>
      <c r="D309" s="5" t="s">
        <v>660</v>
      </c>
      <c r="E309" s="175"/>
      <c r="F309" s="24" t="str">
        <f t="shared" si="13"/>
        <v>T2 =&gt; PA</v>
      </c>
      <c r="G309" s="100" t="s">
        <v>661</v>
      </c>
      <c r="H309" s="144"/>
      <c r="I309" s="145">
        <v>500000</v>
      </c>
      <c r="J309" s="145"/>
      <c r="K309" s="159"/>
      <c r="L309" s="158"/>
      <c r="M309" s="86"/>
      <c r="N309" s="62"/>
      <c r="O309" s="68">
        <v>46327000</v>
      </c>
      <c r="P309" s="5" t="s">
        <v>297</v>
      </c>
    </row>
    <row r="310" spans="1:16" ht="39" customHeight="1" x14ac:dyDescent="0.25">
      <c r="A310" s="24" t="str">
        <f t="shared" si="14"/>
        <v>10</v>
      </c>
      <c r="B310" s="108" t="s">
        <v>1329</v>
      </c>
      <c r="C310" s="73" t="s">
        <v>656</v>
      </c>
      <c r="D310" s="5" t="s">
        <v>662</v>
      </c>
      <c r="E310" s="175"/>
      <c r="F310" s="24" t="str">
        <f t="shared" si="13"/>
        <v>T1 =&gt; PA</v>
      </c>
      <c r="G310" s="100" t="s">
        <v>663</v>
      </c>
      <c r="H310" s="144">
        <v>3000000</v>
      </c>
      <c r="I310" s="145"/>
      <c r="J310" s="145"/>
      <c r="K310" s="159"/>
      <c r="L310" s="158"/>
      <c r="M310" s="86"/>
      <c r="N310" s="62"/>
      <c r="O310" s="68">
        <v>52708000</v>
      </c>
      <c r="P310" s="5"/>
    </row>
    <row r="311" spans="1:16" ht="39" customHeight="1" x14ac:dyDescent="0.25">
      <c r="A311" s="24" t="str">
        <f t="shared" si="14"/>
        <v>10</v>
      </c>
      <c r="B311" s="108" t="s">
        <v>1329</v>
      </c>
      <c r="C311" s="73" t="s">
        <v>657</v>
      </c>
      <c r="D311" s="5" t="s">
        <v>288</v>
      </c>
      <c r="E311" s="175"/>
      <c r="F311" s="24" t="str">
        <f t="shared" si="13"/>
        <v>PT.HUY</v>
      </c>
      <c r="G311" s="100" t="s">
        <v>538</v>
      </c>
      <c r="H311" s="144"/>
      <c r="I311" s="145"/>
      <c r="J311" s="145"/>
      <c r="K311" s="159"/>
      <c r="L311" s="158"/>
      <c r="M311" s="86"/>
      <c r="N311" s="62"/>
      <c r="O311" s="68"/>
      <c r="P311" s="5"/>
    </row>
    <row r="312" spans="1:16" ht="39" customHeight="1" x14ac:dyDescent="0.25">
      <c r="A312" s="24" t="str">
        <f t="shared" si="14"/>
        <v>10</v>
      </c>
      <c r="B312" s="108" t="s">
        <v>1329</v>
      </c>
      <c r="C312" s="73" t="s">
        <v>595</v>
      </c>
      <c r="D312" s="5" t="s">
        <v>288</v>
      </c>
      <c r="E312" s="175"/>
      <c r="F312" s="24" t="str">
        <f t="shared" si="13"/>
        <v>PT.HUY</v>
      </c>
      <c r="G312" s="100" t="s">
        <v>538</v>
      </c>
      <c r="H312" s="144"/>
      <c r="I312" s="145"/>
      <c r="J312" s="145"/>
      <c r="K312" s="159"/>
      <c r="L312" s="158"/>
      <c r="M312" s="25"/>
      <c r="N312" s="62"/>
      <c r="O312" s="68"/>
      <c r="P312" s="5"/>
    </row>
    <row r="313" spans="1:16" ht="39" customHeight="1" x14ac:dyDescent="0.25">
      <c r="A313" s="24" t="str">
        <f t="shared" si="14"/>
        <v>10</v>
      </c>
      <c r="B313" s="108" t="s">
        <v>1329</v>
      </c>
      <c r="C313" s="73" t="s">
        <v>596</v>
      </c>
      <c r="D313" s="5" t="s">
        <v>601</v>
      </c>
      <c r="E313" s="175"/>
      <c r="F313" s="24" t="str">
        <f t="shared" si="13"/>
        <v>PA =&gt; SC</v>
      </c>
      <c r="G313" s="100" t="s">
        <v>602</v>
      </c>
      <c r="H313" s="144">
        <v>55335000</v>
      </c>
      <c r="I313" s="145"/>
      <c r="J313" s="145"/>
      <c r="K313" s="159"/>
      <c r="L313" s="158"/>
      <c r="M313" s="25"/>
      <c r="N313" s="62"/>
      <c r="O313" s="68">
        <v>0</v>
      </c>
      <c r="P313" s="5"/>
    </row>
    <row r="314" spans="1:16" ht="39" customHeight="1" x14ac:dyDescent="0.25">
      <c r="A314" s="24" t="str">
        <f t="shared" si="14"/>
        <v>10</v>
      </c>
      <c r="B314" s="108" t="s">
        <v>1329</v>
      </c>
      <c r="C314" s="73" t="s">
        <v>597</v>
      </c>
      <c r="D314" s="5" t="s">
        <v>603</v>
      </c>
      <c r="E314" s="175"/>
      <c r="F314" s="24" t="str">
        <f t="shared" si="13"/>
        <v>FO =&gt; SC</v>
      </c>
      <c r="G314" s="100" t="s">
        <v>1670</v>
      </c>
      <c r="H314" s="144">
        <v>3000000</v>
      </c>
      <c r="I314" s="145"/>
      <c r="J314" s="145"/>
      <c r="K314" s="159"/>
      <c r="L314" s="158"/>
      <c r="M314" s="25"/>
      <c r="N314" s="62"/>
      <c r="O314" s="68">
        <v>60730000</v>
      </c>
      <c r="P314" s="5"/>
    </row>
    <row r="315" spans="1:16" ht="39" customHeight="1" x14ac:dyDescent="0.25">
      <c r="A315" s="24" t="str">
        <f t="shared" si="14"/>
        <v>10</v>
      </c>
      <c r="B315" s="108" t="s">
        <v>1329</v>
      </c>
      <c r="C315" s="73" t="s">
        <v>598</v>
      </c>
      <c r="D315" s="5" t="s">
        <v>288</v>
      </c>
      <c r="E315" s="175"/>
      <c r="F315" s="24" t="str">
        <f t="shared" si="13"/>
        <v>PT.HUY</v>
      </c>
      <c r="G315" s="100" t="s">
        <v>538</v>
      </c>
      <c r="H315" s="144"/>
      <c r="I315" s="145"/>
      <c r="J315" s="145"/>
      <c r="K315" s="159"/>
      <c r="L315" s="158"/>
      <c r="M315" s="25"/>
      <c r="N315" s="62"/>
      <c r="O315" s="68"/>
      <c r="P315" s="5"/>
    </row>
    <row r="316" spans="1:16" ht="39" customHeight="1" x14ac:dyDescent="0.25">
      <c r="A316" s="24" t="str">
        <f t="shared" si="14"/>
        <v>10</v>
      </c>
      <c r="B316" s="108" t="s">
        <v>1329</v>
      </c>
      <c r="C316" s="73" t="s">
        <v>599</v>
      </c>
      <c r="D316" s="5" t="s">
        <v>605</v>
      </c>
      <c r="E316" s="175"/>
      <c r="F316" s="24" t="str">
        <f t="shared" si="13"/>
        <v>T2 =&gt; PA</v>
      </c>
      <c r="G316" s="100" t="s">
        <v>606</v>
      </c>
      <c r="H316" s="144"/>
      <c r="I316" s="145">
        <v>10000000</v>
      </c>
      <c r="J316" s="145"/>
      <c r="K316" s="159"/>
      <c r="L316" s="158"/>
      <c r="M316" s="25"/>
      <c r="N316" s="62"/>
      <c r="O316" s="68">
        <v>36827000</v>
      </c>
      <c r="P316" s="5" t="s">
        <v>607</v>
      </c>
    </row>
    <row r="317" spans="1:16" ht="39" customHeight="1" x14ac:dyDescent="0.25">
      <c r="A317" s="24" t="str">
        <f t="shared" si="14"/>
        <v>10</v>
      </c>
      <c r="B317" s="108" t="s">
        <v>1329</v>
      </c>
      <c r="C317" s="73" t="s">
        <v>600</v>
      </c>
      <c r="D317" s="5" t="s">
        <v>608</v>
      </c>
      <c r="E317" s="175"/>
      <c r="F317" s="24" t="str">
        <f t="shared" si="13"/>
        <v>T3 =&gt; PA</v>
      </c>
      <c r="G317" s="100" t="s">
        <v>610</v>
      </c>
      <c r="H317" s="144"/>
      <c r="I317" s="145">
        <v>20000000</v>
      </c>
      <c r="J317" s="145"/>
      <c r="K317" s="159"/>
      <c r="L317" s="158"/>
      <c r="M317" s="25"/>
      <c r="N317" s="62"/>
      <c r="O317" s="68">
        <v>17892000</v>
      </c>
      <c r="P317" s="5" t="s">
        <v>556</v>
      </c>
    </row>
    <row r="318" spans="1:16" ht="39" customHeight="1" x14ac:dyDescent="0.25">
      <c r="A318" s="24" t="str">
        <f t="shared" si="14"/>
        <v>10</v>
      </c>
      <c r="B318" s="108" t="s">
        <v>1329</v>
      </c>
      <c r="C318" s="73" t="s">
        <v>611</v>
      </c>
      <c r="D318" s="5" t="s">
        <v>612</v>
      </c>
      <c r="E318" s="175"/>
      <c r="F318" s="24" t="str">
        <f t="shared" si="13"/>
        <v>T1 =&gt; PA</v>
      </c>
      <c r="G318" s="100" t="s">
        <v>613</v>
      </c>
      <c r="H318" s="144">
        <v>1708000</v>
      </c>
      <c r="I318" s="145">
        <v>4000000</v>
      </c>
      <c r="J318" s="145"/>
      <c r="K318" s="159"/>
      <c r="L318" s="158"/>
      <c r="M318" s="29"/>
      <c r="N318" s="63"/>
      <c r="O318" s="68">
        <v>50000000</v>
      </c>
      <c r="P318" s="5" t="s">
        <v>556</v>
      </c>
    </row>
    <row r="319" spans="1:16" ht="39" customHeight="1" x14ac:dyDescent="0.25">
      <c r="A319" s="24" t="str">
        <f t="shared" si="14"/>
        <v>10</v>
      </c>
      <c r="B319" s="108" t="s">
        <v>1329</v>
      </c>
      <c r="C319" s="73" t="s">
        <v>614</v>
      </c>
      <c r="D319" s="5" t="s">
        <v>585</v>
      </c>
      <c r="E319" s="175"/>
      <c r="F319" s="24" t="str">
        <f t="shared" si="13"/>
        <v>RL =&gt; SC</v>
      </c>
      <c r="G319" s="100" t="s">
        <v>592</v>
      </c>
      <c r="H319" s="144">
        <v>20000000</v>
      </c>
      <c r="I319" s="145"/>
      <c r="J319" s="145"/>
      <c r="K319" s="159"/>
      <c r="L319" s="158"/>
      <c r="M319" s="25"/>
      <c r="N319" s="62"/>
      <c r="O319" s="68">
        <v>28545000</v>
      </c>
      <c r="P319" s="5" t="s">
        <v>616</v>
      </c>
    </row>
    <row r="320" spans="1:16" ht="39" customHeight="1" x14ac:dyDescent="0.25">
      <c r="A320" s="24" t="str">
        <f t="shared" si="14"/>
        <v>10</v>
      </c>
      <c r="B320" s="108" t="s">
        <v>1329</v>
      </c>
      <c r="C320" s="73" t="s">
        <v>615</v>
      </c>
      <c r="D320" s="5" t="s">
        <v>572</v>
      </c>
      <c r="E320" s="175"/>
      <c r="F320" s="24" t="str">
        <f t="shared" si="13"/>
        <v>T1 =&gt; SC</v>
      </c>
      <c r="G320" s="100" t="s">
        <v>549</v>
      </c>
      <c r="H320" s="144">
        <v>20700000</v>
      </c>
      <c r="I320" s="145"/>
      <c r="J320" s="145"/>
      <c r="K320" s="159"/>
      <c r="L320" s="158"/>
      <c r="M320" s="25"/>
      <c r="N320" s="62"/>
      <c r="O320" s="68">
        <v>49943000</v>
      </c>
      <c r="P320" s="5"/>
    </row>
    <row r="321" spans="1:16" ht="39" customHeight="1" x14ac:dyDescent="0.25">
      <c r="A321" s="24" t="str">
        <f t="shared" si="14"/>
        <v>10</v>
      </c>
      <c r="B321" s="108" t="s">
        <v>1329</v>
      </c>
      <c r="C321" s="73" t="s">
        <v>617</v>
      </c>
      <c r="D321" s="5" t="s">
        <v>619</v>
      </c>
      <c r="E321" s="175"/>
      <c r="F321" s="24" t="str">
        <f t="shared" si="13"/>
        <v>T2 =&gt; PA</v>
      </c>
      <c r="G321" s="100" t="s">
        <v>620</v>
      </c>
      <c r="H321" s="144">
        <v>10000000</v>
      </c>
      <c r="I321" s="145"/>
      <c r="J321" s="145"/>
      <c r="K321" s="159"/>
      <c r="L321" s="158"/>
      <c r="M321" s="25"/>
      <c r="N321" s="62"/>
      <c r="O321" s="68">
        <v>36827000</v>
      </c>
      <c r="P321" s="5"/>
    </row>
    <row r="322" spans="1:16" ht="39" customHeight="1" x14ac:dyDescent="0.25">
      <c r="A322" s="24" t="str">
        <f t="shared" si="14"/>
        <v>10</v>
      </c>
      <c r="B322" s="108" t="s">
        <v>1329</v>
      </c>
      <c r="C322" s="73" t="s">
        <v>618</v>
      </c>
      <c r="D322" s="5" t="s">
        <v>612</v>
      </c>
      <c r="E322" s="175"/>
      <c r="F322" s="24" t="str">
        <f t="shared" si="13"/>
        <v>T1 =&gt; PA</v>
      </c>
      <c r="G322" s="100" t="s">
        <v>613</v>
      </c>
      <c r="H322" s="144">
        <v>50000000</v>
      </c>
      <c r="I322" s="145"/>
      <c r="J322" s="145"/>
      <c r="K322" s="159"/>
      <c r="L322" s="158"/>
      <c r="M322" s="25"/>
      <c r="N322" s="62"/>
      <c r="O322" s="68">
        <v>0</v>
      </c>
      <c r="P322" s="5" t="s">
        <v>621</v>
      </c>
    </row>
    <row r="323" spans="1:16" ht="39" customHeight="1" x14ac:dyDescent="0.25">
      <c r="A323" s="24" t="str">
        <f t="shared" si="14"/>
        <v>10</v>
      </c>
      <c r="B323" s="108" t="s">
        <v>1329</v>
      </c>
      <c r="C323" s="73" t="s">
        <v>622</v>
      </c>
      <c r="D323" s="5" t="s">
        <v>542</v>
      </c>
      <c r="E323" s="175"/>
      <c r="F323" s="24" t="str">
        <f t="shared" si="13"/>
        <v>T2 =&gt; PA</v>
      </c>
      <c r="G323" s="100" t="s">
        <v>543</v>
      </c>
      <c r="H323" s="144">
        <v>8000000</v>
      </c>
      <c r="I323" s="145"/>
      <c r="J323" s="145"/>
      <c r="K323" s="159"/>
      <c r="L323" s="158"/>
      <c r="M323" s="25"/>
      <c r="N323" s="62"/>
      <c r="O323" s="68">
        <v>76327000</v>
      </c>
      <c r="P323" s="5" t="s">
        <v>623</v>
      </c>
    </row>
    <row r="324" spans="1:16" ht="39" customHeight="1" x14ac:dyDescent="0.25">
      <c r="A324" s="24" t="str">
        <f t="shared" si="14"/>
        <v>10</v>
      </c>
      <c r="B324" s="108" t="s">
        <v>1329</v>
      </c>
      <c r="C324" s="73" t="s">
        <v>624</v>
      </c>
      <c r="D324" s="5" t="s">
        <v>629</v>
      </c>
      <c r="E324" s="24"/>
      <c r="F324" s="24" t="str">
        <f t="shared" si="13"/>
        <v>T1 =&gt; PA</v>
      </c>
      <c r="G324" s="100" t="s">
        <v>613</v>
      </c>
      <c r="H324" s="144">
        <v>3000000</v>
      </c>
      <c r="I324" s="145"/>
      <c r="J324" s="145"/>
      <c r="K324" s="159"/>
      <c r="L324" s="158"/>
      <c r="M324" s="25"/>
      <c r="N324" s="62"/>
      <c r="O324" s="68">
        <v>52700000</v>
      </c>
      <c r="P324" s="5"/>
    </row>
    <row r="325" spans="1:16" ht="39" customHeight="1" x14ac:dyDescent="0.25">
      <c r="A325" s="24" t="str">
        <f t="shared" si="14"/>
        <v>10</v>
      </c>
      <c r="B325" s="108" t="s">
        <v>1329</v>
      </c>
      <c r="C325" s="73" t="s">
        <v>625</v>
      </c>
      <c r="D325" s="5" t="s">
        <v>630</v>
      </c>
      <c r="E325" s="175"/>
      <c r="F325" s="24" t="str">
        <f t="shared" ref="F325:F388" si="15">LEFT(G325,8)</f>
        <v>T2 =&gt; PA</v>
      </c>
      <c r="G325" s="100" t="s">
        <v>631</v>
      </c>
      <c r="H325" s="144"/>
      <c r="I325" s="145">
        <v>46827000</v>
      </c>
      <c r="J325" s="145"/>
      <c r="K325" s="159"/>
      <c r="L325" s="158"/>
      <c r="M325" s="25"/>
      <c r="N325" s="62"/>
      <c r="O325" s="68">
        <v>0</v>
      </c>
      <c r="P325" s="5" t="s">
        <v>556</v>
      </c>
    </row>
    <row r="326" spans="1:16" ht="39" customHeight="1" x14ac:dyDescent="0.25">
      <c r="A326" s="24" t="str">
        <f t="shared" si="14"/>
        <v>10</v>
      </c>
      <c r="B326" s="108" t="s">
        <v>1329</v>
      </c>
      <c r="C326" s="73" t="s">
        <v>626</v>
      </c>
      <c r="D326" s="5" t="s">
        <v>632</v>
      </c>
      <c r="E326" s="175"/>
      <c r="F326" s="24" t="str">
        <f t="shared" si="15"/>
        <v>T2 =&gt; SC</v>
      </c>
      <c r="G326" s="100" t="s">
        <v>537</v>
      </c>
      <c r="H326" s="144">
        <v>1000000</v>
      </c>
      <c r="I326" s="145"/>
      <c r="J326" s="145"/>
      <c r="K326" s="159"/>
      <c r="L326" s="158"/>
      <c r="M326" s="25"/>
      <c r="N326" s="62"/>
      <c r="O326" s="68">
        <v>90762000</v>
      </c>
      <c r="P326" s="5"/>
    </row>
    <row r="327" spans="1:16" ht="39" customHeight="1" x14ac:dyDescent="0.25">
      <c r="A327" s="24" t="str">
        <f t="shared" si="14"/>
        <v>10</v>
      </c>
      <c r="B327" s="108" t="s">
        <v>1329</v>
      </c>
      <c r="C327" s="73" t="s">
        <v>627</v>
      </c>
      <c r="D327" s="5" t="s">
        <v>633</v>
      </c>
      <c r="E327" s="175"/>
      <c r="F327" s="24" t="str">
        <f t="shared" si="15"/>
        <v>RL =&gt; AD</v>
      </c>
      <c r="G327" s="100" t="s">
        <v>634</v>
      </c>
      <c r="H327" s="144">
        <v>500000</v>
      </c>
      <c r="I327" s="145"/>
      <c r="J327" s="145"/>
      <c r="K327" s="159"/>
      <c r="L327" s="158"/>
      <c r="M327" s="25"/>
      <c r="N327" s="62"/>
      <c r="O327" s="68">
        <v>26461000</v>
      </c>
      <c r="P327" s="5"/>
    </row>
    <row r="328" spans="1:16" ht="39" customHeight="1" x14ac:dyDescent="0.25">
      <c r="A328" s="24" t="str">
        <f t="shared" si="14"/>
        <v>10</v>
      </c>
      <c r="B328" s="108" t="s">
        <v>1329</v>
      </c>
      <c r="C328" s="73" t="s">
        <v>628</v>
      </c>
      <c r="D328" s="5" t="s">
        <v>635</v>
      </c>
      <c r="E328" s="175"/>
      <c r="F328" s="24" t="str">
        <f t="shared" si="15"/>
        <v>T1 =&gt; PA</v>
      </c>
      <c r="G328" s="100" t="s">
        <v>636</v>
      </c>
      <c r="H328" s="144"/>
      <c r="I328" s="145">
        <v>1000000</v>
      </c>
      <c r="J328" s="145"/>
      <c r="K328" s="159"/>
      <c r="L328" s="158"/>
      <c r="M328" s="25"/>
      <c r="N328" s="62"/>
      <c r="O328" s="68">
        <v>54708000</v>
      </c>
      <c r="P328" s="5" t="s">
        <v>415</v>
      </c>
    </row>
    <row r="329" spans="1:16" ht="39" customHeight="1" x14ac:dyDescent="0.25">
      <c r="A329" s="24" t="str">
        <f t="shared" si="14"/>
        <v>10</v>
      </c>
      <c r="B329" s="108" t="s">
        <v>1329</v>
      </c>
      <c r="C329" s="73" t="s">
        <v>637</v>
      </c>
      <c r="D329" s="5" t="s">
        <v>640</v>
      </c>
      <c r="E329" s="175"/>
      <c r="F329" s="24" t="str">
        <f t="shared" si="15"/>
        <v>T2 =&gt; PA</v>
      </c>
      <c r="G329" s="100" t="s">
        <v>641</v>
      </c>
      <c r="H329" s="144"/>
      <c r="I329" s="145">
        <v>5000000</v>
      </c>
      <c r="J329" s="145"/>
      <c r="K329" s="159"/>
      <c r="L329" s="158"/>
      <c r="M329" s="25"/>
      <c r="N329" s="62"/>
      <c r="O329" s="68">
        <v>41827000</v>
      </c>
      <c r="P329" s="5" t="s">
        <v>642</v>
      </c>
    </row>
    <row r="330" spans="1:16" ht="39" customHeight="1" x14ac:dyDescent="0.25">
      <c r="A330" s="24" t="str">
        <f t="shared" si="14"/>
        <v>10</v>
      </c>
      <c r="B330" s="108" t="s">
        <v>1329</v>
      </c>
      <c r="C330" s="73" t="s">
        <v>638</v>
      </c>
      <c r="D330" s="5" t="s">
        <v>643</v>
      </c>
      <c r="E330" s="175"/>
      <c r="F330" s="24" t="str">
        <f t="shared" si="15"/>
        <v>T3 =&gt; PA</v>
      </c>
      <c r="G330" s="100" t="s">
        <v>610</v>
      </c>
      <c r="H330" s="144"/>
      <c r="I330" s="145">
        <v>1000000</v>
      </c>
      <c r="J330" s="145"/>
      <c r="K330" s="159"/>
      <c r="L330" s="158"/>
      <c r="M330" s="25"/>
      <c r="N330" s="62"/>
      <c r="O330" s="68">
        <v>36890000</v>
      </c>
      <c r="P330" s="5" t="s">
        <v>642</v>
      </c>
    </row>
    <row r="331" spans="1:16" ht="39" customHeight="1" x14ac:dyDescent="0.25">
      <c r="A331" s="24" t="str">
        <f t="shared" si="14"/>
        <v>10</v>
      </c>
      <c r="B331" s="108" t="s">
        <v>1329</v>
      </c>
      <c r="C331" s="73" t="s">
        <v>639</v>
      </c>
      <c r="D331" s="5" t="s">
        <v>603</v>
      </c>
      <c r="E331" s="175"/>
      <c r="F331" s="24" t="str">
        <f t="shared" si="15"/>
        <v>FO =&gt; SC</v>
      </c>
      <c r="G331" s="100" t="s">
        <v>604</v>
      </c>
      <c r="H331" s="144">
        <v>15000000</v>
      </c>
      <c r="I331" s="145"/>
      <c r="J331" s="145"/>
      <c r="K331" s="159"/>
      <c r="L331" s="158"/>
      <c r="M331" s="25"/>
      <c r="N331" s="62"/>
      <c r="O331" s="68">
        <v>45730000</v>
      </c>
      <c r="P331" s="5"/>
    </row>
    <row r="332" spans="1:16" ht="39" customHeight="1" x14ac:dyDescent="0.25">
      <c r="A332" s="24" t="str">
        <f t="shared" si="14"/>
        <v>10</v>
      </c>
      <c r="B332" s="108" t="s">
        <v>1329</v>
      </c>
      <c r="C332" s="73" t="s">
        <v>644</v>
      </c>
      <c r="D332" s="5" t="s">
        <v>591</v>
      </c>
      <c r="E332" s="175"/>
      <c r="F332" s="24" t="str">
        <f t="shared" si="15"/>
        <v>RL =&gt; SC</v>
      </c>
      <c r="G332" s="100" t="s">
        <v>594</v>
      </c>
      <c r="H332" s="144">
        <v>48545000</v>
      </c>
      <c r="I332" s="145"/>
      <c r="J332" s="145"/>
      <c r="K332" s="159"/>
      <c r="L332" s="158"/>
      <c r="M332" s="25"/>
      <c r="N332" s="62"/>
      <c r="O332" s="68">
        <v>0</v>
      </c>
      <c r="P332" s="5" t="s">
        <v>645</v>
      </c>
    </row>
    <row r="333" spans="1:16" ht="39" customHeight="1" x14ac:dyDescent="0.25">
      <c r="A333" s="24" t="str">
        <f t="shared" si="14"/>
        <v>10</v>
      </c>
      <c r="B333" s="108" t="s">
        <v>1329</v>
      </c>
      <c r="C333" s="220" t="s">
        <v>756</v>
      </c>
      <c r="D333" s="5" t="s">
        <v>787</v>
      </c>
      <c r="E333" s="175"/>
      <c r="F333" s="24" t="str">
        <f t="shared" si="15"/>
        <v>K3 =&gt; K7</v>
      </c>
      <c r="G333" s="100" t="s">
        <v>1291</v>
      </c>
      <c r="H333" s="144"/>
      <c r="I333" s="214">
        <v>10000000</v>
      </c>
      <c r="J333" s="145"/>
      <c r="K333" s="159"/>
      <c r="L333" s="158"/>
      <c r="M333" s="86"/>
      <c r="N333" s="62"/>
      <c r="O333" s="216">
        <v>137120000</v>
      </c>
      <c r="P333" s="5"/>
    </row>
    <row r="334" spans="1:16" ht="39" customHeight="1" x14ac:dyDescent="0.25">
      <c r="A334" s="24" t="str">
        <f t="shared" si="14"/>
        <v>10</v>
      </c>
      <c r="B334" s="108" t="s">
        <v>1329</v>
      </c>
      <c r="C334" s="221"/>
      <c r="D334" s="5" t="s">
        <v>706</v>
      </c>
      <c r="E334" s="175"/>
      <c r="F334" s="24" t="str">
        <f t="shared" si="15"/>
        <v>K1 =&gt; T3</v>
      </c>
      <c r="G334" s="100" t="s">
        <v>1355</v>
      </c>
      <c r="H334" s="144"/>
      <c r="I334" s="215"/>
      <c r="J334" s="145"/>
      <c r="K334" s="159"/>
      <c r="L334" s="158"/>
      <c r="M334" s="86"/>
      <c r="N334" s="62"/>
      <c r="O334" s="217"/>
      <c r="P334" s="5"/>
    </row>
    <row r="335" spans="1:16" ht="39" customHeight="1" x14ac:dyDescent="0.25">
      <c r="A335" s="24" t="str">
        <f t="shared" si="14"/>
        <v>10</v>
      </c>
      <c r="B335" s="108" t="s">
        <v>1329</v>
      </c>
      <c r="C335" s="73" t="s">
        <v>646</v>
      </c>
      <c r="D335" s="5" t="s">
        <v>647</v>
      </c>
      <c r="E335" s="175"/>
      <c r="F335" s="24" t="str">
        <f t="shared" si="15"/>
        <v>FO =&gt; AD</v>
      </c>
      <c r="G335" s="100" t="s">
        <v>648</v>
      </c>
      <c r="H335" s="144"/>
      <c r="I335" s="145">
        <v>6149000</v>
      </c>
      <c r="J335" s="145"/>
      <c r="K335" s="159"/>
      <c r="L335" s="158"/>
      <c r="M335" s="25"/>
      <c r="N335" s="62"/>
      <c r="O335" s="68">
        <v>29000000</v>
      </c>
      <c r="P335" s="5" t="s">
        <v>580</v>
      </c>
    </row>
    <row r="336" spans="1:16" ht="39" customHeight="1" x14ac:dyDescent="0.25">
      <c r="A336" s="24" t="str">
        <f t="shared" si="14"/>
        <v>10</v>
      </c>
      <c r="B336" s="108" t="s">
        <v>1329</v>
      </c>
      <c r="C336" s="73" t="s">
        <v>686</v>
      </c>
      <c r="D336" s="5" t="s">
        <v>692</v>
      </c>
      <c r="E336" s="175"/>
      <c r="F336" s="24" t="str">
        <f t="shared" si="15"/>
        <v>T2 =&gt; PA</v>
      </c>
      <c r="G336" s="100" t="s">
        <v>631</v>
      </c>
      <c r="H336" s="144"/>
      <c r="I336" s="145">
        <v>1000000</v>
      </c>
      <c r="J336" s="145"/>
      <c r="K336" s="159"/>
      <c r="L336" s="158"/>
      <c r="M336" s="86"/>
      <c r="N336" s="62"/>
      <c r="O336" s="68">
        <v>45827000</v>
      </c>
      <c r="P336" s="5" t="s">
        <v>556</v>
      </c>
    </row>
    <row r="337" spans="1:16" ht="39" customHeight="1" x14ac:dyDescent="0.25">
      <c r="A337" s="24" t="str">
        <f t="shared" si="14"/>
        <v>10</v>
      </c>
      <c r="B337" s="108" t="s">
        <v>1329</v>
      </c>
      <c r="C337" s="73" t="s">
        <v>687</v>
      </c>
      <c r="D337" s="5" t="s">
        <v>750</v>
      </c>
      <c r="E337" s="175"/>
      <c r="F337" s="24" t="str">
        <f t="shared" si="15"/>
        <v>T1 =&gt; SC</v>
      </c>
      <c r="G337" s="100" t="s">
        <v>802</v>
      </c>
      <c r="H337" s="144">
        <v>500000</v>
      </c>
      <c r="I337" s="145"/>
      <c r="J337" s="145"/>
      <c r="K337" s="159"/>
      <c r="L337" s="158"/>
      <c r="M337" s="86"/>
      <c r="N337" s="62"/>
      <c r="O337" s="68">
        <v>55200000</v>
      </c>
      <c r="P337" s="5" t="s">
        <v>580</v>
      </c>
    </row>
    <row r="338" spans="1:16" ht="39" customHeight="1" x14ac:dyDescent="0.25">
      <c r="A338" s="24" t="str">
        <f t="shared" si="14"/>
        <v>10</v>
      </c>
      <c r="B338" s="108" t="s">
        <v>1329</v>
      </c>
      <c r="C338" s="73" t="s">
        <v>688</v>
      </c>
      <c r="D338" s="5" t="s">
        <v>288</v>
      </c>
      <c r="E338" s="175"/>
      <c r="F338" s="24" t="str">
        <f t="shared" si="15"/>
        <v>PT.HUY</v>
      </c>
      <c r="G338" s="100" t="s">
        <v>538</v>
      </c>
      <c r="H338" s="144"/>
      <c r="I338" s="145"/>
      <c r="J338" s="145"/>
      <c r="K338" s="159"/>
      <c r="L338" s="158"/>
      <c r="M338" s="86"/>
      <c r="N338" s="62"/>
      <c r="O338" s="68"/>
      <c r="P338" s="5"/>
    </row>
    <row r="339" spans="1:16" ht="39" customHeight="1" x14ac:dyDescent="0.25">
      <c r="A339" s="24" t="str">
        <f t="shared" si="14"/>
        <v>10</v>
      </c>
      <c r="B339" s="108" t="s">
        <v>1329</v>
      </c>
      <c r="C339" s="73" t="s">
        <v>689</v>
      </c>
      <c r="D339" s="5" t="s">
        <v>1411</v>
      </c>
      <c r="E339" s="175"/>
      <c r="F339" s="24" t="str">
        <f t="shared" si="15"/>
        <v>T1 =&gt; PA</v>
      </c>
      <c r="G339" s="100" t="s">
        <v>693</v>
      </c>
      <c r="H339" s="144">
        <v>20000000</v>
      </c>
      <c r="I339" s="145"/>
      <c r="J339" s="145"/>
      <c r="K339" s="159"/>
      <c r="L339" s="158"/>
      <c r="M339" s="86"/>
      <c r="N339" s="62"/>
      <c r="O339" s="68">
        <v>35708000</v>
      </c>
      <c r="P339" s="5" t="s">
        <v>580</v>
      </c>
    </row>
    <row r="340" spans="1:16" ht="39" customHeight="1" x14ac:dyDescent="0.25">
      <c r="A340" s="24" t="str">
        <f t="shared" si="14"/>
        <v>10</v>
      </c>
      <c r="B340" s="108" t="s">
        <v>1329</v>
      </c>
      <c r="C340" s="73" t="s">
        <v>690</v>
      </c>
      <c r="D340" s="5" t="s">
        <v>694</v>
      </c>
      <c r="E340" s="175"/>
      <c r="F340" s="24" t="str">
        <f t="shared" si="15"/>
        <v>T2 =&gt; PA</v>
      </c>
      <c r="G340" s="100" t="s">
        <v>695</v>
      </c>
      <c r="H340" s="144">
        <v>10000000</v>
      </c>
      <c r="I340" s="145"/>
      <c r="J340" s="145"/>
      <c r="K340" s="159"/>
      <c r="L340" s="158"/>
      <c r="M340" s="86"/>
      <c r="N340" s="62"/>
      <c r="O340" s="68">
        <v>32827000</v>
      </c>
      <c r="P340" s="5" t="s">
        <v>696</v>
      </c>
    </row>
    <row r="341" spans="1:16" ht="39" customHeight="1" x14ac:dyDescent="0.25">
      <c r="A341" s="24" t="str">
        <f t="shared" si="14"/>
        <v>10</v>
      </c>
      <c r="B341" s="108" t="s">
        <v>1329</v>
      </c>
      <c r="C341" s="73" t="s">
        <v>691</v>
      </c>
      <c r="D341" s="5" t="s">
        <v>571</v>
      </c>
      <c r="E341" s="175"/>
      <c r="F341" s="24" t="str">
        <f t="shared" si="15"/>
        <v>T2 =&gt; PA</v>
      </c>
      <c r="G341" s="100" t="s">
        <v>695</v>
      </c>
      <c r="H341" s="144">
        <v>41827000</v>
      </c>
      <c r="I341" s="145"/>
      <c r="J341" s="145"/>
      <c r="K341" s="159"/>
      <c r="L341" s="158"/>
      <c r="M341" s="86"/>
      <c r="N341" s="62"/>
      <c r="O341" s="66" t="s">
        <v>259</v>
      </c>
      <c r="P341" s="5"/>
    </row>
    <row r="342" spans="1:16" ht="39" customHeight="1" x14ac:dyDescent="0.25">
      <c r="A342" s="24" t="str">
        <f t="shared" si="14"/>
        <v>10</v>
      </c>
      <c r="B342" s="108" t="s">
        <v>1329</v>
      </c>
      <c r="C342" s="73" t="s">
        <v>697</v>
      </c>
      <c r="D342" s="5" t="s">
        <v>288</v>
      </c>
      <c r="E342" s="175"/>
      <c r="F342" s="24" t="str">
        <f t="shared" si="15"/>
        <v>PT.HUY</v>
      </c>
      <c r="G342" s="100" t="s">
        <v>538</v>
      </c>
      <c r="H342" s="144"/>
      <c r="I342" s="145"/>
      <c r="J342" s="145"/>
      <c r="K342" s="159"/>
      <c r="L342" s="158"/>
      <c r="M342" s="86"/>
      <c r="N342" s="62"/>
      <c r="O342" s="68"/>
      <c r="P342" s="5"/>
    </row>
    <row r="343" spans="1:16" ht="39" customHeight="1" x14ac:dyDescent="0.25">
      <c r="A343" s="24" t="str">
        <f t="shared" si="14"/>
        <v>10</v>
      </c>
      <c r="B343" s="108" t="s">
        <v>1329</v>
      </c>
      <c r="C343" s="73" t="s">
        <v>698</v>
      </c>
      <c r="D343" s="5" t="s">
        <v>629</v>
      </c>
      <c r="E343" s="175"/>
      <c r="F343" s="24" t="str">
        <f t="shared" si="15"/>
        <v>T1 =&gt; PA</v>
      </c>
      <c r="G343" s="100" t="s">
        <v>701</v>
      </c>
      <c r="H343" s="144">
        <v>52700000</v>
      </c>
      <c r="I343" s="145"/>
      <c r="J343" s="145"/>
      <c r="K343" s="159"/>
      <c r="L343" s="158"/>
      <c r="M343" s="86"/>
      <c r="N343" s="62"/>
      <c r="O343" s="66" t="s">
        <v>259</v>
      </c>
      <c r="P343" s="5"/>
    </row>
    <row r="344" spans="1:16" ht="39" customHeight="1" x14ac:dyDescent="0.25">
      <c r="A344" s="24" t="str">
        <f t="shared" si="14"/>
        <v>10</v>
      </c>
      <c r="B344" s="108" t="s">
        <v>1329</v>
      </c>
      <c r="C344" s="73" t="s">
        <v>699</v>
      </c>
      <c r="D344" s="5" t="s">
        <v>565</v>
      </c>
      <c r="E344" s="175"/>
      <c r="F344" s="24" t="str">
        <f t="shared" si="15"/>
        <v>T2 =&gt; PA</v>
      </c>
      <c r="G344" s="100" t="s">
        <v>695</v>
      </c>
      <c r="H344" s="144">
        <v>11000000</v>
      </c>
      <c r="I344" s="145">
        <v>25827000</v>
      </c>
      <c r="J344" s="145"/>
      <c r="K344" s="159"/>
      <c r="L344" s="158"/>
      <c r="M344" s="86"/>
      <c r="N344" s="62"/>
      <c r="O344" s="66" t="s">
        <v>259</v>
      </c>
      <c r="P344" s="5"/>
    </row>
    <row r="345" spans="1:16" ht="39" customHeight="1" x14ac:dyDescent="0.25">
      <c r="A345" s="24" t="str">
        <f t="shared" si="14"/>
        <v>10</v>
      </c>
      <c r="B345" s="108" t="s">
        <v>1329</v>
      </c>
      <c r="C345" s="73" t="s">
        <v>700</v>
      </c>
      <c r="D345" s="5" t="s">
        <v>692</v>
      </c>
      <c r="E345" s="175"/>
      <c r="F345" s="24" t="str">
        <f t="shared" si="15"/>
        <v>T2 =&gt; PA</v>
      </c>
      <c r="G345" s="100" t="s">
        <v>1356</v>
      </c>
      <c r="H345" s="144">
        <v>3000000</v>
      </c>
      <c r="I345" s="145"/>
      <c r="J345" s="145"/>
      <c r="K345" s="159"/>
      <c r="L345" s="158"/>
      <c r="M345" s="86"/>
      <c r="N345" s="62"/>
      <c r="O345" s="68">
        <v>42827000</v>
      </c>
      <c r="P345" s="5" t="s">
        <v>702</v>
      </c>
    </row>
    <row r="346" spans="1:16" ht="39" customHeight="1" x14ac:dyDescent="0.25">
      <c r="A346" s="24" t="str">
        <f t="shared" ref="A346:A363" si="16">MID(B346,4,2)</f>
        <v>10</v>
      </c>
      <c r="B346" s="108" t="s">
        <v>1329</v>
      </c>
      <c r="C346" s="73" t="s">
        <v>0</v>
      </c>
      <c r="D346" s="5" t="s">
        <v>664</v>
      </c>
      <c r="E346" s="175" t="s">
        <v>58</v>
      </c>
      <c r="F346" s="24" t="str">
        <f t="shared" si="15"/>
        <v/>
      </c>
      <c r="G346" s="100"/>
      <c r="H346" s="144"/>
      <c r="I346" s="145"/>
      <c r="J346" s="145"/>
      <c r="K346" s="159">
        <v>650000</v>
      </c>
      <c r="L346" s="158"/>
      <c r="M346" s="25"/>
      <c r="N346" s="62"/>
      <c r="O346" s="68"/>
      <c r="P346" s="5"/>
    </row>
    <row r="347" spans="1:16" ht="39" customHeight="1" x14ac:dyDescent="0.25">
      <c r="A347" s="24" t="str">
        <f t="shared" si="16"/>
        <v>10</v>
      </c>
      <c r="B347" s="108" t="s">
        <v>1329</v>
      </c>
      <c r="C347" s="73"/>
      <c r="D347" s="5" t="s">
        <v>665</v>
      </c>
      <c r="E347" s="24" t="s">
        <v>28</v>
      </c>
      <c r="F347" s="24" t="str">
        <f t="shared" si="15"/>
        <v/>
      </c>
      <c r="G347" s="100"/>
      <c r="H347" s="144"/>
      <c r="I347" s="145"/>
      <c r="J347" s="145"/>
      <c r="K347" s="159">
        <v>360000</v>
      </c>
      <c r="L347" s="158"/>
      <c r="M347" s="25"/>
      <c r="N347" s="62"/>
      <c r="O347" s="68"/>
      <c r="P347" s="5"/>
    </row>
    <row r="348" spans="1:16" ht="39" customHeight="1" x14ac:dyDescent="0.25">
      <c r="A348" s="24" t="str">
        <f t="shared" si="16"/>
        <v>10</v>
      </c>
      <c r="B348" s="108" t="s">
        <v>1329</v>
      </c>
      <c r="C348" s="73"/>
      <c r="D348" s="5" t="s">
        <v>666</v>
      </c>
      <c r="E348" s="24" t="s">
        <v>28</v>
      </c>
      <c r="F348" s="24" t="str">
        <f t="shared" si="15"/>
        <v/>
      </c>
      <c r="G348" s="100"/>
      <c r="H348" s="144"/>
      <c r="I348" s="145"/>
      <c r="J348" s="145"/>
      <c r="K348" s="159">
        <v>540000</v>
      </c>
      <c r="L348" s="158"/>
      <c r="M348" s="25"/>
      <c r="N348" s="62"/>
      <c r="O348" s="68"/>
      <c r="P348" s="5"/>
    </row>
    <row r="349" spans="1:16" ht="39" customHeight="1" x14ac:dyDescent="0.25">
      <c r="A349" s="24" t="str">
        <f t="shared" si="16"/>
        <v>10</v>
      </c>
      <c r="B349" s="108" t="s">
        <v>1329</v>
      </c>
      <c r="C349" s="73"/>
      <c r="D349" s="5" t="s">
        <v>667</v>
      </c>
      <c r="E349" s="24" t="s">
        <v>28</v>
      </c>
      <c r="F349" s="24" t="str">
        <f t="shared" si="15"/>
        <v/>
      </c>
      <c r="G349" s="100"/>
      <c r="H349" s="144"/>
      <c r="I349" s="145"/>
      <c r="J349" s="145"/>
      <c r="K349" s="159">
        <v>180000</v>
      </c>
      <c r="L349" s="158"/>
      <c r="M349" s="25"/>
      <c r="N349" s="62"/>
      <c r="O349" s="68"/>
      <c r="P349" s="5"/>
    </row>
    <row r="350" spans="1:16" ht="39" customHeight="1" x14ac:dyDescent="0.25">
      <c r="A350" s="24" t="str">
        <f t="shared" si="16"/>
        <v>10</v>
      </c>
      <c r="B350" s="108" t="s">
        <v>1329</v>
      </c>
      <c r="C350" s="73"/>
      <c r="D350" s="5" t="s">
        <v>668</v>
      </c>
      <c r="E350" s="24" t="s">
        <v>28</v>
      </c>
      <c r="F350" s="24" t="str">
        <f t="shared" si="15"/>
        <v/>
      </c>
      <c r="G350" s="100"/>
      <c r="H350" s="144"/>
      <c r="I350" s="145"/>
      <c r="J350" s="145"/>
      <c r="K350" s="159">
        <v>360000</v>
      </c>
      <c r="L350" s="158"/>
      <c r="M350" s="25"/>
      <c r="N350" s="62"/>
      <c r="O350" s="68"/>
      <c r="P350" s="5"/>
    </row>
    <row r="351" spans="1:16" ht="39" customHeight="1" x14ac:dyDescent="0.25">
      <c r="A351" s="24" t="str">
        <f t="shared" si="16"/>
        <v>10</v>
      </c>
      <c r="B351" s="108" t="s">
        <v>1329</v>
      </c>
      <c r="C351" s="73"/>
      <c r="D351" s="5" t="s">
        <v>669</v>
      </c>
      <c r="E351" s="24" t="s">
        <v>28</v>
      </c>
      <c r="F351" s="24" t="str">
        <f t="shared" si="15"/>
        <v/>
      </c>
      <c r="G351" s="100"/>
      <c r="H351" s="144"/>
      <c r="I351" s="145"/>
      <c r="J351" s="145"/>
      <c r="K351" s="159">
        <v>180000</v>
      </c>
      <c r="L351" s="158"/>
      <c r="M351" s="29"/>
      <c r="N351" s="63"/>
      <c r="O351" s="68"/>
      <c r="P351" s="5"/>
    </row>
    <row r="352" spans="1:16" ht="39" customHeight="1" x14ac:dyDescent="0.25">
      <c r="A352" s="24" t="str">
        <f t="shared" si="16"/>
        <v>10</v>
      </c>
      <c r="B352" s="108" t="s">
        <v>1329</v>
      </c>
      <c r="C352" s="73"/>
      <c r="D352" s="5" t="s">
        <v>670</v>
      </c>
      <c r="E352" s="24" t="s">
        <v>28</v>
      </c>
      <c r="F352" s="24" t="str">
        <f t="shared" si="15"/>
        <v/>
      </c>
      <c r="G352" s="100"/>
      <c r="H352" s="144"/>
      <c r="I352" s="145"/>
      <c r="J352" s="145"/>
      <c r="K352" s="159">
        <v>180000</v>
      </c>
      <c r="L352" s="158"/>
      <c r="M352" s="25"/>
      <c r="N352" s="62"/>
      <c r="O352" s="68"/>
      <c r="P352" s="5"/>
    </row>
    <row r="353" spans="1:20" ht="39" customHeight="1" x14ac:dyDescent="0.25">
      <c r="A353" s="24" t="str">
        <f t="shared" si="16"/>
        <v>10</v>
      </c>
      <c r="B353" s="108" t="s">
        <v>1329</v>
      </c>
      <c r="C353" s="73"/>
      <c r="D353" s="5" t="s">
        <v>671</v>
      </c>
      <c r="E353" s="24" t="s">
        <v>28</v>
      </c>
      <c r="F353" s="24" t="str">
        <f t="shared" si="15"/>
        <v/>
      </c>
      <c r="G353" s="100"/>
      <c r="H353" s="144"/>
      <c r="I353" s="145"/>
      <c r="J353" s="145"/>
      <c r="K353" s="159">
        <v>180000</v>
      </c>
      <c r="L353" s="158"/>
      <c r="M353" s="25"/>
      <c r="N353" s="62"/>
      <c r="O353" s="68"/>
      <c r="P353" s="5"/>
    </row>
    <row r="354" spans="1:20" ht="39" customHeight="1" x14ac:dyDescent="0.25">
      <c r="A354" s="24" t="str">
        <f t="shared" si="16"/>
        <v>10</v>
      </c>
      <c r="B354" s="108" t="s">
        <v>1329</v>
      </c>
      <c r="C354" s="73"/>
      <c r="D354" s="5" t="s">
        <v>672</v>
      </c>
      <c r="E354" s="24" t="s">
        <v>28</v>
      </c>
      <c r="F354" s="24" t="str">
        <f t="shared" si="15"/>
        <v/>
      </c>
      <c r="G354" s="100"/>
      <c r="H354" s="144"/>
      <c r="I354" s="145"/>
      <c r="J354" s="145"/>
      <c r="K354" s="159">
        <v>90000</v>
      </c>
      <c r="L354" s="158"/>
      <c r="M354" s="25"/>
      <c r="N354" s="62"/>
      <c r="O354" s="68"/>
      <c r="P354" s="5"/>
    </row>
    <row r="355" spans="1:20" ht="39" customHeight="1" x14ac:dyDescent="0.25">
      <c r="A355" s="24" t="str">
        <f t="shared" si="16"/>
        <v>10</v>
      </c>
      <c r="B355" s="108" t="s">
        <v>1329</v>
      </c>
      <c r="C355" s="73"/>
      <c r="D355" s="5" t="s">
        <v>673</v>
      </c>
      <c r="E355" s="24" t="s">
        <v>28</v>
      </c>
      <c r="F355" s="24" t="str">
        <f t="shared" si="15"/>
        <v/>
      </c>
      <c r="G355" s="100"/>
      <c r="H355" s="144"/>
      <c r="I355" s="145"/>
      <c r="J355" s="145"/>
      <c r="K355" s="159">
        <v>180000</v>
      </c>
      <c r="L355" s="158"/>
      <c r="M355" s="25"/>
      <c r="N355" s="62"/>
      <c r="O355" s="68"/>
      <c r="P355" s="5"/>
    </row>
    <row r="356" spans="1:20" ht="39" customHeight="1" x14ac:dyDescent="0.25">
      <c r="A356" s="24" t="str">
        <f t="shared" si="16"/>
        <v>10</v>
      </c>
      <c r="B356" s="108" t="s">
        <v>1329</v>
      </c>
      <c r="C356" s="73"/>
      <c r="D356" s="5" t="s">
        <v>674</v>
      </c>
      <c r="E356" s="24" t="s">
        <v>28</v>
      </c>
      <c r="F356" s="24" t="str">
        <f t="shared" si="15"/>
        <v/>
      </c>
      <c r="G356" s="100"/>
      <c r="H356" s="144"/>
      <c r="I356" s="145"/>
      <c r="J356" s="145"/>
      <c r="K356" s="159">
        <v>180000</v>
      </c>
      <c r="L356" s="158"/>
      <c r="M356" s="25"/>
      <c r="N356" s="62"/>
      <c r="O356" s="68"/>
      <c r="P356" s="5"/>
    </row>
    <row r="357" spans="1:20" ht="39" customHeight="1" x14ac:dyDescent="0.25">
      <c r="A357" s="24" t="str">
        <f t="shared" si="16"/>
        <v>10</v>
      </c>
      <c r="B357" s="108" t="s">
        <v>1329</v>
      </c>
      <c r="C357" s="73"/>
      <c r="D357" s="5" t="s">
        <v>675</v>
      </c>
      <c r="E357" s="24" t="s">
        <v>28</v>
      </c>
      <c r="F357" s="24" t="str">
        <f t="shared" si="15"/>
        <v/>
      </c>
      <c r="G357" s="100"/>
      <c r="H357" s="144"/>
      <c r="I357" s="145"/>
      <c r="J357" s="145"/>
      <c r="K357" s="159">
        <v>180000</v>
      </c>
      <c r="L357" s="158"/>
      <c r="M357" s="25"/>
      <c r="N357" s="62"/>
      <c r="O357" s="68"/>
      <c r="P357" s="5"/>
    </row>
    <row r="358" spans="1:20" ht="39" customHeight="1" x14ac:dyDescent="0.25">
      <c r="A358" s="24" t="str">
        <f t="shared" si="16"/>
        <v>10</v>
      </c>
      <c r="B358" s="108" t="s">
        <v>1329</v>
      </c>
      <c r="C358" s="73"/>
      <c r="D358" s="5" t="s">
        <v>684</v>
      </c>
      <c r="E358" s="24" t="s">
        <v>28</v>
      </c>
      <c r="F358" s="24" t="str">
        <f t="shared" si="15"/>
        <v/>
      </c>
      <c r="G358" s="100"/>
      <c r="H358" s="144"/>
      <c r="I358" s="145"/>
      <c r="J358" s="145"/>
      <c r="K358" s="159">
        <v>124000</v>
      </c>
      <c r="L358" s="158"/>
      <c r="M358" s="86"/>
      <c r="N358" s="62"/>
      <c r="O358" s="68"/>
      <c r="P358" s="5"/>
    </row>
    <row r="359" spans="1:20" ht="39" customHeight="1" x14ac:dyDescent="0.25">
      <c r="A359" s="24" t="str">
        <f t="shared" si="16"/>
        <v>10</v>
      </c>
      <c r="B359" s="108" t="s">
        <v>1329</v>
      </c>
      <c r="C359" s="73"/>
      <c r="D359" s="5" t="s">
        <v>676</v>
      </c>
      <c r="E359" s="24" t="s">
        <v>28</v>
      </c>
      <c r="F359" s="24" t="str">
        <f t="shared" si="15"/>
        <v/>
      </c>
      <c r="G359" s="100"/>
      <c r="H359" s="144"/>
      <c r="I359" s="145"/>
      <c r="J359" s="145"/>
      <c r="K359" s="159">
        <v>180000</v>
      </c>
      <c r="L359" s="158"/>
      <c r="M359" s="25"/>
      <c r="N359" s="62"/>
      <c r="O359" s="68"/>
      <c r="P359" s="5"/>
    </row>
    <row r="360" spans="1:20" ht="39" customHeight="1" x14ac:dyDescent="0.25">
      <c r="A360" s="24" t="str">
        <f t="shared" si="16"/>
        <v>10</v>
      </c>
      <c r="B360" s="108" t="s">
        <v>1329</v>
      </c>
      <c r="C360" s="73"/>
      <c r="D360" s="5" t="s">
        <v>681</v>
      </c>
      <c r="E360" s="24" t="s">
        <v>28</v>
      </c>
      <c r="F360" s="24" t="str">
        <f t="shared" si="15"/>
        <v/>
      </c>
      <c r="G360" s="100"/>
      <c r="H360" s="144"/>
      <c r="I360" s="145"/>
      <c r="J360" s="145"/>
      <c r="K360" s="159">
        <v>180000</v>
      </c>
      <c r="L360" s="158"/>
      <c r="M360" s="25"/>
      <c r="N360" s="62"/>
      <c r="O360" s="68"/>
      <c r="P360" s="5"/>
    </row>
    <row r="361" spans="1:20" ht="39" customHeight="1" x14ac:dyDescent="0.25">
      <c r="A361" s="24" t="str">
        <f t="shared" si="16"/>
        <v>10</v>
      </c>
      <c r="B361" s="108" t="s">
        <v>1329</v>
      </c>
      <c r="C361" s="73"/>
      <c r="D361" s="5" t="s">
        <v>677</v>
      </c>
      <c r="E361" s="24" t="s">
        <v>28</v>
      </c>
      <c r="F361" s="24" t="str">
        <f t="shared" si="15"/>
        <v/>
      </c>
      <c r="G361" s="100"/>
      <c r="H361" s="144"/>
      <c r="I361" s="145"/>
      <c r="J361" s="145"/>
      <c r="K361" s="159">
        <v>2200000</v>
      </c>
      <c r="L361" s="158"/>
      <c r="M361" s="25"/>
      <c r="N361" s="62"/>
      <c r="O361" s="68"/>
      <c r="P361" s="5"/>
    </row>
    <row r="362" spans="1:20" ht="39" customHeight="1" x14ac:dyDescent="0.25">
      <c r="A362" s="24" t="str">
        <f t="shared" si="16"/>
        <v>10</v>
      </c>
      <c r="B362" s="108" t="s">
        <v>1329</v>
      </c>
      <c r="C362" s="73"/>
      <c r="D362" s="5" t="s">
        <v>678</v>
      </c>
      <c r="E362" s="24" t="s">
        <v>28</v>
      </c>
      <c r="F362" s="24" t="str">
        <f t="shared" si="15"/>
        <v/>
      </c>
      <c r="G362" s="100"/>
      <c r="H362" s="144"/>
      <c r="I362" s="145"/>
      <c r="J362" s="145"/>
      <c r="K362" s="159">
        <v>360000</v>
      </c>
      <c r="L362" s="158"/>
      <c r="M362" s="25"/>
      <c r="N362" s="62"/>
      <c r="O362" s="68"/>
      <c r="P362" s="5"/>
    </row>
    <row r="363" spans="1:20" ht="39" customHeight="1" x14ac:dyDescent="0.25">
      <c r="A363" s="24" t="str">
        <f t="shared" si="16"/>
        <v>10</v>
      </c>
      <c r="B363" s="108" t="s">
        <v>1329</v>
      </c>
      <c r="C363" s="73"/>
      <c r="D363" s="5" t="s">
        <v>679</v>
      </c>
      <c r="E363" s="24" t="s">
        <v>28</v>
      </c>
      <c r="F363" s="24" t="str">
        <f t="shared" si="15"/>
        <v/>
      </c>
      <c r="G363" s="100"/>
      <c r="H363" s="144"/>
      <c r="I363" s="145"/>
      <c r="J363" s="145"/>
      <c r="K363" s="159">
        <v>530000</v>
      </c>
      <c r="L363" s="158"/>
      <c r="M363" s="25"/>
      <c r="N363" s="62"/>
      <c r="O363" s="68"/>
      <c r="P363" s="5"/>
    </row>
    <row r="364" spans="1:20" ht="39" customHeight="1" x14ac:dyDescent="0.25">
      <c r="A364" s="24" t="str">
        <f t="shared" ref="A364:A419" si="17">MID(B364,4,2)</f>
        <v>10</v>
      </c>
      <c r="B364" s="108" t="s">
        <v>1329</v>
      </c>
      <c r="C364" s="73"/>
      <c r="D364" s="5" t="s">
        <v>680</v>
      </c>
      <c r="E364" s="24" t="s">
        <v>28</v>
      </c>
      <c r="F364" s="24" t="str">
        <f t="shared" si="15"/>
        <v/>
      </c>
      <c r="G364" s="100"/>
      <c r="H364" s="144"/>
      <c r="I364" s="145"/>
      <c r="J364" s="145"/>
      <c r="K364" s="159">
        <v>180000</v>
      </c>
      <c r="L364" s="158"/>
      <c r="M364" s="25"/>
      <c r="N364" s="62"/>
      <c r="O364" s="68"/>
      <c r="P364" s="5"/>
    </row>
    <row r="365" spans="1:20" ht="39" customHeight="1" x14ac:dyDescent="0.25">
      <c r="A365" s="24" t="str">
        <f t="shared" si="17"/>
        <v>10</v>
      </c>
      <c r="B365" s="108" t="s">
        <v>1329</v>
      </c>
      <c r="C365" s="73"/>
      <c r="D365" s="5" t="s">
        <v>682</v>
      </c>
      <c r="E365" s="24" t="s">
        <v>28</v>
      </c>
      <c r="F365" s="24" t="str">
        <f t="shared" si="15"/>
        <v/>
      </c>
      <c r="G365" s="100"/>
      <c r="H365" s="144"/>
      <c r="I365" s="145"/>
      <c r="J365" s="145"/>
      <c r="K365" s="159">
        <v>180000</v>
      </c>
      <c r="L365" s="158"/>
      <c r="M365" s="25"/>
      <c r="N365" s="62"/>
      <c r="O365" s="68"/>
      <c r="P365" s="5"/>
    </row>
    <row r="366" spans="1:20" ht="39" customHeight="1" x14ac:dyDescent="0.25">
      <c r="A366" s="24" t="str">
        <f t="shared" si="17"/>
        <v>10</v>
      </c>
      <c r="B366" s="108" t="s">
        <v>1329</v>
      </c>
      <c r="C366" s="73"/>
      <c r="D366" s="5" t="s">
        <v>683</v>
      </c>
      <c r="E366" s="24" t="s">
        <v>41</v>
      </c>
      <c r="F366" s="24" t="str">
        <f t="shared" si="15"/>
        <v/>
      </c>
      <c r="G366" s="100"/>
      <c r="H366" s="144"/>
      <c r="I366" s="145"/>
      <c r="J366" s="145"/>
      <c r="K366" s="159">
        <v>150000</v>
      </c>
      <c r="L366" s="158"/>
      <c r="M366" s="25"/>
      <c r="N366" s="62"/>
      <c r="O366" s="68"/>
      <c r="P366" s="5"/>
    </row>
    <row r="367" spans="1:20" s="135" customFormat="1" ht="39" customHeight="1" x14ac:dyDescent="0.25">
      <c r="A367" s="87" t="str">
        <f t="shared" si="17"/>
        <v/>
      </c>
      <c r="B367" s="133"/>
      <c r="C367" s="109"/>
      <c r="D367" s="89" t="s">
        <v>685</v>
      </c>
      <c r="E367" s="134"/>
      <c r="F367" s="24" t="str">
        <f t="shared" si="15"/>
        <v/>
      </c>
      <c r="G367" s="124"/>
      <c r="H367" s="125">
        <f>SUM(H300:H345)</f>
        <v>407315000</v>
      </c>
      <c r="I367" s="126"/>
      <c r="J367" s="126"/>
      <c r="K367" s="125">
        <f>SUM(K346:K366)</f>
        <v>7344000</v>
      </c>
      <c r="L367" s="126"/>
      <c r="M367" s="90">
        <f>M299+H367-K367</f>
        <v>539460000</v>
      </c>
      <c r="N367" s="107"/>
      <c r="O367" s="127"/>
      <c r="P367" s="89"/>
    </row>
    <row r="368" spans="1:20" ht="39" customHeight="1" x14ac:dyDescent="0.25">
      <c r="A368" s="24" t="str">
        <f t="shared" si="17"/>
        <v>10</v>
      </c>
      <c r="B368" s="108" t="s">
        <v>1375</v>
      </c>
      <c r="C368" s="73" t="s">
        <v>657</v>
      </c>
      <c r="D368" s="5" t="s">
        <v>288</v>
      </c>
      <c r="E368" s="175"/>
      <c r="F368" s="24" t="str">
        <f t="shared" si="15"/>
        <v>PT.HUY</v>
      </c>
      <c r="G368" s="100" t="s">
        <v>538</v>
      </c>
      <c r="H368" s="144"/>
      <c r="I368" s="145"/>
      <c r="J368" s="145"/>
      <c r="K368" s="159"/>
      <c r="L368" s="158"/>
      <c r="M368" s="25"/>
      <c r="N368" s="62"/>
      <c r="O368" s="68"/>
      <c r="P368" s="5"/>
      <c r="T368" s="118"/>
    </row>
    <row r="369" spans="1:16" ht="39" customHeight="1" x14ac:dyDescent="0.25">
      <c r="A369" s="24" t="str">
        <f t="shared" si="17"/>
        <v>10</v>
      </c>
      <c r="B369" s="108" t="s">
        <v>1375</v>
      </c>
      <c r="C369" s="220" t="s">
        <v>704</v>
      </c>
      <c r="D369" s="5" t="s">
        <v>542</v>
      </c>
      <c r="E369" s="175"/>
      <c r="F369" s="24" t="str">
        <f t="shared" si="15"/>
        <v>T2 =&gt; PA</v>
      </c>
      <c r="G369" s="100" t="s">
        <v>1356</v>
      </c>
      <c r="H369" s="144"/>
      <c r="I369" s="214">
        <v>76327000</v>
      </c>
      <c r="J369" s="145"/>
      <c r="K369" s="159"/>
      <c r="L369" s="158"/>
      <c r="M369" s="25"/>
      <c r="N369" s="62"/>
      <c r="O369" s="216" t="s">
        <v>259</v>
      </c>
      <c r="P369" s="212" t="s">
        <v>721</v>
      </c>
    </row>
    <row r="370" spans="1:16" ht="39" customHeight="1" x14ac:dyDescent="0.25">
      <c r="A370" s="24" t="str">
        <f t="shared" si="17"/>
        <v>10</v>
      </c>
      <c r="B370" s="108" t="s">
        <v>1375</v>
      </c>
      <c r="C370" s="221"/>
      <c r="D370" s="5" t="s">
        <v>705</v>
      </c>
      <c r="E370" s="175"/>
      <c r="F370" s="24" t="str">
        <f t="shared" si="15"/>
        <v>K1 =&gt; K4</v>
      </c>
      <c r="G370" s="100" t="s">
        <v>1362</v>
      </c>
      <c r="H370" s="144"/>
      <c r="I370" s="215"/>
      <c r="J370" s="145"/>
      <c r="K370" s="159"/>
      <c r="L370" s="158"/>
      <c r="M370" s="86"/>
      <c r="N370" s="62"/>
      <c r="O370" s="217"/>
      <c r="P370" s="213"/>
    </row>
    <row r="371" spans="1:16" ht="39" customHeight="1" x14ac:dyDescent="0.25">
      <c r="A371" s="24" t="str">
        <f t="shared" si="17"/>
        <v>10</v>
      </c>
      <c r="B371" s="108" t="s">
        <v>1375</v>
      </c>
      <c r="C371" s="73" t="s">
        <v>707</v>
      </c>
      <c r="D371" s="5" t="s">
        <v>787</v>
      </c>
      <c r="E371" s="175"/>
      <c r="F371" s="24" t="str">
        <f t="shared" si="15"/>
        <v>K3 =&gt; K7</v>
      </c>
      <c r="G371" s="100" t="s">
        <v>1363</v>
      </c>
      <c r="H371" s="144"/>
      <c r="I371" s="214">
        <v>137120000</v>
      </c>
      <c r="J371" s="145"/>
      <c r="K371" s="159"/>
      <c r="L371" s="158"/>
      <c r="M371" s="25"/>
      <c r="N371" s="62"/>
      <c r="O371" s="216" t="s">
        <v>259</v>
      </c>
      <c r="P371" s="212" t="s">
        <v>722</v>
      </c>
    </row>
    <row r="372" spans="1:16" ht="39" customHeight="1" x14ac:dyDescent="0.25">
      <c r="A372" s="24" t="str">
        <f t="shared" si="17"/>
        <v>10</v>
      </c>
      <c r="B372" s="108" t="s">
        <v>1375</v>
      </c>
      <c r="C372" s="73"/>
      <c r="D372" s="5" t="s">
        <v>706</v>
      </c>
      <c r="E372" s="175"/>
      <c r="F372" s="24" t="str">
        <f t="shared" si="15"/>
        <v>K1 =&gt; T3</v>
      </c>
      <c r="G372" s="100" t="s">
        <v>788</v>
      </c>
      <c r="H372" s="144"/>
      <c r="I372" s="215"/>
      <c r="J372" s="145"/>
      <c r="K372" s="159"/>
      <c r="L372" s="158"/>
      <c r="M372" s="86"/>
      <c r="N372" s="62"/>
      <c r="O372" s="217"/>
      <c r="P372" s="213"/>
    </row>
    <row r="373" spans="1:16" ht="39" customHeight="1" x14ac:dyDescent="0.25">
      <c r="A373" s="24" t="str">
        <f t="shared" si="17"/>
        <v>10</v>
      </c>
      <c r="B373" s="108" t="s">
        <v>1375</v>
      </c>
      <c r="C373" s="73" t="s">
        <v>723</v>
      </c>
      <c r="D373" s="5" t="s">
        <v>724</v>
      </c>
      <c r="E373" s="175"/>
      <c r="F373" s="24" t="str">
        <f t="shared" si="15"/>
        <v>T2 =&gt; PA</v>
      </c>
      <c r="G373" s="100" t="s">
        <v>1364</v>
      </c>
      <c r="H373" s="144">
        <v>18000000</v>
      </c>
      <c r="I373" s="147"/>
      <c r="J373" s="145"/>
      <c r="K373" s="159"/>
      <c r="L373" s="158"/>
      <c r="M373" s="86"/>
      <c r="N373" s="62"/>
      <c r="O373" s="115">
        <v>23827000</v>
      </c>
      <c r="P373" s="120" t="s">
        <v>725</v>
      </c>
    </row>
    <row r="374" spans="1:16" ht="39" customHeight="1" x14ac:dyDescent="0.25">
      <c r="A374" s="24" t="str">
        <f t="shared" si="17"/>
        <v>10</v>
      </c>
      <c r="B374" s="108" t="s">
        <v>1375</v>
      </c>
      <c r="C374" s="73" t="s">
        <v>726</v>
      </c>
      <c r="D374" s="5" t="s">
        <v>288</v>
      </c>
      <c r="E374" s="175"/>
      <c r="F374" s="24" t="str">
        <f t="shared" si="15"/>
        <v>PT.HUY</v>
      </c>
      <c r="G374" s="100" t="s">
        <v>538</v>
      </c>
      <c r="H374" s="144"/>
      <c r="I374" s="147"/>
      <c r="J374" s="145"/>
      <c r="K374" s="159"/>
      <c r="L374" s="158"/>
      <c r="M374" s="86"/>
      <c r="N374" s="62"/>
      <c r="O374" s="115"/>
      <c r="P374" s="120"/>
    </row>
    <row r="375" spans="1:16" ht="39" customHeight="1" x14ac:dyDescent="0.25">
      <c r="A375" s="24" t="str">
        <f t="shared" si="17"/>
        <v>10</v>
      </c>
      <c r="B375" s="108" t="s">
        <v>1375</v>
      </c>
      <c r="C375" s="73" t="s">
        <v>727</v>
      </c>
      <c r="D375" s="5" t="s">
        <v>288</v>
      </c>
      <c r="E375" s="175"/>
      <c r="F375" s="24" t="str">
        <f t="shared" si="15"/>
        <v>PT.HUY</v>
      </c>
      <c r="G375" s="100" t="s">
        <v>538</v>
      </c>
      <c r="H375" s="144"/>
      <c r="I375" s="147"/>
      <c r="J375" s="145"/>
      <c r="K375" s="159"/>
      <c r="L375" s="158"/>
      <c r="M375" s="86"/>
      <c r="N375" s="62"/>
      <c r="O375" s="115"/>
      <c r="P375" s="120"/>
    </row>
    <row r="376" spans="1:16" ht="39" customHeight="1" x14ac:dyDescent="0.25">
      <c r="A376" s="24" t="str">
        <f t="shared" si="17"/>
        <v>10</v>
      </c>
      <c r="B376" s="108" t="s">
        <v>1375</v>
      </c>
      <c r="C376" s="73" t="s">
        <v>728</v>
      </c>
      <c r="D376" s="5" t="s">
        <v>640</v>
      </c>
      <c r="E376" s="175"/>
      <c r="F376" s="24" t="str">
        <f t="shared" si="15"/>
        <v>T2 =&gt; PA</v>
      </c>
      <c r="G376" s="100" t="s">
        <v>1365</v>
      </c>
      <c r="H376" s="144">
        <v>40827000</v>
      </c>
      <c r="I376" s="147"/>
      <c r="J376" s="145"/>
      <c r="K376" s="159"/>
      <c r="L376" s="158"/>
      <c r="M376" s="86"/>
      <c r="N376" s="62"/>
      <c r="O376" s="115">
        <v>1000000</v>
      </c>
      <c r="P376" s="120" t="s">
        <v>731</v>
      </c>
    </row>
    <row r="377" spans="1:16" ht="39" customHeight="1" x14ac:dyDescent="0.25">
      <c r="A377" s="24" t="str">
        <f t="shared" si="17"/>
        <v>10</v>
      </c>
      <c r="B377" s="108" t="s">
        <v>1375</v>
      </c>
      <c r="C377" s="73" t="s">
        <v>729</v>
      </c>
      <c r="D377" s="5" t="s">
        <v>649</v>
      </c>
      <c r="E377" s="175"/>
      <c r="F377" s="24" t="str">
        <f t="shared" si="15"/>
        <v>RL =&gt; SC</v>
      </c>
      <c r="G377" s="100" t="s">
        <v>1366</v>
      </c>
      <c r="H377" s="144">
        <v>53045000</v>
      </c>
      <c r="I377" s="147"/>
      <c r="J377" s="145"/>
      <c r="K377" s="159"/>
      <c r="L377" s="158"/>
      <c r="M377" s="86"/>
      <c r="N377" s="62"/>
      <c r="O377" s="115" t="s">
        <v>259</v>
      </c>
      <c r="P377" s="120" t="s">
        <v>732</v>
      </c>
    </row>
    <row r="378" spans="1:16" ht="39" customHeight="1" x14ac:dyDescent="0.25">
      <c r="A378" s="24" t="str">
        <f t="shared" si="17"/>
        <v>10</v>
      </c>
      <c r="B378" s="108" t="s">
        <v>1375</v>
      </c>
      <c r="C378" s="73" t="s">
        <v>730</v>
      </c>
      <c r="D378" s="5" t="s">
        <v>733</v>
      </c>
      <c r="E378" s="175"/>
      <c r="F378" s="24" t="str">
        <f t="shared" si="15"/>
        <v>T2 =&gt; SC</v>
      </c>
      <c r="G378" s="100" t="s">
        <v>1367</v>
      </c>
      <c r="H378" s="144">
        <v>2000000</v>
      </c>
      <c r="I378" s="147"/>
      <c r="J378" s="145"/>
      <c r="K378" s="159"/>
      <c r="L378" s="158"/>
      <c r="M378" s="86"/>
      <c r="N378" s="62"/>
      <c r="O378" s="115">
        <v>89760000</v>
      </c>
      <c r="P378" s="120" t="s">
        <v>735</v>
      </c>
    </row>
    <row r="379" spans="1:16" ht="39" customHeight="1" x14ac:dyDescent="0.25">
      <c r="A379" s="24" t="str">
        <f t="shared" si="17"/>
        <v>10</v>
      </c>
      <c r="B379" s="108" t="s">
        <v>1375</v>
      </c>
      <c r="C379" s="73" t="s">
        <v>736</v>
      </c>
      <c r="D379" s="5" t="s">
        <v>359</v>
      </c>
      <c r="E379" s="175"/>
      <c r="F379" s="24" t="str">
        <f t="shared" si="15"/>
        <v>T3 =&gt; PA</v>
      </c>
      <c r="G379" s="100" t="s">
        <v>1368</v>
      </c>
      <c r="H379" s="144">
        <v>8910000</v>
      </c>
      <c r="I379" s="147"/>
      <c r="J379" s="145"/>
      <c r="K379" s="159"/>
      <c r="L379" s="158"/>
      <c r="M379" s="86"/>
      <c r="N379" s="62"/>
      <c r="O379" s="115">
        <v>20000000</v>
      </c>
      <c r="P379" s="120" t="s">
        <v>738</v>
      </c>
    </row>
    <row r="380" spans="1:16" ht="39" customHeight="1" x14ac:dyDescent="0.25">
      <c r="A380" s="24" t="str">
        <f t="shared" si="17"/>
        <v>10</v>
      </c>
      <c r="B380" s="108" t="s">
        <v>1375</v>
      </c>
      <c r="C380" s="73" t="s">
        <v>737</v>
      </c>
      <c r="D380" s="5" t="s">
        <v>303</v>
      </c>
      <c r="E380" s="175"/>
      <c r="F380" s="24" t="str">
        <f t="shared" si="15"/>
        <v>PT.HUY</v>
      </c>
      <c r="G380" s="100" t="s">
        <v>538</v>
      </c>
      <c r="H380" s="144"/>
      <c r="I380" s="147"/>
      <c r="J380" s="145"/>
      <c r="K380" s="159"/>
      <c r="L380" s="158"/>
      <c r="M380" s="86"/>
      <c r="N380" s="62"/>
      <c r="O380" s="115"/>
      <c r="P380" s="120"/>
    </row>
    <row r="381" spans="1:16" ht="39" customHeight="1" x14ac:dyDescent="0.25">
      <c r="A381" s="24" t="str">
        <f t="shared" si="17"/>
        <v>10</v>
      </c>
      <c r="B381" s="108" t="s">
        <v>1375</v>
      </c>
      <c r="C381" s="73" t="s">
        <v>777</v>
      </c>
      <c r="D381" s="5" t="s">
        <v>303</v>
      </c>
      <c r="E381" s="175"/>
      <c r="F381" s="24" t="str">
        <f t="shared" si="15"/>
        <v>PT.HUY</v>
      </c>
      <c r="G381" s="100" t="s">
        <v>538</v>
      </c>
      <c r="H381" s="144"/>
      <c r="I381" s="147"/>
      <c r="J381" s="145"/>
      <c r="K381" s="159"/>
      <c r="L381" s="158"/>
      <c r="M381" s="86"/>
      <c r="N381" s="62"/>
      <c r="O381" s="116"/>
      <c r="P381" s="120"/>
    </row>
    <row r="382" spans="1:16" ht="39" customHeight="1" x14ac:dyDescent="0.25">
      <c r="A382" s="24" t="str">
        <f t="shared" si="17"/>
        <v>10</v>
      </c>
      <c r="B382" s="108" t="s">
        <v>1375</v>
      </c>
      <c r="C382" s="73" t="s">
        <v>708</v>
      </c>
      <c r="D382" s="5" t="s">
        <v>662</v>
      </c>
      <c r="E382" s="175"/>
      <c r="F382" s="24" t="str">
        <f t="shared" si="15"/>
        <v>T1 =&gt; PA</v>
      </c>
      <c r="G382" s="100" t="s">
        <v>1369</v>
      </c>
      <c r="H382" s="144">
        <v>52708000</v>
      </c>
      <c r="I382" s="147"/>
      <c r="J382" s="145"/>
      <c r="K382" s="159"/>
      <c r="L382" s="158"/>
      <c r="M382" s="86"/>
      <c r="N382" s="62"/>
      <c r="O382" s="115" t="s">
        <v>259</v>
      </c>
      <c r="P382" s="120" t="s">
        <v>709</v>
      </c>
    </row>
    <row r="383" spans="1:16" ht="39" customHeight="1" x14ac:dyDescent="0.25">
      <c r="A383" s="24" t="str">
        <f t="shared" si="17"/>
        <v>10</v>
      </c>
      <c r="B383" s="108" t="s">
        <v>1375</v>
      </c>
      <c r="C383" s="73" t="s">
        <v>710</v>
      </c>
      <c r="D383" s="5" t="s">
        <v>712</v>
      </c>
      <c r="E383" s="175"/>
      <c r="F383" s="24" t="str">
        <f t="shared" si="15"/>
        <v>T2 =&gt; PA</v>
      </c>
      <c r="G383" s="100" t="s">
        <v>1370</v>
      </c>
      <c r="H383" s="144">
        <v>40660000</v>
      </c>
      <c r="I383" s="145"/>
      <c r="J383" s="145"/>
      <c r="K383" s="159"/>
      <c r="L383" s="158"/>
      <c r="M383" s="25"/>
      <c r="N383" s="62"/>
      <c r="O383" s="66" t="s">
        <v>259</v>
      </c>
      <c r="P383" s="5"/>
    </row>
    <row r="384" spans="1:16" ht="39" customHeight="1" x14ac:dyDescent="0.25">
      <c r="A384" s="24" t="str">
        <f t="shared" si="17"/>
        <v>10</v>
      </c>
      <c r="B384" s="108" t="s">
        <v>1375</v>
      </c>
      <c r="C384" s="220" t="s">
        <v>711</v>
      </c>
      <c r="D384" s="5" t="s">
        <v>713</v>
      </c>
      <c r="E384" s="175"/>
      <c r="F384" s="24" t="str">
        <f t="shared" si="15"/>
        <v>PA =&gt; SC</v>
      </c>
      <c r="G384" s="100" t="s">
        <v>260</v>
      </c>
      <c r="H384" s="144"/>
      <c r="I384" s="214">
        <v>101300000</v>
      </c>
      <c r="J384" s="145"/>
      <c r="K384" s="159"/>
      <c r="L384" s="158"/>
      <c r="M384" s="25"/>
      <c r="N384" s="62"/>
      <c r="O384" s="216" t="s">
        <v>259</v>
      </c>
      <c r="P384" s="212" t="s">
        <v>716</v>
      </c>
    </row>
    <row r="385" spans="1:16" ht="39" customHeight="1" x14ac:dyDescent="0.25">
      <c r="A385" s="24" t="str">
        <f t="shared" si="17"/>
        <v>10</v>
      </c>
      <c r="B385" s="108" t="s">
        <v>1375</v>
      </c>
      <c r="C385" s="221"/>
      <c r="D385" s="5" t="s">
        <v>714</v>
      </c>
      <c r="E385" s="175"/>
      <c r="F385" s="24" t="str">
        <f t="shared" si="15"/>
        <v>IB =&gt; SC</v>
      </c>
      <c r="G385" s="100" t="s">
        <v>715</v>
      </c>
      <c r="H385" s="144"/>
      <c r="I385" s="215"/>
      <c r="J385" s="145"/>
      <c r="K385" s="159"/>
      <c r="L385" s="158"/>
      <c r="M385" s="29"/>
      <c r="N385" s="63"/>
      <c r="O385" s="217"/>
      <c r="P385" s="213"/>
    </row>
    <row r="386" spans="1:16" ht="39" customHeight="1" x14ac:dyDescent="0.25">
      <c r="A386" s="24" t="str">
        <f t="shared" si="17"/>
        <v>10</v>
      </c>
      <c r="B386" s="108" t="s">
        <v>1375</v>
      </c>
      <c r="C386" s="73" t="s">
        <v>739</v>
      </c>
      <c r="D386" s="5" t="s">
        <v>658</v>
      </c>
      <c r="E386" s="175"/>
      <c r="F386" s="24" t="str">
        <f t="shared" si="15"/>
        <v>T2 =&gt; PA</v>
      </c>
      <c r="G386" s="100" t="s">
        <v>1371</v>
      </c>
      <c r="H386" s="144">
        <v>39827000</v>
      </c>
      <c r="I386" s="147"/>
      <c r="J386" s="145"/>
      <c r="K386" s="159"/>
      <c r="L386" s="158"/>
      <c r="M386" s="29"/>
      <c r="N386" s="63"/>
      <c r="O386" s="115" t="s">
        <v>259</v>
      </c>
      <c r="P386" s="120" t="s">
        <v>741</v>
      </c>
    </row>
    <row r="387" spans="1:16" ht="39" customHeight="1" x14ac:dyDescent="0.25">
      <c r="A387" s="24" t="str">
        <f t="shared" si="17"/>
        <v>10</v>
      </c>
      <c r="B387" s="108" t="s">
        <v>1375</v>
      </c>
      <c r="C387" s="73" t="s">
        <v>742</v>
      </c>
      <c r="D387" s="5" t="s">
        <v>647</v>
      </c>
      <c r="E387" s="175"/>
      <c r="F387" s="24" t="str">
        <f t="shared" si="15"/>
        <v>FO =&gt; SC</v>
      </c>
      <c r="G387" s="100" t="s">
        <v>1372</v>
      </c>
      <c r="H387" s="144">
        <v>57582000</v>
      </c>
      <c r="I387" s="147"/>
      <c r="J387" s="145"/>
      <c r="K387" s="159"/>
      <c r="L387" s="158"/>
      <c r="M387" s="29"/>
      <c r="N387" s="63"/>
      <c r="O387" s="115" t="s">
        <v>259</v>
      </c>
      <c r="P387" s="120" t="s">
        <v>745</v>
      </c>
    </row>
    <row r="388" spans="1:16" ht="39" customHeight="1" x14ac:dyDescent="0.25">
      <c r="A388" s="24" t="str">
        <f t="shared" si="17"/>
        <v>10</v>
      </c>
      <c r="B388" s="108" t="s">
        <v>1375</v>
      </c>
      <c r="C388" s="220" t="s">
        <v>743</v>
      </c>
      <c r="D388" s="5" t="s">
        <v>608</v>
      </c>
      <c r="E388" s="175"/>
      <c r="F388" s="24" t="str">
        <f t="shared" si="15"/>
        <v>T3 =&gt; PA</v>
      </c>
      <c r="G388" s="100" t="s">
        <v>1368</v>
      </c>
      <c r="H388" s="214">
        <v>24359000</v>
      </c>
      <c r="I388" s="147"/>
      <c r="J388" s="145"/>
      <c r="K388" s="159"/>
      <c r="L388" s="158"/>
      <c r="M388" s="29"/>
      <c r="N388" s="63"/>
      <c r="O388" s="216">
        <v>45000000</v>
      </c>
      <c r="P388" s="212" t="s">
        <v>746</v>
      </c>
    </row>
    <row r="389" spans="1:16" ht="39" customHeight="1" x14ac:dyDescent="0.25">
      <c r="A389" s="24" t="str">
        <f t="shared" si="17"/>
        <v>10</v>
      </c>
      <c r="B389" s="108" t="s">
        <v>1375</v>
      </c>
      <c r="C389" s="221"/>
      <c r="D389" s="5" t="s">
        <v>609</v>
      </c>
      <c r="E389" s="175"/>
      <c r="F389" s="24" t="str">
        <f t="shared" ref="F389:F452" si="18">LEFT(G389,8)</f>
        <v>K3 =&gt; K7</v>
      </c>
      <c r="G389" s="100" t="s">
        <v>1376</v>
      </c>
      <c r="H389" s="215"/>
      <c r="I389" s="147"/>
      <c r="J389" s="145"/>
      <c r="K389" s="159"/>
      <c r="L389" s="158"/>
      <c r="M389" s="29"/>
      <c r="N389" s="63"/>
      <c r="O389" s="217"/>
      <c r="P389" s="213"/>
    </row>
    <row r="390" spans="1:16" ht="39" customHeight="1" x14ac:dyDescent="0.25">
      <c r="A390" s="24" t="str">
        <f t="shared" si="17"/>
        <v>10</v>
      </c>
      <c r="B390" s="108" t="s">
        <v>1375</v>
      </c>
      <c r="C390" s="73" t="s">
        <v>744</v>
      </c>
      <c r="D390" s="5" t="s">
        <v>692</v>
      </c>
      <c r="E390" s="175"/>
      <c r="F390" s="24" t="str">
        <f t="shared" si="18"/>
        <v>T2 =&gt; PA</v>
      </c>
      <c r="G390" s="100" t="s">
        <v>1373</v>
      </c>
      <c r="H390" s="147">
        <v>10000000</v>
      </c>
      <c r="I390" s="147"/>
      <c r="J390" s="145"/>
      <c r="K390" s="159"/>
      <c r="L390" s="158"/>
      <c r="M390" s="29"/>
      <c r="N390" s="63"/>
      <c r="O390" s="115">
        <v>32827000</v>
      </c>
      <c r="P390" s="120" t="s">
        <v>747</v>
      </c>
    </row>
    <row r="391" spans="1:16" ht="39" customHeight="1" x14ac:dyDescent="0.25">
      <c r="A391" s="24" t="str">
        <f t="shared" si="17"/>
        <v>10</v>
      </c>
      <c r="B391" s="108" t="s">
        <v>1375</v>
      </c>
      <c r="C391" s="73" t="s">
        <v>748</v>
      </c>
      <c r="D391" s="5" t="s">
        <v>288</v>
      </c>
      <c r="E391" s="175"/>
      <c r="F391" s="24" t="str">
        <f t="shared" si="18"/>
        <v>PT.HUY</v>
      </c>
      <c r="G391" s="100" t="s">
        <v>538</v>
      </c>
      <c r="H391" s="147"/>
      <c r="I391" s="147"/>
      <c r="J391" s="145"/>
      <c r="K391" s="159"/>
      <c r="L391" s="158"/>
      <c r="M391" s="29"/>
      <c r="N391" s="63"/>
      <c r="O391" s="115"/>
      <c r="P391" s="120"/>
    </row>
    <row r="392" spans="1:16" ht="39" customHeight="1" x14ac:dyDescent="0.25">
      <c r="A392" s="24" t="str">
        <f t="shared" si="17"/>
        <v>10</v>
      </c>
      <c r="B392" s="108" t="s">
        <v>1375</v>
      </c>
      <c r="C392" s="73" t="s">
        <v>749</v>
      </c>
      <c r="D392" s="5" t="s">
        <v>750</v>
      </c>
      <c r="E392" s="175"/>
      <c r="F392" s="24" t="str">
        <f t="shared" si="18"/>
        <v>T1 =&gt; SC</v>
      </c>
      <c r="G392" s="100" t="s">
        <v>1374</v>
      </c>
      <c r="H392" s="147">
        <v>50000000</v>
      </c>
      <c r="J392" s="145"/>
      <c r="K392" s="159"/>
      <c r="L392" s="158"/>
      <c r="M392" s="29"/>
      <c r="N392" s="63"/>
      <c r="O392" s="115">
        <v>50643000</v>
      </c>
      <c r="P392" s="120" t="s">
        <v>751</v>
      </c>
    </row>
    <row r="393" spans="1:16" ht="39" customHeight="1" x14ac:dyDescent="0.25">
      <c r="A393" s="24" t="str">
        <f t="shared" si="17"/>
        <v>10</v>
      </c>
      <c r="B393" s="108" t="s">
        <v>1375</v>
      </c>
      <c r="C393" s="73" t="s">
        <v>0</v>
      </c>
      <c r="D393" s="5" t="s">
        <v>717</v>
      </c>
      <c r="E393" s="24" t="s">
        <v>56</v>
      </c>
      <c r="F393" s="24" t="str">
        <f t="shared" si="18"/>
        <v/>
      </c>
      <c r="G393" s="100"/>
      <c r="H393" s="144"/>
      <c r="I393" s="145"/>
      <c r="J393" s="145"/>
      <c r="K393" s="159">
        <v>550000000</v>
      </c>
      <c r="L393" s="158"/>
      <c r="M393" s="25"/>
      <c r="N393" s="62"/>
      <c r="O393" s="68"/>
      <c r="P393" s="5"/>
    </row>
    <row r="394" spans="1:16" ht="39" customHeight="1" x14ac:dyDescent="0.25">
      <c r="A394" s="24" t="str">
        <f t="shared" si="17"/>
        <v>10</v>
      </c>
      <c r="B394" s="108" t="s">
        <v>1375</v>
      </c>
      <c r="C394" s="73"/>
      <c r="D394" s="5" t="s">
        <v>718</v>
      </c>
      <c r="E394" s="24" t="s">
        <v>28</v>
      </c>
      <c r="F394" s="24" t="str">
        <f t="shared" si="18"/>
        <v/>
      </c>
      <c r="G394" s="100"/>
      <c r="H394" s="144"/>
      <c r="I394" s="145"/>
      <c r="J394" s="145"/>
      <c r="K394" s="159">
        <v>2340000</v>
      </c>
      <c r="L394" s="158"/>
      <c r="M394" s="25"/>
      <c r="N394" s="62"/>
      <c r="O394" s="68"/>
      <c r="P394" s="5"/>
    </row>
    <row r="395" spans="1:16" ht="39" customHeight="1" x14ac:dyDescent="0.25">
      <c r="A395" s="24" t="str">
        <f t="shared" si="17"/>
        <v>10</v>
      </c>
      <c r="B395" s="108" t="s">
        <v>1375</v>
      </c>
      <c r="C395" s="73"/>
      <c r="D395" s="5" t="s">
        <v>719</v>
      </c>
      <c r="E395" s="24" t="s">
        <v>28</v>
      </c>
      <c r="F395" s="24" t="str">
        <f t="shared" si="18"/>
        <v/>
      </c>
      <c r="G395" s="100"/>
      <c r="H395" s="144"/>
      <c r="I395" s="145"/>
      <c r="J395" s="145"/>
      <c r="K395" s="159">
        <v>400000</v>
      </c>
      <c r="L395" s="158"/>
      <c r="M395" s="25"/>
      <c r="N395" s="62"/>
      <c r="O395" s="68"/>
      <c r="P395" s="5"/>
    </row>
    <row r="396" spans="1:16" ht="39" customHeight="1" x14ac:dyDescent="0.25">
      <c r="A396" s="24" t="str">
        <f t="shared" si="17"/>
        <v>10</v>
      </c>
      <c r="B396" s="108" t="s">
        <v>1375</v>
      </c>
      <c r="C396" s="73"/>
      <c r="D396" s="5" t="s">
        <v>782</v>
      </c>
      <c r="E396" s="24" t="s">
        <v>28</v>
      </c>
      <c r="F396" s="24" t="str">
        <f t="shared" si="18"/>
        <v/>
      </c>
      <c r="G396" s="100"/>
      <c r="H396" s="144"/>
      <c r="I396" s="145"/>
      <c r="J396" s="145"/>
      <c r="K396" s="159">
        <v>180000</v>
      </c>
      <c r="L396" s="158"/>
      <c r="M396" s="25"/>
      <c r="N396" s="62"/>
      <c r="O396" s="68"/>
      <c r="P396" s="5"/>
    </row>
    <row r="397" spans="1:16" ht="39" customHeight="1" x14ac:dyDescent="0.25">
      <c r="A397" s="24" t="str">
        <f t="shared" si="17"/>
        <v>10</v>
      </c>
      <c r="B397" s="108" t="s">
        <v>1375</v>
      </c>
      <c r="C397" s="73"/>
      <c r="D397" s="5" t="s">
        <v>720</v>
      </c>
      <c r="E397" s="175" t="s">
        <v>23</v>
      </c>
      <c r="F397" s="24" t="str">
        <f t="shared" si="18"/>
        <v/>
      </c>
      <c r="G397" s="100"/>
      <c r="H397" s="144"/>
      <c r="I397" s="145"/>
      <c r="J397" s="145"/>
      <c r="K397" s="159">
        <v>400000</v>
      </c>
      <c r="L397" s="158"/>
      <c r="M397" s="25"/>
      <c r="N397" s="62"/>
      <c r="O397" s="68"/>
      <c r="P397" s="5"/>
    </row>
    <row r="398" spans="1:16" ht="39" customHeight="1" x14ac:dyDescent="0.25">
      <c r="A398" s="24" t="str">
        <f t="shared" si="17"/>
        <v>10</v>
      </c>
      <c r="B398" s="108" t="s">
        <v>1375</v>
      </c>
      <c r="C398" s="73"/>
      <c r="D398" s="5" t="s">
        <v>783</v>
      </c>
      <c r="E398" s="24" t="s">
        <v>28</v>
      </c>
      <c r="F398" s="24" t="str">
        <f t="shared" si="18"/>
        <v/>
      </c>
      <c r="G398" s="100"/>
      <c r="H398" s="144"/>
      <c r="I398" s="145"/>
      <c r="J398" s="145"/>
      <c r="K398" s="159">
        <v>180000</v>
      </c>
      <c r="L398" s="158"/>
      <c r="M398" s="25"/>
      <c r="N398" s="62"/>
      <c r="O398" s="68"/>
      <c r="P398" s="5"/>
    </row>
    <row r="399" spans="1:16" ht="39" customHeight="1" x14ac:dyDescent="0.25">
      <c r="A399" s="24" t="str">
        <f t="shared" si="17"/>
        <v>10</v>
      </c>
      <c r="B399" s="108" t="s">
        <v>1375</v>
      </c>
      <c r="C399" s="73"/>
      <c r="D399" s="5" t="s">
        <v>752</v>
      </c>
      <c r="E399" s="24" t="s">
        <v>41</v>
      </c>
      <c r="F399" s="24" t="str">
        <f t="shared" si="18"/>
        <v/>
      </c>
      <c r="G399" s="100"/>
      <c r="H399" s="144"/>
      <c r="I399" s="145"/>
      <c r="J399" s="145"/>
      <c r="K399" s="159">
        <v>150000</v>
      </c>
      <c r="L399" s="158"/>
      <c r="M399" s="25"/>
      <c r="N399" s="62"/>
      <c r="O399" s="68"/>
      <c r="P399" s="5"/>
    </row>
    <row r="400" spans="1:16" ht="39" customHeight="1" x14ac:dyDescent="0.25">
      <c r="A400" s="24" t="str">
        <f t="shared" si="17"/>
        <v>10</v>
      </c>
      <c r="B400" s="108" t="s">
        <v>1375</v>
      </c>
      <c r="C400" s="73"/>
      <c r="D400" s="5" t="s">
        <v>784</v>
      </c>
      <c r="E400" s="24" t="s">
        <v>28</v>
      </c>
      <c r="F400" s="24" t="str">
        <f t="shared" si="18"/>
        <v/>
      </c>
      <c r="G400" s="100"/>
      <c r="H400" s="144"/>
      <c r="I400" s="145"/>
      <c r="J400" s="145"/>
      <c r="K400" s="159">
        <v>360000</v>
      </c>
      <c r="L400" s="158"/>
      <c r="M400" s="25"/>
      <c r="N400" s="62"/>
      <c r="O400" s="68"/>
      <c r="P400" s="5"/>
    </row>
    <row r="401" spans="1:16" ht="39" customHeight="1" x14ac:dyDescent="0.25">
      <c r="A401" s="24" t="str">
        <f t="shared" si="17"/>
        <v>10</v>
      </c>
      <c r="B401" s="108" t="s">
        <v>1375</v>
      </c>
      <c r="C401" s="73"/>
      <c r="D401" s="5" t="s">
        <v>757</v>
      </c>
      <c r="E401" s="175" t="s">
        <v>54</v>
      </c>
      <c r="F401" s="24" t="str">
        <f t="shared" si="18"/>
        <v/>
      </c>
      <c r="G401" s="100"/>
      <c r="H401" s="144"/>
      <c r="I401" s="145"/>
      <c r="J401" s="145"/>
      <c r="K401" s="159">
        <v>152000</v>
      </c>
      <c r="L401" s="158"/>
      <c r="M401" s="25"/>
      <c r="N401" s="62"/>
      <c r="O401" s="68"/>
      <c r="P401" s="5"/>
    </row>
    <row r="402" spans="1:16" ht="39" customHeight="1" x14ac:dyDescent="0.25">
      <c r="A402" s="24" t="str">
        <f t="shared" si="17"/>
        <v>10</v>
      </c>
      <c r="B402" s="108" t="s">
        <v>1375</v>
      </c>
      <c r="C402" s="73"/>
      <c r="D402" s="5" t="s">
        <v>758</v>
      </c>
      <c r="E402" s="175" t="s">
        <v>54</v>
      </c>
      <c r="F402" s="24" t="str">
        <f t="shared" si="18"/>
        <v/>
      </c>
      <c r="G402" s="100"/>
      <c r="H402" s="144"/>
      <c r="I402" s="145"/>
      <c r="J402" s="145"/>
      <c r="K402" s="159">
        <v>22000</v>
      </c>
      <c r="L402" s="158"/>
      <c r="M402" s="86"/>
      <c r="N402" s="62"/>
      <c r="O402" s="68"/>
      <c r="P402" s="5"/>
    </row>
    <row r="403" spans="1:16" ht="39" customHeight="1" x14ac:dyDescent="0.25">
      <c r="A403" s="24" t="str">
        <f t="shared" si="17"/>
        <v>10</v>
      </c>
      <c r="B403" s="108" t="s">
        <v>1375</v>
      </c>
      <c r="C403" s="73"/>
      <c r="D403" s="5" t="s">
        <v>753</v>
      </c>
      <c r="E403" s="24" t="s">
        <v>28</v>
      </c>
      <c r="F403" s="24" t="str">
        <f t="shared" si="18"/>
        <v/>
      </c>
      <c r="G403" s="100"/>
      <c r="H403" s="144"/>
      <c r="I403" s="145"/>
      <c r="J403" s="145"/>
      <c r="K403" s="159">
        <v>2353000</v>
      </c>
      <c r="L403" s="158"/>
      <c r="M403" s="25"/>
      <c r="N403" s="62"/>
      <c r="O403" s="68"/>
      <c r="P403" s="121"/>
    </row>
    <row r="404" spans="1:16" ht="39" customHeight="1" x14ac:dyDescent="0.25">
      <c r="A404" s="24" t="str">
        <f t="shared" si="17"/>
        <v>10</v>
      </c>
      <c r="B404" s="108" t="s">
        <v>1375</v>
      </c>
      <c r="C404" s="73"/>
      <c r="D404" s="5" t="s">
        <v>755</v>
      </c>
      <c r="E404" s="175" t="s">
        <v>54</v>
      </c>
      <c r="F404" s="24" t="str">
        <f t="shared" si="18"/>
        <v/>
      </c>
      <c r="G404" s="100"/>
      <c r="H404" s="144"/>
      <c r="I404" s="145"/>
      <c r="J404" s="145"/>
      <c r="K404" s="159">
        <v>500000</v>
      </c>
      <c r="L404" s="158"/>
      <c r="M404" s="86"/>
      <c r="N404" s="62"/>
      <c r="O404" s="68"/>
      <c r="P404" s="5"/>
    </row>
    <row r="405" spans="1:16" s="135" customFormat="1" ht="39" customHeight="1" x14ac:dyDescent="0.25">
      <c r="A405" s="87" t="str">
        <f t="shared" si="17"/>
        <v/>
      </c>
      <c r="B405" s="133"/>
      <c r="C405" s="109"/>
      <c r="D405" s="89" t="s">
        <v>754</v>
      </c>
      <c r="E405" s="134"/>
      <c r="F405" s="24" t="str">
        <f t="shared" si="18"/>
        <v/>
      </c>
      <c r="G405" s="124"/>
      <c r="H405" s="125">
        <f>SUM(H368:H392)</f>
        <v>397918000</v>
      </c>
      <c r="I405" s="126"/>
      <c r="J405" s="126"/>
      <c r="K405" s="125">
        <f>SUM(K393:K404)</f>
        <v>557037000</v>
      </c>
      <c r="L405" s="126"/>
      <c r="M405" s="90">
        <f>M367+H405-K405</f>
        <v>380341000</v>
      </c>
      <c r="N405" s="107"/>
      <c r="O405" s="127"/>
      <c r="P405" s="89"/>
    </row>
    <row r="406" spans="1:16" ht="39" customHeight="1" x14ac:dyDescent="0.25">
      <c r="A406" s="24" t="str">
        <f t="shared" si="17"/>
        <v>10</v>
      </c>
      <c r="B406" s="43" t="s">
        <v>759</v>
      </c>
      <c r="C406" s="73" t="s">
        <v>1115</v>
      </c>
      <c r="D406" s="5" t="s">
        <v>605</v>
      </c>
      <c r="E406" s="175"/>
      <c r="F406" s="24" t="str">
        <f t="shared" si="18"/>
        <v>T2 =&gt; PA</v>
      </c>
      <c r="G406" s="100" t="s">
        <v>761</v>
      </c>
      <c r="H406" s="144"/>
      <c r="I406" s="145">
        <v>36827000</v>
      </c>
      <c r="J406" s="145"/>
      <c r="K406" s="159"/>
      <c r="L406" s="158"/>
      <c r="M406" s="25"/>
      <c r="N406" s="62"/>
      <c r="O406" s="68" t="s">
        <v>259</v>
      </c>
      <c r="P406" s="5" t="s">
        <v>760</v>
      </c>
    </row>
    <row r="407" spans="1:16" ht="39" customHeight="1" x14ac:dyDescent="0.25">
      <c r="A407" s="24" t="str">
        <f t="shared" si="17"/>
        <v>10</v>
      </c>
      <c r="B407" s="43" t="s">
        <v>759</v>
      </c>
      <c r="C407" s="73" t="s">
        <v>1116</v>
      </c>
      <c r="D407" s="5" t="s">
        <v>694</v>
      </c>
      <c r="E407" s="175"/>
      <c r="F407" s="24" t="str">
        <f t="shared" si="18"/>
        <v>T2 =&gt; PA</v>
      </c>
      <c r="G407" s="100" t="s">
        <v>631</v>
      </c>
      <c r="H407" s="144">
        <v>32827000</v>
      </c>
      <c r="I407" s="145"/>
      <c r="J407" s="145"/>
      <c r="K407" s="159"/>
      <c r="L407" s="158"/>
      <c r="M407" s="25"/>
      <c r="N407" s="62"/>
      <c r="O407" s="68" t="s">
        <v>259</v>
      </c>
      <c r="P407" s="5"/>
    </row>
    <row r="408" spans="1:16" ht="39" customHeight="1" x14ac:dyDescent="0.25">
      <c r="A408" s="24" t="str">
        <f t="shared" si="17"/>
        <v>10</v>
      </c>
      <c r="B408" s="43" t="s">
        <v>759</v>
      </c>
      <c r="C408" s="73" t="s">
        <v>1117</v>
      </c>
      <c r="D408" s="5" t="s">
        <v>762</v>
      </c>
      <c r="E408" s="175"/>
      <c r="F408" s="24" t="str">
        <f t="shared" si="18"/>
        <v>FO =&gt; AD</v>
      </c>
      <c r="G408" s="100" t="s">
        <v>1182</v>
      </c>
      <c r="H408" s="144">
        <v>4147000</v>
      </c>
      <c r="I408" s="145"/>
      <c r="J408" s="145"/>
      <c r="K408" s="159"/>
      <c r="L408" s="158"/>
      <c r="M408" s="25"/>
      <c r="N408" s="62"/>
      <c r="O408" s="68">
        <v>30000000</v>
      </c>
      <c r="P408" s="119"/>
    </row>
    <row r="409" spans="1:16" ht="39" customHeight="1" x14ac:dyDescent="0.25">
      <c r="A409" s="24" t="str">
        <f t="shared" si="17"/>
        <v>10</v>
      </c>
      <c r="B409" s="43" t="s">
        <v>759</v>
      </c>
      <c r="C409" s="73" t="s">
        <v>1118</v>
      </c>
      <c r="D409" s="5" t="s">
        <v>1411</v>
      </c>
      <c r="E409" s="175"/>
      <c r="F409" s="24" t="str">
        <f t="shared" si="18"/>
        <v>T1 =&gt; PA</v>
      </c>
      <c r="G409" s="100" t="s">
        <v>763</v>
      </c>
      <c r="H409" s="144">
        <v>35708000</v>
      </c>
      <c r="I409" s="145"/>
      <c r="J409" s="145"/>
      <c r="K409" s="159"/>
      <c r="L409" s="158"/>
      <c r="M409" s="29"/>
      <c r="N409" s="63"/>
      <c r="O409" s="68" t="s">
        <v>259</v>
      </c>
      <c r="P409" s="5"/>
    </row>
    <row r="410" spans="1:16" s="135" customFormat="1" ht="39" customHeight="1" x14ac:dyDescent="0.25">
      <c r="A410" s="24" t="str">
        <f t="shared" si="17"/>
        <v/>
      </c>
      <c r="B410" s="133"/>
      <c r="C410" s="109"/>
      <c r="D410" s="89" t="s">
        <v>773</v>
      </c>
      <c r="E410" s="134"/>
      <c r="F410" s="24" t="str">
        <f t="shared" si="18"/>
        <v/>
      </c>
      <c r="G410" s="124"/>
      <c r="H410" s="125">
        <f>SUM(H406:H409)</f>
        <v>72682000</v>
      </c>
      <c r="I410" s="126"/>
      <c r="J410" s="126"/>
      <c r="K410" s="125"/>
      <c r="L410" s="126"/>
      <c r="M410" s="90">
        <f>M405+H410</f>
        <v>453023000</v>
      </c>
      <c r="N410" s="107"/>
      <c r="O410" s="127"/>
      <c r="P410" s="89"/>
    </row>
    <row r="411" spans="1:16" ht="39" customHeight="1" x14ac:dyDescent="0.25">
      <c r="A411" s="24" t="str">
        <f t="shared" si="17"/>
        <v>10</v>
      </c>
      <c r="B411" s="43" t="s">
        <v>764</v>
      </c>
      <c r="C411" s="73" t="s">
        <v>778</v>
      </c>
      <c r="D411" s="5" t="s">
        <v>303</v>
      </c>
      <c r="E411" s="175"/>
      <c r="F411" s="24" t="str">
        <f t="shared" si="18"/>
        <v>PT.HUY</v>
      </c>
      <c r="G411" s="100" t="s">
        <v>538</v>
      </c>
      <c r="H411" s="144"/>
      <c r="I411" s="145"/>
      <c r="J411" s="145"/>
      <c r="K411" s="159"/>
      <c r="L411" s="158"/>
      <c r="M411" s="86"/>
      <c r="N411" s="62"/>
      <c r="O411" s="68"/>
      <c r="P411" s="5"/>
    </row>
    <row r="412" spans="1:16" ht="39" customHeight="1" x14ac:dyDescent="0.25">
      <c r="A412" s="24" t="str">
        <f t="shared" si="17"/>
        <v>10</v>
      </c>
      <c r="B412" s="43" t="s">
        <v>764</v>
      </c>
      <c r="C412" s="73" t="s">
        <v>779</v>
      </c>
      <c r="D412" s="5" t="s">
        <v>236</v>
      </c>
      <c r="E412" s="175"/>
      <c r="F412" s="24" t="str">
        <f t="shared" si="18"/>
        <v>T1 =&gt; PA</v>
      </c>
      <c r="G412" s="100" t="s">
        <v>780</v>
      </c>
      <c r="H412" s="144">
        <v>35708000</v>
      </c>
      <c r="I412" s="145"/>
      <c r="J412" s="145"/>
      <c r="K412" s="159"/>
      <c r="L412" s="158"/>
      <c r="M412" s="86"/>
      <c r="N412" s="62"/>
      <c r="O412" s="68" t="s">
        <v>259</v>
      </c>
      <c r="P412" s="5" t="s">
        <v>781</v>
      </c>
    </row>
    <row r="413" spans="1:16" ht="39" customHeight="1" x14ac:dyDescent="0.25">
      <c r="A413" s="24" t="str">
        <f t="shared" si="17"/>
        <v>10</v>
      </c>
      <c r="B413" s="43" t="s">
        <v>764</v>
      </c>
      <c r="C413" s="73" t="s">
        <v>792</v>
      </c>
      <c r="D413" s="5" t="s">
        <v>733</v>
      </c>
      <c r="E413" s="175"/>
      <c r="F413" s="24" t="str">
        <f t="shared" si="18"/>
        <v>T2 =&gt; SC</v>
      </c>
      <c r="G413" s="100" t="s">
        <v>793</v>
      </c>
      <c r="H413" s="144"/>
      <c r="I413" s="145">
        <v>40000000</v>
      </c>
      <c r="J413" s="145"/>
      <c r="K413" s="159"/>
      <c r="L413" s="158"/>
      <c r="M413" s="86"/>
      <c r="N413" s="62"/>
      <c r="O413" s="68">
        <v>49760000</v>
      </c>
      <c r="P413" s="5" t="s">
        <v>794</v>
      </c>
    </row>
    <row r="414" spans="1:16" ht="39" customHeight="1" x14ac:dyDescent="0.25">
      <c r="A414" s="24" t="str">
        <f t="shared" si="17"/>
        <v>10</v>
      </c>
      <c r="B414" s="43" t="s">
        <v>764</v>
      </c>
      <c r="C414" s="73" t="s">
        <v>795</v>
      </c>
      <c r="D414" s="5" t="s">
        <v>692</v>
      </c>
      <c r="E414" s="175"/>
      <c r="F414" s="24" t="str">
        <f t="shared" si="18"/>
        <v>T2 =&gt; PA</v>
      </c>
      <c r="G414" s="100" t="s">
        <v>631</v>
      </c>
      <c r="H414" s="144">
        <v>22827000</v>
      </c>
      <c r="I414" s="145">
        <v>10000000</v>
      </c>
      <c r="J414" s="145"/>
      <c r="K414" s="159"/>
      <c r="L414" s="158"/>
      <c r="M414" s="86"/>
      <c r="N414" s="62"/>
      <c r="O414" s="68" t="s">
        <v>796</v>
      </c>
      <c r="P414" s="5" t="s">
        <v>797</v>
      </c>
    </row>
    <row r="415" spans="1:16" ht="39" customHeight="1" x14ac:dyDescent="0.25">
      <c r="A415" s="24" t="str">
        <f t="shared" si="17"/>
        <v>10</v>
      </c>
      <c r="B415" s="43" t="s">
        <v>764</v>
      </c>
      <c r="C415" s="73"/>
      <c r="D415" s="5" t="s">
        <v>765</v>
      </c>
      <c r="E415" s="24" t="s">
        <v>70</v>
      </c>
      <c r="F415" s="24" t="str">
        <f t="shared" si="18"/>
        <v/>
      </c>
      <c r="G415" s="100"/>
      <c r="H415" s="144"/>
      <c r="I415" s="145"/>
      <c r="J415" s="145"/>
      <c r="K415" s="159">
        <v>400000</v>
      </c>
      <c r="L415" s="158"/>
      <c r="M415" s="25"/>
      <c r="N415" s="62"/>
      <c r="O415" s="68"/>
      <c r="P415" s="5"/>
    </row>
    <row r="416" spans="1:16" ht="39" customHeight="1" x14ac:dyDescent="0.25">
      <c r="A416" s="24" t="str">
        <f t="shared" si="17"/>
        <v>10</v>
      </c>
      <c r="B416" s="43" t="s">
        <v>764</v>
      </c>
      <c r="C416" s="73"/>
      <c r="D416" s="5" t="s">
        <v>785</v>
      </c>
      <c r="E416" s="24" t="s">
        <v>28</v>
      </c>
      <c r="F416" s="24" t="str">
        <f t="shared" si="18"/>
        <v/>
      </c>
      <c r="G416" s="100"/>
      <c r="H416" s="144"/>
      <c r="I416" s="145"/>
      <c r="J416" s="145"/>
      <c r="K416" s="159">
        <v>180000</v>
      </c>
      <c r="L416" s="158"/>
      <c r="M416" s="25"/>
      <c r="N416" s="62"/>
      <c r="O416" s="68"/>
      <c r="P416" s="5"/>
    </row>
    <row r="417" spans="1:16" ht="39" customHeight="1" x14ac:dyDescent="0.25">
      <c r="A417" s="24" t="str">
        <f t="shared" si="17"/>
        <v>10</v>
      </c>
      <c r="B417" s="43" t="s">
        <v>764</v>
      </c>
      <c r="C417" s="73"/>
      <c r="D417" s="5" t="s">
        <v>766</v>
      </c>
      <c r="E417" s="175" t="s">
        <v>68</v>
      </c>
      <c r="F417" s="24" t="str">
        <f t="shared" si="18"/>
        <v/>
      </c>
      <c r="G417" s="100"/>
      <c r="H417" s="144"/>
      <c r="I417" s="145"/>
      <c r="J417" s="145"/>
      <c r="K417" s="159">
        <v>2600000</v>
      </c>
      <c r="L417" s="158"/>
      <c r="M417" s="29"/>
      <c r="N417" s="63"/>
      <c r="O417" s="68"/>
      <c r="P417" s="5"/>
    </row>
    <row r="418" spans="1:16" ht="39" customHeight="1" x14ac:dyDescent="0.25">
      <c r="A418" s="24" t="str">
        <f t="shared" si="17"/>
        <v>10</v>
      </c>
      <c r="B418" s="43" t="s">
        <v>764</v>
      </c>
      <c r="C418" s="73"/>
      <c r="D418" s="5" t="s">
        <v>786</v>
      </c>
      <c r="E418" s="24" t="s">
        <v>28</v>
      </c>
      <c r="F418" s="24" t="str">
        <f t="shared" si="18"/>
        <v/>
      </c>
      <c r="G418" s="100"/>
      <c r="H418" s="144"/>
      <c r="I418" s="145"/>
      <c r="J418" s="145"/>
      <c r="K418" s="159">
        <v>540000</v>
      </c>
      <c r="L418" s="158"/>
      <c r="M418" s="25"/>
      <c r="N418" s="62"/>
      <c r="O418" s="68"/>
      <c r="P418" s="5"/>
    </row>
    <row r="419" spans="1:16" ht="39" customHeight="1" x14ac:dyDescent="0.25">
      <c r="A419" s="24" t="str">
        <f t="shared" si="17"/>
        <v>10</v>
      </c>
      <c r="B419" s="43" t="s">
        <v>764</v>
      </c>
      <c r="C419" s="73"/>
      <c r="D419" s="5" t="s">
        <v>767</v>
      </c>
      <c r="E419" s="24" t="s">
        <v>28</v>
      </c>
      <c r="F419" s="24" t="str">
        <f t="shared" si="18"/>
        <v/>
      </c>
      <c r="G419" s="100"/>
      <c r="H419" s="144"/>
      <c r="I419" s="145"/>
      <c r="J419" s="145"/>
      <c r="K419" s="159">
        <v>180000</v>
      </c>
      <c r="L419" s="158"/>
      <c r="M419" s="25"/>
      <c r="N419" s="62"/>
      <c r="O419" s="68"/>
      <c r="P419" s="5"/>
    </row>
    <row r="420" spans="1:16" ht="39" customHeight="1" x14ac:dyDescent="0.25">
      <c r="A420" s="24" t="str">
        <f t="shared" ref="A420:A483" si="19">MID(B420,4,2)</f>
        <v>10</v>
      </c>
      <c r="B420" s="43" t="s">
        <v>764</v>
      </c>
      <c r="C420" s="73"/>
      <c r="D420" s="5" t="s">
        <v>768</v>
      </c>
      <c r="E420" s="24" t="s">
        <v>28</v>
      </c>
      <c r="F420" s="24" t="str">
        <f t="shared" si="18"/>
        <v/>
      </c>
      <c r="G420" s="100"/>
      <c r="H420" s="144"/>
      <c r="I420" s="145"/>
      <c r="J420" s="145"/>
      <c r="K420" s="159">
        <v>540000</v>
      </c>
      <c r="L420" s="158"/>
      <c r="M420" s="25"/>
      <c r="N420" s="62"/>
      <c r="O420" s="68"/>
      <c r="P420" s="5"/>
    </row>
    <row r="421" spans="1:16" ht="39" customHeight="1" x14ac:dyDescent="0.25">
      <c r="A421" s="24" t="str">
        <f t="shared" si="19"/>
        <v>10</v>
      </c>
      <c r="B421" s="43" t="s">
        <v>764</v>
      </c>
      <c r="C421" s="73"/>
      <c r="D421" s="5" t="s">
        <v>769</v>
      </c>
      <c r="E421" s="24" t="s">
        <v>28</v>
      </c>
      <c r="F421" s="24" t="str">
        <f t="shared" si="18"/>
        <v/>
      </c>
      <c r="G421" s="100"/>
      <c r="H421" s="144"/>
      <c r="I421" s="145"/>
      <c r="J421" s="145"/>
      <c r="K421" s="159">
        <v>540000</v>
      </c>
      <c r="L421" s="158"/>
      <c r="M421" s="29"/>
      <c r="N421" s="63"/>
      <c r="O421" s="68"/>
      <c r="P421" s="5"/>
    </row>
    <row r="422" spans="1:16" ht="39" customHeight="1" x14ac:dyDescent="0.25">
      <c r="A422" s="24" t="str">
        <f t="shared" si="19"/>
        <v>10</v>
      </c>
      <c r="B422" s="43" t="s">
        <v>764</v>
      </c>
      <c r="C422" s="73"/>
      <c r="D422" s="5" t="s">
        <v>770</v>
      </c>
      <c r="E422" s="175" t="s">
        <v>54</v>
      </c>
      <c r="F422" s="24" t="str">
        <f t="shared" si="18"/>
        <v/>
      </c>
      <c r="G422" s="100"/>
      <c r="H422" s="144"/>
      <c r="I422" s="145"/>
      <c r="J422" s="145"/>
      <c r="K422" s="159">
        <v>74000</v>
      </c>
      <c r="L422" s="158"/>
      <c r="M422" s="25"/>
      <c r="N422" s="62"/>
      <c r="O422" s="68"/>
      <c r="P422" s="5"/>
    </row>
    <row r="423" spans="1:16" ht="39" customHeight="1" x14ac:dyDescent="0.25">
      <c r="A423" s="24" t="str">
        <f t="shared" si="19"/>
        <v>10</v>
      </c>
      <c r="B423" s="43" t="s">
        <v>764</v>
      </c>
      <c r="C423" s="73"/>
      <c r="D423" s="5" t="s">
        <v>771</v>
      </c>
      <c r="E423" s="24" t="s">
        <v>28</v>
      </c>
      <c r="F423" s="24" t="str">
        <f t="shared" si="18"/>
        <v/>
      </c>
      <c r="G423" s="100"/>
      <c r="H423" s="144"/>
      <c r="I423" s="145"/>
      <c r="J423" s="145"/>
      <c r="K423" s="159">
        <v>360000</v>
      </c>
      <c r="L423" s="158"/>
      <c r="M423" s="25"/>
      <c r="N423" s="62"/>
      <c r="O423" s="68"/>
      <c r="P423" s="5"/>
    </row>
    <row r="424" spans="1:16" ht="39" customHeight="1" x14ac:dyDescent="0.25">
      <c r="A424" s="24" t="str">
        <f t="shared" si="19"/>
        <v>10</v>
      </c>
      <c r="B424" s="43" t="s">
        <v>764</v>
      </c>
      <c r="C424" s="73"/>
      <c r="D424" s="5" t="s">
        <v>772</v>
      </c>
      <c r="E424" s="24" t="s">
        <v>28</v>
      </c>
      <c r="F424" s="24" t="str">
        <f t="shared" si="18"/>
        <v/>
      </c>
      <c r="G424" s="100"/>
      <c r="H424" s="144"/>
      <c r="I424" s="145"/>
      <c r="J424" s="145"/>
      <c r="K424" s="159">
        <v>540000</v>
      </c>
      <c r="L424" s="158"/>
      <c r="M424" s="25"/>
      <c r="N424" s="62"/>
      <c r="O424" s="68"/>
      <c r="P424" s="5"/>
    </row>
    <row r="425" spans="1:16" ht="39" customHeight="1" x14ac:dyDescent="0.25">
      <c r="A425" s="24" t="str">
        <f t="shared" si="19"/>
        <v>10</v>
      </c>
      <c r="B425" s="43" t="s">
        <v>764</v>
      </c>
      <c r="C425" s="73"/>
      <c r="D425" s="5" t="s">
        <v>775</v>
      </c>
      <c r="E425" s="175" t="s">
        <v>27</v>
      </c>
      <c r="F425" s="24" t="str">
        <f t="shared" si="18"/>
        <v/>
      </c>
      <c r="G425" s="100"/>
      <c r="H425" s="144"/>
      <c r="I425" s="145"/>
      <c r="J425" s="145"/>
      <c r="K425" s="159">
        <v>4400000</v>
      </c>
      <c r="L425" s="158"/>
      <c r="M425" s="86"/>
      <c r="N425" s="62"/>
      <c r="O425" s="68"/>
      <c r="P425" s="5"/>
    </row>
    <row r="426" spans="1:16" ht="39" customHeight="1" x14ac:dyDescent="0.25">
      <c r="A426" s="24" t="str">
        <f t="shared" si="19"/>
        <v>10</v>
      </c>
      <c r="B426" s="43" t="s">
        <v>764</v>
      </c>
      <c r="C426" s="73"/>
      <c r="D426" s="5" t="s">
        <v>776</v>
      </c>
      <c r="E426" s="24" t="s">
        <v>56</v>
      </c>
      <c r="F426" s="24" t="str">
        <f t="shared" si="18"/>
        <v/>
      </c>
      <c r="G426" s="100"/>
      <c r="H426" s="144"/>
      <c r="I426" s="145"/>
      <c r="J426" s="145"/>
      <c r="K426" s="159">
        <v>400000000</v>
      </c>
      <c r="L426" s="158"/>
      <c r="M426" s="86"/>
      <c r="N426" s="62"/>
      <c r="O426" s="68"/>
      <c r="P426" s="5"/>
    </row>
    <row r="427" spans="1:16" ht="39" customHeight="1" x14ac:dyDescent="0.25">
      <c r="A427" s="24" t="str">
        <f t="shared" si="19"/>
        <v>10</v>
      </c>
      <c r="B427" s="43" t="s">
        <v>764</v>
      </c>
      <c r="C427" s="73"/>
      <c r="D427" s="5" t="s">
        <v>1378</v>
      </c>
      <c r="E427" s="175" t="s">
        <v>37</v>
      </c>
      <c r="F427" s="24" t="str">
        <f t="shared" si="18"/>
        <v/>
      </c>
      <c r="G427" s="100"/>
      <c r="H427" s="144"/>
      <c r="I427" s="145"/>
      <c r="J427" s="145"/>
      <c r="K427" s="159">
        <v>5000000</v>
      </c>
      <c r="L427" s="158"/>
      <c r="M427" s="86"/>
      <c r="N427" s="62"/>
      <c r="O427" s="68"/>
      <c r="P427" s="5"/>
    </row>
    <row r="428" spans="1:16" ht="39" customHeight="1" x14ac:dyDescent="0.25">
      <c r="A428" s="24" t="str">
        <f t="shared" si="19"/>
        <v>10</v>
      </c>
      <c r="B428" s="43" t="s">
        <v>764</v>
      </c>
      <c r="C428" s="73"/>
      <c r="D428" s="5" t="s">
        <v>798</v>
      </c>
      <c r="E428" s="175" t="s">
        <v>68</v>
      </c>
      <c r="F428" s="24" t="str">
        <f t="shared" si="18"/>
        <v/>
      </c>
      <c r="G428" s="100"/>
      <c r="H428" s="144"/>
      <c r="I428" s="145"/>
      <c r="J428" s="145"/>
      <c r="K428" s="159">
        <v>300000</v>
      </c>
      <c r="L428" s="158"/>
      <c r="M428" s="86"/>
      <c r="N428" s="62"/>
      <c r="O428" s="68"/>
      <c r="P428" s="5"/>
    </row>
    <row r="429" spans="1:16" ht="39" customHeight="1" x14ac:dyDescent="0.25">
      <c r="A429" s="24" t="str">
        <f t="shared" si="19"/>
        <v>10</v>
      </c>
      <c r="B429" s="43" t="s">
        <v>764</v>
      </c>
      <c r="C429" s="73"/>
      <c r="D429" s="5" t="s">
        <v>799</v>
      </c>
      <c r="E429" s="175" t="s">
        <v>68</v>
      </c>
      <c r="F429" s="24" t="str">
        <f t="shared" si="18"/>
        <v/>
      </c>
      <c r="G429" s="100"/>
      <c r="H429" s="144"/>
      <c r="I429" s="145"/>
      <c r="J429" s="145"/>
      <c r="K429" s="159">
        <v>300000</v>
      </c>
      <c r="L429" s="158"/>
      <c r="M429" s="86"/>
      <c r="N429" s="62"/>
      <c r="O429" s="68"/>
      <c r="P429" s="5"/>
    </row>
    <row r="430" spans="1:16" ht="39" customHeight="1" x14ac:dyDescent="0.25">
      <c r="A430" s="24" t="str">
        <f t="shared" si="19"/>
        <v>10</v>
      </c>
      <c r="B430" s="43" t="s">
        <v>764</v>
      </c>
      <c r="C430" s="73"/>
      <c r="D430" s="5" t="s">
        <v>790</v>
      </c>
      <c r="E430" s="175" t="s">
        <v>24</v>
      </c>
      <c r="F430" s="24" t="str">
        <f t="shared" si="18"/>
        <v/>
      </c>
      <c r="G430" s="100"/>
      <c r="H430" s="144"/>
      <c r="I430" s="145"/>
      <c r="J430" s="145"/>
      <c r="K430" s="159">
        <v>500000</v>
      </c>
      <c r="L430" s="158"/>
      <c r="M430" s="86"/>
      <c r="N430" s="62"/>
      <c r="O430" s="68"/>
      <c r="P430" s="5"/>
    </row>
    <row r="431" spans="1:16" s="135" customFormat="1" ht="39" customHeight="1" x14ac:dyDescent="0.25">
      <c r="A431" s="87" t="str">
        <f t="shared" si="19"/>
        <v/>
      </c>
      <c r="B431" s="133"/>
      <c r="C431" s="109"/>
      <c r="D431" s="89" t="s">
        <v>774</v>
      </c>
      <c r="E431" s="134"/>
      <c r="F431" s="24" t="str">
        <f t="shared" si="18"/>
        <v/>
      </c>
      <c r="G431" s="124"/>
      <c r="H431" s="125">
        <f>SUM(H411:H414)</f>
        <v>58535000</v>
      </c>
      <c r="I431" s="126"/>
      <c r="J431" s="126"/>
      <c r="K431" s="125">
        <f>SUM(K415:K430)</f>
        <v>416454000</v>
      </c>
      <c r="L431" s="126"/>
      <c r="M431" s="90">
        <f>M410+H431-K431</f>
        <v>95104000</v>
      </c>
      <c r="N431" s="107"/>
      <c r="O431" s="127"/>
      <c r="P431" s="89"/>
    </row>
    <row r="432" spans="1:16" ht="39" customHeight="1" x14ac:dyDescent="0.25">
      <c r="A432" s="24" t="str">
        <f t="shared" si="19"/>
        <v>10</v>
      </c>
      <c r="B432" s="43" t="s">
        <v>801</v>
      </c>
      <c r="C432" s="73" t="s">
        <v>995</v>
      </c>
      <c r="D432" s="5" t="s">
        <v>750</v>
      </c>
      <c r="E432" s="175"/>
      <c r="F432" s="24" t="str">
        <f t="shared" si="18"/>
        <v>T1 =&gt; SC</v>
      </c>
      <c r="G432" s="117" t="s">
        <v>802</v>
      </c>
      <c r="H432" s="144"/>
      <c r="I432" s="145">
        <v>50143000</v>
      </c>
      <c r="J432" s="145"/>
      <c r="K432" s="159"/>
      <c r="L432" s="158"/>
      <c r="M432" s="25"/>
      <c r="N432" s="62"/>
      <c r="O432" s="68" t="s">
        <v>259</v>
      </c>
      <c r="P432" s="5" t="s">
        <v>803</v>
      </c>
    </row>
    <row r="433" spans="1:16" ht="39" customHeight="1" x14ac:dyDescent="0.25">
      <c r="A433" s="24" t="str">
        <f t="shared" si="19"/>
        <v>10</v>
      </c>
      <c r="B433" s="43" t="s">
        <v>801</v>
      </c>
      <c r="C433" s="73" t="s">
        <v>447</v>
      </c>
      <c r="D433" s="5" t="s">
        <v>804</v>
      </c>
      <c r="E433" s="175" t="s">
        <v>68</v>
      </c>
      <c r="F433" s="24" t="str">
        <f t="shared" si="18"/>
        <v/>
      </c>
      <c r="G433" s="100"/>
      <c r="H433" s="144"/>
      <c r="I433" s="145"/>
      <c r="J433" s="145"/>
      <c r="K433" s="159">
        <v>600000</v>
      </c>
      <c r="L433" s="158"/>
      <c r="M433" s="25"/>
      <c r="N433" s="62"/>
      <c r="O433" s="68"/>
      <c r="P433" s="5"/>
    </row>
    <row r="434" spans="1:16" ht="39" customHeight="1" x14ac:dyDescent="0.25">
      <c r="A434" s="24" t="str">
        <f t="shared" si="19"/>
        <v>10</v>
      </c>
      <c r="B434" s="43" t="s">
        <v>801</v>
      </c>
      <c r="C434" s="73"/>
      <c r="D434" s="5" t="s">
        <v>809</v>
      </c>
      <c r="E434" s="24" t="s">
        <v>28</v>
      </c>
      <c r="F434" s="24" t="str">
        <f t="shared" si="18"/>
        <v/>
      </c>
      <c r="G434" s="100"/>
      <c r="H434" s="144"/>
      <c r="I434" s="145"/>
      <c r="J434" s="145"/>
      <c r="K434" s="159">
        <v>180000</v>
      </c>
      <c r="L434" s="158"/>
      <c r="M434" s="29"/>
      <c r="N434" s="62"/>
      <c r="O434" s="68"/>
      <c r="P434" s="5"/>
    </row>
    <row r="435" spans="1:16" ht="39" customHeight="1" x14ac:dyDescent="0.25">
      <c r="A435" s="24" t="str">
        <f t="shared" si="19"/>
        <v>10</v>
      </c>
      <c r="B435" s="43" t="s">
        <v>801</v>
      </c>
      <c r="C435" s="73"/>
      <c r="D435" s="5" t="s">
        <v>808</v>
      </c>
      <c r="E435" s="24" t="s">
        <v>28</v>
      </c>
      <c r="F435" s="24" t="str">
        <f t="shared" si="18"/>
        <v/>
      </c>
      <c r="G435" s="100"/>
      <c r="H435" s="144"/>
      <c r="I435" s="145"/>
      <c r="J435" s="145"/>
      <c r="K435" s="159">
        <v>180000</v>
      </c>
      <c r="L435" s="158"/>
      <c r="M435" s="25"/>
      <c r="N435" s="62"/>
      <c r="O435" s="68"/>
      <c r="P435" s="5"/>
    </row>
    <row r="436" spans="1:16" ht="39" customHeight="1" x14ac:dyDescent="0.25">
      <c r="A436" s="24" t="str">
        <f t="shared" si="19"/>
        <v>10</v>
      </c>
      <c r="B436" s="43" t="s">
        <v>801</v>
      </c>
      <c r="C436" s="73"/>
      <c r="D436" s="5" t="s">
        <v>807</v>
      </c>
      <c r="E436" s="24" t="s">
        <v>28</v>
      </c>
      <c r="F436" s="24" t="str">
        <f t="shared" si="18"/>
        <v/>
      </c>
      <c r="G436" s="100"/>
      <c r="H436" s="144"/>
      <c r="I436" s="145"/>
      <c r="J436" s="145"/>
      <c r="K436" s="159">
        <v>180000</v>
      </c>
      <c r="L436" s="158"/>
      <c r="M436" s="25"/>
      <c r="N436" s="62"/>
      <c r="O436" s="68"/>
      <c r="P436" s="5"/>
    </row>
    <row r="437" spans="1:16" ht="39" customHeight="1" x14ac:dyDescent="0.25">
      <c r="A437" s="24" t="str">
        <f t="shared" si="19"/>
        <v>10</v>
      </c>
      <c r="B437" s="43" t="s">
        <v>801</v>
      </c>
      <c r="C437" s="73"/>
      <c r="D437" s="5" t="s">
        <v>810</v>
      </c>
      <c r="E437" s="24" t="s">
        <v>25</v>
      </c>
      <c r="F437" s="24" t="str">
        <f t="shared" si="18"/>
        <v/>
      </c>
      <c r="G437" s="100"/>
      <c r="H437" s="144"/>
      <c r="I437" s="145"/>
      <c r="J437" s="145"/>
      <c r="K437" s="159">
        <v>40000</v>
      </c>
      <c r="L437" s="158"/>
      <c r="M437" s="29"/>
      <c r="N437" s="63"/>
      <c r="O437" s="68"/>
      <c r="P437" s="5"/>
    </row>
    <row r="438" spans="1:16" ht="39" customHeight="1" x14ac:dyDescent="0.25">
      <c r="A438" s="24" t="str">
        <f t="shared" si="19"/>
        <v>10</v>
      </c>
      <c r="B438" s="43" t="s">
        <v>801</v>
      </c>
      <c r="C438" s="73"/>
      <c r="D438" s="5" t="s">
        <v>816</v>
      </c>
      <c r="E438" s="24" t="s">
        <v>28</v>
      </c>
      <c r="F438" s="24" t="str">
        <f t="shared" si="18"/>
        <v/>
      </c>
      <c r="G438" s="100"/>
      <c r="H438" s="144"/>
      <c r="I438" s="145"/>
      <c r="J438" s="145"/>
      <c r="K438" s="159">
        <v>1000000</v>
      </c>
      <c r="L438" s="158"/>
      <c r="M438" s="25"/>
      <c r="N438" s="62"/>
      <c r="O438" s="68"/>
      <c r="P438" s="5"/>
    </row>
    <row r="439" spans="1:16" ht="39" customHeight="1" x14ac:dyDescent="0.25">
      <c r="A439" s="24" t="str">
        <f t="shared" si="19"/>
        <v>10</v>
      </c>
      <c r="B439" s="43" t="s">
        <v>801</v>
      </c>
      <c r="C439" s="73"/>
      <c r="D439" s="5" t="s">
        <v>811</v>
      </c>
      <c r="E439" s="24" t="s">
        <v>28</v>
      </c>
      <c r="F439" s="24" t="str">
        <f t="shared" si="18"/>
        <v/>
      </c>
      <c r="G439" s="100"/>
      <c r="H439" s="144"/>
      <c r="I439" s="145"/>
      <c r="J439" s="145"/>
      <c r="K439" s="159">
        <v>180000</v>
      </c>
      <c r="L439" s="158"/>
      <c r="M439" s="25"/>
      <c r="N439" s="62"/>
      <c r="O439" s="68"/>
      <c r="P439" s="5"/>
    </row>
    <row r="440" spans="1:16" ht="39" customHeight="1" x14ac:dyDescent="0.25">
      <c r="A440" s="24" t="str">
        <f t="shared" si="19"/>
        <v>10</v>
      </c>
      <c r="B440" s="43" t="s">
        <v>801</v>
      </c>
      <c r="C440" s="73"/>
      <c r="D440" s="5" t="s">
        <v>805</v>
      </c>
      <c r="E440" s="175" t="s">
        <v>54</v>
      </c>
      <c r="F440" s="24" t="str">
        <f t="shared" si="18"/>
        <v/>
      </c>
      <c r="G440" s="100"/>
      <c r="H440" s="144"/>
      <c r="I440" s="145"/>
      <c r="J440" s="145"/>
      <c r="K440" s="159">
        <v>85000</v>
      </c>
      <c r="L440" s="158"/>
      <c r="M440" s="25"/>
      <c r="N440" s="62"/>
      <c r="O440" s="68"/>
      <c r="P440" s="5"/>
    </row>
    <row r="441" spans="1:16" ht="39" customHeight="1" x14ac:dyDescent="0.25">
      <c r="A441" s="24" t="str">
        <f t="shared" si="19"/>
        <v>10</v>
      </c>
      <c r="B441" s="43" t="s">
        <v>801</v>
      </c>
      <c r="C441" s="73"/>
      <c r="D441" s="5" t="s">
        <v>806</v>
      </c>
      <c r="E441" s="24" t="s">
        <v>28</v>
      </c>
      <c r="F441" s="24" t="str">
        <f t="shared" si="18"/>
        <v/>
      </c>
      <c r="G441" s="100"/>
      <c r="H441" s="144"/>
      <c r="I441" s="145"/>
      <c r="J441" s="145"/>
      <c r="K441" s="159">
        <v>180000</v>
      </c>
      <c r="L441" s="158"/>
      <c r="M441" s="25"/>
      <c r="N441" s="62"/>
      <c r="O441" s="68"/>
      <c r="P441" s="5"/>
    </row>
    <row r="442" spans="1:16" ht="39" customHeight="1" x14ac:dyDescent="0.25">
      <c r="A442" s="24" t="str">
        <f t="shared" si="19"/>
        <v>10</v>
      </c>
      <c r="B442" s="43" t="s">
        <v>801</v>
      </c>
      <c r="C442" s="73"/>
      <c r="D442" s="5" t="s">
        <v>812</v>
      </c>
      <c r="E442" s="175" t="s">
        <v>24</v>
      </c>
      <c r="F442" s="24" t="str">
        <f t="shared" si="18"/>
        <v/>
      </c>
      <c r="G442" s="100"/>
      <c r="H442" s="144"/>
      <c r="I442" s="145"/>
      <c r="J442" s="145"/>
      <c r="K442" s="159">
        <v>10000000</v>
      </c>
      <c r="L442" s="158"/>
      <c r="M442" s="25"/>
      <c r="N442" s="62"/>
      <c r="O442" s="68"/>
      <c r="P442" s="5"/>
    </row>
    <row r="443" spans="1:16" ht="39" customHeight="1" x14ac:dyDescent="0.25">
      <c r="A443" s="24" t="str">
        <f t="shared" si="19"/>
        <v>10</v>
      </c>
      <c r="B443" s="43" t="s">
        <v>801</v>
      </c>
      <c r="C443" s="73"/>
      <c r="D443" s="5" t="s">
        <v>813</v>
      </c>
      <c r="E443" s="175" t="s">
        <v>24</v>
      </c>
      <c r="F443" s="24" t="str">
        <f t="shared" si="18"/>
        <v/>
      </c>
      <c r="G443" s="100"/>
      <c r="H443" s="144"/>
      <c r="I443" s="145"/>
      <c r="J443" s="145"/>
      <c r="K443" s="159">
        <v>2000000</v>
      </c>
      <c r="L443" s="158"/>
      <c r="M443" s="25"/>
      <c r="N443" s="62"/>
      <c r="O443" s="68"/>
      <c r="P443" s="5"/>
    </row>
    <row r="444" spans="1:16" ht="39" customHeight="1" x14ac:dyDescent="0.25">
      <c r="A444" s="24" t="str">
        <f t="shared" si="19"/>
        <v>10</v>
      </c>
      <c r="B444" s="43" t="s">
        <v>801</v>
      </c>
      <c r="C444" s="73"/>
      <c r="D444" s="5" t="s">
        <v>814</v>
      </c>
      <c r="E444" s="175" t="s">
        <v>24</v>
      </c>
      <c r="F444" s="24" t="str">
        <f t="shared" si="18"/>
        <v/>
      </c>
      <c r="G444" s="100"/>
      <c r="H444" s="144"/>
      <c r="I444" s="145"/>
      <c r="J444" s="145"/>
      <c r="K444" s="159">
        <v>2000000</v>
      </c>
      <c r="L444" s="158"/>
      <c r="M444" s="25"/>
      <c r="N444" s="62"/>
      <c r="O444" s="68"/>
      <c r="P444" s="5"/>
    </row>
    <row r="445" spans="1:16" s="135" customFormat="1" ht="39" customHeight="1" x14ac:dyDescent="0.25">
      <c r="A445" s="24" t="str">
        <f t="shared" si="19"/>
        <v/>
      </c>
      <c r="B445" s="133"/>
      <c r="C445" s="109"/>
      <c r="D445" s="89" t="s">
        <v>815</v>
      </c>
      <c r="E445" s="134"/>
      <c r="F445" s="24" t="str">
        <f t="shared" si="18"/>
        <v/>
      </c>
      <c r="G445" s="124"/>
      <c r="H445" s="125"/>
      <c r="I445" s="126"/>
      <c r="J445" s="126"/>
      <c r="K445" s="125">
        <f>SUM(K433:K444)</f>
        <v>16625000</v>
      </c>
      <c r="L445" s="126"/>
      <c r="M445" s="90">
        <f>M431-K445</f>
        <v>78479000</v>
      </c>
      <c r="N445" s="107"/>
      <c r="O445" s="127"/>
      <c r="P445" s="89"/>
    </row>
    <row r="446" spans="1:16" ht="39" customHeight="1" x14ac:dyDescent="0.25">
      <c r="A446" s="24" t="str">
        <f t="shared" si="19"/>
        <v>11</v>
      </c>
      <c r="B446" s="43" t="s">
        <v>1330</v>
      </c>
      <c r="C446" s="73" t="s">
        <v>0</v>
      </c>
      <c r="D446" s="5" t="s">
        <v>825</v>
      </c>
      <c r="E446" s="24" t="s">
        <v>28</v>
      </c>
      <c r="F446" s="24" t="str">
        <f t="shared" si="18"/>
        <v/>
      </c>
      <c r="G446" s="100"/>
      <c r="H446" s="144"/>
      <c r="I446" s="145"/>
      <c r="J446" s="145"/>
      <c r="K446" s="159">
        <v>180000</v>
      </c>
      <c r="L446" s="158"/>
      <c r="M446" s="86"/>
      <c r="N446" s="62"/>
      <c r="O446" s="68"/>
      <c r="P446" s="5"/>
    </row>
    <row r="447" spans="1:16" ht="39" customHeight="1" x14ac:dyDescent="0.25">
      <c r="A447" s="24" t="str">
        <f t="shared" si="19"/>
        <v>11</v>
      </c>
      <c r="B447" s="43" t="s">
        <v>1330</v>
      </c>
      <c r="C447" s="73"/>
      <c r="D447" s="5" t="s">
        <v>826</v>
      </c>
      <c r="E447" s="24" t="s">
        <v>28</v>
      </c>
      <c r="F447" s="24" t="str">
        <f t="shared" si="18"/>
        <v/>
      </c>
      <c r="G447" s="100"/>
      <c r="H447" s="144"/>
      <c r="I447" s="145"/>
      <c r="J447" s="145"/>
      <c r="K447" s="159">
        <v>180000</v>
      </c>
      <c r="L447" s="158"/>
      <c r="M447" s="86"/>
      <c r="N447" s="62"/>
      <c r="O447" s="68"/>
      <c r="P447" s="5"/>
    </row>
    <row r="448" spans="1:16" ht="39" customHeight="1" x14ac:dyDescent="0.25">
      <c r="A448" s="24" t="str">
        <f t="shared" si="19"/>
        <v>11</v>
      </c>
      <c r="B448" s="43" t="s">
        <v>1330</v>
      </c>
      <c r="C448" s="73"/>
      <c r="D448" s="5" t="s">
        <v>827</v>
      </c>
      <c r="E448" s="24" t="s">
        <v>28</v>
      </c>
      <c r="F448" s="24" t="str">
        <f t="shared" si="18"/>
        <v/>
      </c>
      <c r="G448" s="100"/>
      <c r="H448" s="144"/>
      <c r="I448" s="145"/>
      <c r="J448" s="145"/>
      <c r="K448" s="159">
        <v>180000</v>
      </c>
      <c r="L448" s="158"/>
      <c r="M448" s="86"/>
      <c r="N448" s="62"/>
      <c r="O448" s="68"/>
      <c r="P448" s="5"/>
    </row>
    <row r="449" spans="1:16" ht="39" customHeight="1" x14ac:dyDescent="0.25">
      <c r="A449" s="24" t="str">
        <f t="shared" si="19"/>
        <v>11</v>
      </c>
      <c r="B449" s="43" t="s">
        <v>1330</v>
      </c>
      <c r="C449" s="73"/>
      <c r="D449" s="5" t="s">
        <v>829</v>
      </c>
      <c r="E449" s="175" t="s">
        <v>23</v>
      </c>
      <c r="F449" s="24" t="str">
        <f t="shared" si="18"/>
        <v/>
      </c>
      <c r="G449" s="100"/>
      <c r="H449" s="144"/>
      <c r="I449" s="145"/>
      <c r="J449" s="145"/>
      <c r="K449" s="159">
        <v>148000</v>
      </c>
      <c r="L449" s="158"/>
      <c r="M449" s="86"/>
      <c r="N449" s="62"/>
      <c r="O449" s="68"/>
      <c r="P449" s="5"/>
    </row>
    <row r="450" spans="1:16" ht="39" customHeight="1" x14ac:dyDescent="0.25">
      <c r="A450" s="24" t="str">
        <f t="shared" si="19"/>
        <v>11</v>
      </c>
      <c r="B450" s="43" t="s">
        <v>1330</v>
      </c>
      <c r="C450" s="73"/>
      <c r="D450" s="5" t="s">
        <v>817</v>
      </c>
      <c r="E450" s="175" t="s">
        <v>1410</v>
      </c>
      <c r="F450" s="24" t="str">
        <f t="shared" si="18"/>
        <v/>
      </c>
      <c r="G450" s="100"/>
      <c r="H450" s="144"/>
      <c r="I450" s="145"/>
      <c r="J450" s="145"/>
      <c r="K450" s="159">
        <v>8000000</v>
      </c>
      <c r="L450" s="158"/>
      <c r="M450" s="25"/>
      <c r="N450" s="62"/>
      <c r="O450" s="68"/>
      <c r="P450" s="5"/>
    </row>
    <row r="451" spans="1:16" ht="39" customHeight="1" x14ac:dyDescent="0.25">
      <c r="A451" s="24" t="str">
        <f t="shared" si="19"/>
        <v>11</v>
      </c>
      <c r="B451" s="43" t="s">
        <v>1330</v>
      </c>
      <c r="C451" s="73"/>
      <c r="D451" s="5" t="s">
        <v>818</v>
      </c>
      <c r="E451" s="24" t="s">
        <v>70</v>
      </c>
      <c r="F451" s="24" t="str">
        <f t="shared" si="18"/>
        <v/>
      </c>
      <c r="G451" s="100"/>
      <c r="H451" s="144"/>
      <c r="I451" s="145"/>
      <c r="J451" s="145"/>
      <c r="K451" s="159">
        <v>1595000</v>
      </c>
      <c r="L451" s="158"/>
      <c r="M451" s="29"/>
      <c r="N451" s="63"/>
      <c r="O451" s="68"/>
      <c r="P451" s="5"/>
    </row>
    <row r="452" spans="1:16" ht="39" customHeight="1" x14ac:dyDescent="0.25">
      <c r="A452" s="24" t="str">
        <f t="shared" si="19"/>
        <v>11</v>
      </c>
      <c r="B452" s="43" t="s">
        <v>1330</v>
      </c>
      <c r="C452" s="73"/>
      <c r="D452" s="5" t="s">
        <v>819</v>
      </c>
      <c r="E452" s="175" t="s">
        <v>35</v>
      </c>
      <c r="F452" s="24" t="str">
        <f t="shared" si="18"/>
        <v/>
      </c>
      <c r="G452" s="100"/>
      <c r="H452" s="144"/>
      <c r="I452" s="145"/>
      <c r="J452" s="145"/>
      <c r="K452" s="159">
        <v>200000</v>
      </c>
      <c r="L452" s="158"/>
      <c r="M452" s="25"/>
      <c r="N452" s="62"/>
      <c r="O452" s="68"/>
      <c r="P452" s="5"/>
    </row>
    <row r="453" spans="1:16" ht="39" customHeight="1" x14ac:dyDescent="0.25">
      <c r="A453" s="24" t="str">
        <f t="shared" si="19"/>
        <v>11</v>
      </c>
      <c r="B453" s="43" t="s">
        <v>1330</v>
      </c>
      <c r="C453" s="73"/>
      <c r="D453" s="5" t="s">
        <v>820</v>
      </c>
      <c r="E453" s="175" t="s">
        <v>68</v>
      </c>
      <c r="F453" s="24" t="str">
        <f t="shared" ref="F453:F516" si="20">LEFT(G453,8)</f>
        <v/>
      </c>
      <c r="G453" s="100"/>
      <c r="H453" s="144"/>
      <c r="I453" s="145"/>
      <c r="J453" s="145"/>
      <c r="K453" s="159">
        <v>20000</v>
      </c>
      <c r="L453" s="158"/>
      <c r="M453" s="25"/>
      <c r="N453" s="62"/>
      <c r="O453" s="68"/>
      <c r="P453" s="5"/>
    </row>
    <row r="454" spans="1:16" ht="39" customHeight="1" x14ac:dyDescent="0.25">
      <c r="A454" s="24" t="str">
        <f t="shared" si="19"/>
        <v>11</v>
      </c>
      <c r="B454" s="43" t="s">
        <v>1330</v>
      </c>
      <c r="C454" s="73"/>
      <c r="D454" s="5" t="s">
        <v>821</v>
      </c>
      <c r="E454" s="175" t="s">
        <v>23</v>
      </c>
      <c r="F454" s="24" t="str">
        <f t="shared" si="20"/>
        <v/>
      </c>
      <c r="G454" s="100"/>
      <c r="H454" s="144"/>
      <c r="I454" s="145"/>
      <c r="J454" s="145"/>
      <c r="K454" s="159">
        <v>20000</v>
      </c>
      <c r="L454" s="158"/>
      <c r="M454" s="25"/>
      <c r="N454" s="62"/>
      <c r="O454" s="68"/>
      <c r="P454" s="5"/>
    </row>
    <row r="455" spans="1:16" ht="39" customHeight="1" x14ac:dyDescent="0.25">
      <c r="A455" s="24" t="str">
        <f t="shared" si="19"/>
        <v>11</v>
      </c>
      <c r="B455" s="43" t="s">
        <v>1330</v>
      </c>
      <c r="C455" s="73"/>
      <c r="D455" s="5" t="s">
        <v>822</v>
      </c>
      <c r="E455" s="24" t="s">
        <v>25</v>
      </c>
      <c r="F455" s="24" t="str">
        <f t="shared" si="20"/>
        <v/>
      </c>
      <c r="G455" s="100"/>
      <c r="H455" s="144"/>
      <c r="I455" s="145"/>
      <c r="J455" s="145"/>
      <c r="K455" s="159">
        <v>1800000</v>
      </c>
      <c r="L455" s="158"/>
      <c r="M455" s="25"/>
      <c r="N455" s="62"/>
      <c r="O455" s="68"/>
      <c r="P455" s="5"/>
    </row>
    <row r="456" spans="1:16" ht="39" customHeight="1" x14ac:dyDescent="0.25">
      <c r="A456" s="24" t="str">
        <f t="shared" si="19"/>
        <v>11</v>
      </c>
      <c r="B456" s="43" t="s">
        <v>1330</v>
      </c>
      <c r="C456" s="73"/>
      <c r="D456" s="5" t="s">
        <v>823</v>
      </c>
      <c r="E456" s="24" t="s">
        <v>41</v>
      </c>
      <c r="F456" s="24" t="str">
        <f t="shared" si="20"/>
        <v/>
      </c>
      <c r="G456" s="100"/>
      <c r="H456" s="144"/>
      <c r="I456" s="145"/>
      <c r="J456" s="145"/>
      <c r="K456" s="159">
        <v>330000</v>
      </c>
      <c r="L456" s="158"/>
      <c r="M456" s="25"/>
      <c r="N456" s="62"/>
      <c r="O456" s="68"/>
      <c r="P456" s="5"/>
    </row>
    <row r="457" spans="1:16" ht="39" customHeight="1" x14ac:dyDescent="0.25">
      <c r="A457" s="24" t="str">
        <f t="shared" si="19"/>
        <v>11</v>
      </c>
      <c r="B457" s="43" t="s">
        <v>1330</v>
      </c>
      <c r="C457" s="73"/>
      <c r="D457" s="5" t="s">
        <v>828</v>
      </c>
      <c r="E457" s="24" t="s">
        <v>28</v>
      </c>
      <c r="F457" s="24" t="str">
        <f t="shared" si="20"/>
        <v/>
      </c>
      <c r="G457" s="100"/>
      <c r="H457" s="144"/>
      <c r="I457" s="145"/>
      <c r="J457" s="145"/>
      <c r="K457" s="159">
        <v>2200000</v>
      </c>
      <c r="L457" s="158"/>
      <c r="M457" s="4"/>
      <c r="N457" s="175"/>
      <c r="O457" s="68"/>
      <c r="P457" s="5"/>
    </row>
    <row r="458" spans="1:16" s="135" customFormat="1" ht="39" customHeight="1" x14ac:dyDescent="0.25">
      <c r="A458" s="24" t="str">
        <f t="shared" si="19"/>
        <v/>
      </c>
      <c r="B458" s="133"/>
      <c r="C458" s="109"/>
      <c r="D458" s="89" t="s">
        <v>824</v>
      </c>
      <c r="E458" s="134"/>
      <c r="F458" s="24" t="str">
        <f t="shared" si="20"/>
        <v/>
      </c>
      <c r="G458" s="124"/>
      <c r="H458" s="125"/>
      <c r="I458" s="126"/>
      <c r="J458" s="126"/>
      <c r="K458" s="125">
        <f>SUM(K446:K457)</f>
        <v>14853000</v>
      </c>
      <c r="L458" s="126"/>
      <c r="M458" s="90">
        <f>M445-K458</f>
        <v>63626000</v>
      </c>
      <c r="N458" s="107"/>
      <c r="O458" s="127"/>
      <c r="P458" s="89"/>
    </row>
    <row r="459" spans="1:16" ht="39" customHeight="1" x14ac:dyDescent="0.25">
      <c r="A459" s="24" t="str">
        <f t="shared" si="19"/>
        <v>11</v>
      </c>
      <c r="B459" s="43" t="s">
        <v>1331</v>
      </c>
      <c r="C459" s="73" t="s">
        <v>831</v>
      </c>
      <c r="D459" s="5" t="s">
        <v>830</v>
      </c>
      <c r="E459" s="175"/>
      <c r="F459" s="24" t="str">
        <f t="shared" si="20"/>
        <v>T2 =&gt; PA</v>
      </c>
      <c r="G459" s="100" t="s">
        <v>1361</v>
      </c>
      <c r="H459" s="144"/>
      <c r="I459" s="145">
        <v>10000000</v>
      </c>
      <c r="J459" s="145"/>
      <c r="K459" s="159"/>
      <c r="L459" s="158"/>
      <c r="M459" s="25"/>
      <c r="N459" s="63"/>
      <c r="O459" s="68">
        <v>36827000</v>
      </c>
      <c r="P459" s="5" t="s">
        <v>832</v>
      </c>
    </row>
    <row r="460" spans="1:16" ht="39" customHeight="1" x14ac:dyDescent="0.25">
      <c r="A460" s="24" t="str">
        <f t="shared" si="19"/>
        <v>11</v>
      </c>
      <c r="B460" s="43" t="s">
        <v>1331</v>
      </c>
      <c r="C460" s="73" t="s">
        <v>833</v>
      </c>
      <c r="D460" s="5" t="s">
        <v>835</v>
      </c>
      <c r="E460" s="175"/>
      <c r="F460" s="24" t="str">
        <f t="shared" si="20"/>
        <v>T2 =&gt; SC</v>
      </c>
      <c r="G460" s="100" t="s">
        <v>836</v>
      </c>
      <c r="H460" s="144">
        <v>1000000</v>
      </c>
      <c r="I460" s="145"/>
      <c r="J460" s="145"/>
      <c r="K460" s="159"/>
      <c r="L460" s="158"/>
      <c r="M460" s="29"/>
      <c r="N460" s="62"/>
      <c r="O460" s="68">
        <v>90762000</v>
      </c>
      <c r="P460" s="5" t="s">
        <v>837</v>
      </c>
    </row>
    <row r="461" spans="1:16" ht="39" customHeight="1" x14ac:dyDescent="0.25">
      <c r="A461" s="24" t="str">
        <f t="shared" si="19"/>
        <v>11</v>
      </c>
      <c r="B461" s="43" t="s">
        <v>1331</v>
      </c>
      <c r="C461" s="73" t="s">
        <v>834</v>
      </c>
      <c r="D461" s="5" t="s">
        <v>835</v>
      </c>
      <c r="E461" s="175"/>
      <c r="F461" s="24" t="str">
        <f t="shared" si="20"/>
        <v>T2 =&gt; SC</v>
      </c>
      <c r="G461" s="100" t="s">
        <v>1360</v>
      </c>
      <c r="H461" s="144">
        <v>10000000</v>
      </c>
      <c r="I461" s="145"/>
      <c r="J461" s="145"/>
      <c r="K461" s="159"/>
      <c r="L461" s="158"/>
      <c r="M461" s="25"/>
      <c r="N461" s="62"/>
      <c r="O461" s="68">
        <v>80762000</v>
      </c>
      <c r="P461" s="5" t="s">
        <v>838</v>
      </c>
    </row>
    <row r="462" spans="1:16" ht="39" customHeight="1" x14ac:dyDescent="0.25">
      <c r="A462" s="24" t="str">
        <f t="shared" si="19"/>
        <v>11</v>
      </c>
      <c r="B462" s="43" t="s">
        <v>1331</v>
      </c>
      <c r="C462" s="73" t="s">
        <v>839</v>
      </c>
      <c r="D462" s="5" t="s">
        <v>840</v>
      </c>
      <c r="E462" s="175"/>
      <c r="F462" s="24" t="str">
        <f t="shared" si="20"/>
        <v>PA =&gt; SC</v>
      </c>
      <c r="G462" s="100" t="s">
        <v>1359</v>
      </c>
      <c r="H462" s="144"/>
      <c r="I462" s="145">
        <v>10000000</v>
      </c>
      <c r="J462" s="145"/>
      <c r="K462" s="159"/>
      <c r="L462" s="158"/>
      <c r="M462" s="86"/>
      <c r="N462" s="62"/>
      <c r="O462" s="68">
        <v>45335000</v>
      </c>
      <c r="P462" s="5" t="s">
        <v>842</v>
      </c>
    </row>
    <row r="463" spans="1:16" ht="39" customHeight="1" x14ac:dyDescent="0.25">
      <c r="A463" s="24" t="str">
        <f t="shared" si="19"/>
        <v>11</v>
      </c>
      <c r="B463" s="43" t="s">
        <v>1331</v>
      </c>
      <c r="C463" s="73" t="s">
        <v>843</v>
      </c>
      <c r="D463" s="5" t="s">
        <v>844</v>
      </c>
      <c r="E463" s="175"/>
      <c r="F463" s="24" t="str">
        <f t="shared" si="20"/>
        <v>T2 =&gt; PA</v>
      </c>
      <c r="G463" s="100" t="s">
        <v>1358</v>
      </c>
      <c r="H463" s="144">
        <v>8000000</v>
      </c>
      <c r="I463" s="145"/>
      <c r="J463" s="145"/>
      <c r="K463" s="159"/>
      <c r="L463" s="158"/>
      <c r="M463" s="25"/>
      <c r="N463" s="62"/>
      <c r="O463" s="68">
        <v>38827000</v>
      </c>
      <c r="P463" s="5" t="s">
        <v>845</v>
      </c>
    </row>
    <row r="464" spans="1:16" ht="39" customHeight="1" x14ac:dyDescent="0.25">
      <c r="A464" s="24" t="str">
        <f t="shared" si="19"/>
        <v>11</v>
      </c>
      <c r="B464" s="43" t="s">
        <v>1331</v>
      </c>
      <c r="C464" s="73" t="s">
        <v>846</v>
      </c>
      <c r="D464" s="5" t="s">
        <v>847</v>
      </c>
      <c r="E464" s="175"/>
      <c r="F464" s="24" t="str">
        <f t="shared" si="20"/>
        <v xml:space="preserve">T2 =&gt;PA
</v>
      </c>
      <c r="G464" s="100" t="s">
        <v>1357</v>
      </c>
      <c r="H464" s="144">
        <v>23827000</v>
      </c>
      <c r="I464" s="145"/>
      <c r="J464" s="145"/>
      <c r="K464" s="159"/>
      <c r="L464" s="158"/>
      <c r="M464" s="25"/>
      <c r="N464" s="62"/>
      <c r="O464" s="68">
        <v>22460000</v>
      </c>
      <c r="P464" s="5" t="s">
        <v>848</v>
      </c>
    </row>
    <row r="465" spans="1:16" ht="39" customHeight="1" x14ac:dyDescent="0.25">
      <c r="A465" s="24" t="str">
        <f t="shared" si="19"/>
        <v>11</v>
      </c>
      <c r="B465" s="43" t="s">
        <v>1331</v>
      </c>
      <c r="C465" s="73" t="s">
        <v>849</v>
      </c>
      <c r="D465" s="5" t="s">
        <v>762</v>
      </c>
      <c r="E465" s="175"/>
      <c r="F465" s="24" t="str">
        <f t="shared" si="20"/>
        <v>FO =&gt; AD</v>
      </c>
      <c r="G465" s="100" t="s">
        <v>1182</v>
      </c>
      <c r="H465" s="144">
        <v>15000000</v>
      </c>
      <c r="I465" s="145"/>
      <c r="J465" s="145"/>
      <c r="K465" s="159"/>
      <c r="L465" s="158"/>
      <c r="M465" s="25"/>
      <c r="N465" s="62"/>
      <c r="O465" s="68">
        <v>15000000</v>
      </c>
      <c r="P465" s="5" t="s">
        <v>850</v>
      </c>
    </row>
    <row r="466" spans="1:16" ht="39" customHeight="1" x14ac:dyDescent="0.25">
      <c r="A466" s="24" t="str">
        <f t="shared" si="19"/>
        <v>11</v>
      </c>
      <c r="B466" s="43" t="s">
        <v>1331</v>
      </c>
      <c r="C466" s="73"/>
      <c r="D466" s="5" t="s">
        <v>855</v>
      </c>
      <c r="E466" s="24" t="s">
        <v>70</v>
      </c>
      <c r="F466" s="24" t="str">
        <f t="shared" si="20"/>
        <v/>
      </c>
      <c r="G466" s="100"/>
      <c r="H466" s="144">
        <v>180000</v>
      </c>
      <c r="I466" s="145"/>
      <c r="J466" s="145"/>
      <c r="K466" s="159"/>
      <c r="L466" s="158"/>
      <c r="M466" s="86"/>
      <c r="N466" s="62"/>
      <c r="O466" s="68"/>
      <c r="P466" s="5"/>
    </row>
    <row r="467" spans="1:16" ht="39" customHeight="1" x14ac:dyDescent="0.25">
      <c r="A467" s="24" t="str">
        <f t="shared" si="19"/>
        <v>11</v>
      </c>
      <c r="B467" s="43" t="s">
        <v>1331</v>
      </c>
      <c r="C467" s="73" t="s">
        <v>0</v>
      </c>
      <c r="D467" s="5" t="s">
        <v>851</v>
      </c>
      <c r="E467" s="175" t="s">
        <v>68</v>
      </c>
      <c r="F467" s="24" t="str">
        <f t="shared" si="20"/>
        <v/>
      </c>
      <c r="G467" s="100"/>
      <c r="H467" s="144"/>
      <c r="I467" s="145"/>
      <c r="J467" s="145"/>
      <c r="K467" s="159">
        <v>200000</v>
      </c>
      <c r="L467" s="158"/>
      <c r="M467" s="25"/>
      <c r="N467" s="62"/>
      <c r="O467" s="68"/>
      <c r="P467" s="5"/>
    </row>
    <row r="468" spans="1:16" ht="39" customHeight="1" x14ac:dyDescent="0.25">
      <c r="A468" s="24" t="str">
        <f t="shared" si="19"/>
        <v>11</v>
      </c>
      <c r="B468" s="43" t="s">
        <v>1331</v>
      </c>
      <c r="C468" s="73"/>
      <c r="D468" s="123" t="s">
        <v>852</v>
      </c>
      <c r="E468" s="24" t="s">
        <v>23</v>
      </c>
      <c r="F468" s="24" t="str">
        <f t="shared" si="20"/>
        <v/>
      </c>
      <c r="G468" s="100"/>
      <c r="H468" s="144"/>
      <c r="I468" s="145"/>
      <c r="J468" s="145"/>
      <c r="K468" s="159">
        <v>536000</v>
      </c>
      <c r="L468" s="158"/>
      <c r="M468" s="25"/>
      <c r="N468" s="62"/>
      <c r="O468" s="68"/>
      <c r="P468" s="5"/>
    </row>
    <row r="469" spans="1:16" ht="39" customHeight="1" x14ac:dyDescent="0.25">
      <c r="A469" s="24" t="str">
        <f t="shared" si="19"/>
        <v>11</v>
      </c>
      <c r="B469" s="43" t="s">
        <v>1331</v>
      </c>
      <c r="C469" s="73"/>
      <c r="D469" s="5" t="s">
        <v>853</v>
      </c>
      <c r="E469" s="24" t="s">
        <v>25</v>
      </c>
      <c r="F469" s="24" t="str">
        <f t="shared" si="20"/>
        <v/>
      </c>
      <c r="G469" s="100"/>
      <c r="H469" s="144"/>
      <c r="I469" s="145"/>
      <c r="J469" s="145"/>
      <c r="K469" s="159">
        <v>25000</v>
      </c>
      <c r="L469" s="158"/>
      <c r="M469" s="25"/>
      <c r="N469" s="62"/>
      <c r="O469" s="68"/>
      <c r="P469" s="5"/>
    </row>
    <row r="470" spans="1:16" ht="39" customHeight="1" x14ac:dyDescent="0.25">
      <c r="A470" s="24" t="str">
        <f t="shared" si="19"/>
        <v>11</v>
      </c>
      <c r="B470" s="43" t="s">
        <v>1331</v>
      </c>
      <c r="C470" s="73"/>
      <c r="D470" s="5" t="s">
        <v>854</v>
      </c>
      <c r="E470" s="24" t="s">
        <v>54</v>
      </c>
      <c r="F470" s="24" t="str">
        <f t="shared" si="20"/>
        <v/>
      </c>
      <c r="G470" s="100"/>
      <c r="H470" s="144"/>
      <c r="I470" s="145"/>
      <c r="J470" s="145"/>
      <c r="K470" s="159">
        <v>54000</v>
      </c>
      <c r="L470" s="158"/>
      <c r="M470" s="25"/>
      <c r="N470" s="62"/>
      <c r="O470" s="68"/>
      <c r="P470" s="5"/>
    </row>
    <row r="471" spans="1:16" ht="39" customHeight="1" x14ac:dyDescent="0.25">
      <c r="A471" s="24" t="str">
        <f t="shared" si="19"/>
        <v>11</v>
      </c>
      <c r="B471" s="43" t="s">
        <v>1331</v>
      </c>
      <c r="C471" s="73"/>
      <c r="D471" s="121" t="s">
        <v>856</v>
      </c>
      <c r="E471" s="24" t="s">
        <v>28</v>
      </c>
      <c r="F471" s="24" t="str">
        <f t="shared" si="20"/>
        <v/>
      </c>
      <c r="G471" s="100"/>
      <c r="H471" s="144"/>
      <c r="I471" s="145"/>
      <c r="J471" s="145"/>
      <c r="K471" s="159">
        <v>180000</v>
      </c>
      <c r="L471" s="158"/>
      <c r="M471" s="25"/>
      <c r="N471" s="62"/>
      <c r="O471" s="68">
        <f>46287-23827</f>
        <v>22460</v>
      </c>
      <c r="P471" s="5"/>
    </row>
    <row r="472" spans="1:16" ht="39" customHeight="1" x14ac:dyDescent="0.25">
      <c r="A472" s="24" t="str">
        <f t="shared" si="19"/>
        <v>11</v>
      </c>
      <c r="B472" s="43" t="s">
        <v>1331</v>
      </c>
      <c r="C472" s="73"/>
      <c r="D472" s="121" t="s">
        <v>857</v>
      </c>
      <c r="E472" s="24" t="s">
        <v>28</v>
      </c>
      <c r="F472" s="24" t="str">
        <f t="shared" si="20"/>
        <v/>
      </c>
      <c r="G472" s="100"/>
      <c r="H472" s="144"/>
      <c r="I472" s="145"/>
      <c r="J472" s="145"/>
      <c r="K472" s="159">
        <v>180000</v>
      </c>
      <c r="L472" s="158"/>
      <c r="M472" s="25"/>
      <c r="N472" s="62"/>
      <c r="O472" s="68"/>
      <c r="P472" s="5"/>
    </row>
    <row r="473" spans="1:16" ht="39" customHeight="1" x14ac:dyDescent="0.25">
      <c r="A473" s="24" t="str">
        <f t="shared" si="19"/>
        <v>11</v>
      </c>
      <c r="B473" s="43" t="s">
        <v>1331</v>
      </c>
      <c r="C473" s="73"/>
      <c r="D473" s="5" t="s">
        <v>858</v>
      </c>
      <c r="E473" s="24" t="s">
        <v>28</v>
      </c>
      <c r="F473" s="24" t="str">
        <f t="shared" si="20"/>
        <v/>
      </c>
      <c r="G473" s="100"/>
      <c r="H473" s="144"/>
      <c r="I473" s="145"/>
      <c r="J473" s="145"/>
      <c r="K473" s="159">
        <v>1800000</v>
      </c>
      <c r="L473" s="158"/>
      <c r="M473" s="25"/>
      <c r="N473" s="62"/>
      <c r="O473" s="68"/>
      <c r="P473" s="5"/>
    </row>
    <row r="474" spans="1:16" ht="39" customHeight="1" x14ac:dyDescent="0.25">
      <c r="A474" s="24" t="str">
        <f t="shared" si="19"/>
        <v>11</v>
      </c>
      <c r="B474" s="43" t="s">
        <v>1331</v>
      </c>
      <c r="C474" s="73"/>
      <c r="D474" s="5" t="s">
        <v>859</v>
      </c>
      <c r="E474" s="24" t="s">
        <v>54</v>
      </c>
      <c r="F474" s="24" t="str">
        <f t="shared" si="20"/>
        <v/>
      </c>
      <c r="G474" s="100"/>
      <c r="H474" s="144"/>
      <c r="I474" s="145"/>
      <c r="J474" s="145"/>
      <c r="K474" s="159">
        <v>26000</v>
      </c>
      <c r="L474" s="158"/>
      <c r="M474" s="25"/>
      <c r="N474" s="62"/>
      <c r="O474" s="68"/>
      <c r="P474" s="5"/>
    </row>
    <row r="475" spans="1:16" ht="39" customHeight="1" x14ac:dyDescent="0.25">
      <c r="A475" s="24" t="str">
        <f t="shared" si="19"/>
        <v>11</v>
      </c>
      <c r="B475" s="43" t="s">
        <v>1331</v>
      </c>
      <c r="C475" s="73"/>
      <c r="D475" s="5" t="s">
        <v>860</v>
      </c>
      <c r="E475" s="24" t="s">
        <v>28</v>
      </c>
      <c r="F475" s="24" t="str">
        <f t="shared" si="20"/>
        <v/>
      </c>
      <c r="G475" s="100"/>
      <c r="H475" s="144"/>
      <c r="I475" s="145"/>
      <c r="J475" s="145"/>
      <c r="K475" s="159">
        <v>180000</v>
      </c>
      <c r="L475" s="158"/>
      <c r="M475" s="25"/>
      <c r="N475" s="62"/>
      <c r="O475" s="68"/>
      <c r="P475" s="5"/>
    </row>
    <row r="476" spans="1:16" ht="39" customHeight="1" x14ac:dyDescent="0.25">
      <c r="A476" s="24" t="str">
        <f t="shared" si="19"/>
        <v>11</v>
      </c>
      <c r="B476" s="43" t="s">
        <v>1331</v>
      </c>
      <c r="C476" s="73"/>
      <c r="D476" s="5" t="s">
        <v>861</v>
      </c>
      <c r="E476" s="24" t="s">
        <v>28</v>
      </c>
      <c r="F476" s="24" t="str">
        <f t="shared" si="20"/>
        <v/>
      </c>
      <c r="G476" s="100"/>
      <c r="H476" s="144"/>
      <c r="I476" s="145"/>
      <c r="J476" s="145"/>
      <c r="K476" s="159">
        <v>380000</v>
      </c>
      <c r="L476" s="158"/>
      <c r="M476" s="25"/>
      <c r="N476" s="62"/>
      <c r="O476" s="68"/>
      <c r="P476" s="5"/>
    </row>
    <row r="477" spans="1:16" ht="39" customHeight="1" x14ac:dyDescent="0.25">
      <c r="A477" s="24" t="str">
        <f t="shared" si="19"/>
        <v>11</v>
      </c>
      <c r="B477" s="43" t="s">
        <v>1331</v>
      </c>
      <c r="C477" s="73"/>
      <c r="D477" s="5" t="s">
        <v>862</v>
      </c>
      <c r="E477" s="175" t="s">
        <v>23</v>
      </c>
      <c r="F477" s="24" t="str">
        <f t="shared" si="20"/>
        <v/>
      </c>
      <c r="G477" s="100"/>
      <c r="H477" s="144"/>
      <c r="I477" s="145"/>
      <c r="J477" s="145"/>
      <c r="K477" s="159">
        <v>62000</v>
      </c>
      <c r="L477" s="158"/>
      <c r="M477" s="25"/>
      <c r="N477" s="62"/>
      <c r="O477" s="68"/>
      <c r="P477" s="5"/>
    </row>
    <row r="478" spans="1:16" ht="39" customHeight="1" x14ac:dyDescent="0.25">
      <c r="A478" s="24" t="str">
        <f t="shared" si="19"/>
        <v>11</v>
      </c>
      <c r="B478" s="43" t="s">
        <v>1331</v>
      </c>
      <c r="C478" s="73"/>
      <c r="D478" s="5" t="s">
        <v>863</v>
      </c>
      <c r="E478" s="24" t="s">
        <v>28</v>
      </c>
      <c r="F478" s="24" t="str">
        <f t="shared" si="20"/>
        <v/>
      </c>
      <c r="G478" s="100"/>
      <c r="H478" s="144"/>
      <c r="I478" s="145"/>
      <c r="J478" s="145"/>
      <c r="K478" s="159">
        <v>180000</v>
      </c>
      <c r="L478" s="158"/>
      <c r="M478" s="25"/>
      <c r="N478" s="62"/>
      <c r="O478" s="68"/>
      <c r="P478" s="5" t="s">
        <v>907</v>
      </c>
    </row>
    <row r="479" spans="1:16" ht="39" customHeight="1" x14ac:dyDescent="0.25">
      <c r="A479" s="24" t="str">
        <f t="shared" si="19"/>
        <v>11</v>
      </c>
      <c r="B479" s="43" t="s">
        <v>1331</v>
      </c>
      <c r="C479" s="73"/>
      <c r="D479" s="5" t="s">
        <v>864</v>
      </c>
      <c r="E479" s="175" t="s">
        <v>23</v>
      </c>
      <c r="F479" s="24" t="str">
        <f t="shared" si="20"/>
        <v/>
      </c>
      <c r="G479" s="100"/>
      <c r="H479" s="144"/>
      <c r="I479" s="145"/>
      <c r="J479" s="145"/>
      <c r="K479" s="159">
        <v>386000</v>
      </c>
      <c r="L479" s="158"/>
      <c r="M479" s="25"/>
      <c r="N479" s="62"/>
      <c r="O479" s="68"/>
      <c r="P479" s="5"/>
    </row>
    <row r="480" spans="1:16" ht="39" customHeight="1" x14ac:dyDescent="0.25">
      <c r="A480" s="24" t="str">
        <f t="shared" si="19"/>
        <v>11</v>
      </c>
      <c r="B480" s="43" t="s">
        <v>1331</v>
      </c>
      <c r="C480" s="73"/>
      <c r="D480" s="5" t="s">
        <v>865</v>
      </c>
      <c r="E480" s="175" t="s">
        <v>23</v>
      </c>
      <c r="F480" s="24" t="str">
        <f t="shared" si="20"/>
        <v/>
      </c>
      <c r="G480" s="100"/>
      <c r="H480" s="144"/>
      <c r="I480" s="145"/>
      <c r="J480" s="145"/>
      <c r="K480" s="159">
        <v>1200000</v>
      </c>
      <c r="L480" s="158"/>
      <c r="M480" s="25"/>
      <c r="N480" s="62"/>
      <c r="O480" s="68"/>
      <c r="P480" s="5"/>
    </row>
    <row r="481" spans="1:16" s="135" customFormat="1" ht="39" customHeight="1" x14ac:dyDescent="0.25">
      <c r="A481" s="24" t="str">
        <f t="shared" si="19"/>
        <v/>
      </c>
      <c r="B481" s="133"/>
      <c r="C481" s="109"/>
      <c r="D481" s="89" t="s">
        <v>866</v>
      </c>
      <c r="E481" s="134"/>
      <c r="F481" s="24" t="str">
        <f t="shared" si="20"/>
        <v/>
      </c>
      <c r="G481" s="124"/>
      <c r="H481" s="125">
        <f>SUM(H459:H466)</f>
        <v>58007000</v>
      </c>
      <c r="I481" s="126"/>
      <c r="J481" s="126"/>
      <c r="K481" s="125">
        <f>SUM(K467:K480)</f>
        <v>5389000</v>
      </c>
      <c r="L481" s="126"/>
      <c r="M481" s="90">
        <f>M458+H481-K481</f>
        <v>116244000</v>
      </c>
      <c r="N481" s="107"/>
      <c r="O481" s="127"/>
      <c r="P481" s="89"/>
    </row>
    <row r="482" spans="1:16" ht="39" customHeight="1" x14ac:dyDescent="0.25">
      <c r="A482" s="24" t="str">
        <f t="shared" si="19"/>
        <v>11</v>
      </c>
      <c r="B482" s="43" t="s">
        <v>1332</v>
      </c>
      <c r="C482" s="73" t="s">
        <v>867</v>
      </c>
      <c r="D482" s="5" t="s">
        <v>870</v>
      </c>
      <c r="E482" s="175"/>
      <c r="F482" s="24" t="str">
        <f t="shared" si="20"/>
        <v>IB =&gt; PA</v>
      </c>
      <c r="G482" s="100" t="s">
        <v>871</v>
      </c>
      <c r="H482" s="144">
        <v>300000</v>
      </c>
      <c r="I482" s="145"/>
      <c r="J482" s="145"/>
      <c r="K482" s="159"/>
      <c r="L482" s="158"/>
      <c r="M482" s="25"/>
      <c r="N482" s="62"/>
      <c r="O482" s="68">
        <v>30336000</v>
      </c>
      <c r="P482" s="5" t="s">
        <v>872</v>
      </c>
    </row>
    <row r="483" spans="1:16" ht="39" customHeight="1" x14ac:dyDescent="0.25">
      <c r="A483" s="24" t="str">
        <f t="shared" si="19"/>
        <v>11</v>
      </c>
      <c r="B483" s="43" t="s">
        <v>1332</v>
      </c>
      <c r="C483" s="73" t="s">
        <v>868</v>
      </c>
      <c r="D483" s="5" t="s">
        <v>873</v>
      </c>
      <c r="E483" s="175"/>
      <c r="F483" s="24" t="str">
        <f t="shared" si="20"/>
        <v>IB =&gt; PA</v>
      </c>
      <c r="G483" s="100" t="s">
        <v>874</v>
      </c>
      <c r="H483" s="144"/>
      <c r="I483" s="145">
        <v>1000000</v>
      </c>
      <c r="J483" s="145"/>
      <c r="K483" s="159"/>
      <c r="L483" s="158"/>
      <c r="M483" s="25"/>
      <c r="N483" s="62"/>
      <c r="O483" s="68">
        <v>29636000</v>
      </c>
      <c r="P483" s="5" t="s">
        <v>882</v>
      </c>
    </row>
    <row r="484" spans="1:16" ht="39" customHeight="1" x14ac:dyDescent="0.25">
      <c r="A484" s="24" t="str">
        <f t="shared" ref="A484:A547" si="21">MID(B484,4,2)</f>
        <v>11</v>
      </c>
      <c r="B484" s="43" t="s">
        <v>1332</v>
      </c>
      <c r="C484" s="73" t="s">
        <v>869</v>
      </c>
      <c r="D484" s="5" t="s">
        <v>875</v>
      </c>
      <c r="E484" s="24"/>
      <c r="F484" s="24" t="str">
        <f t="shared" si="20"/>
        <v>T3 =&gt; PA</v>
      </c>
      <c r="G484" s="100" t="s">
        <v>876</v>
      </c>
      <c r="H484" s="144"/>
      <c r="I484" s="145">
        <v>700000</v>
      </c>
      <c r="J484" s="145"/>
      <c r="K484" s="159"/>
      <c r="L484" s="158"/>
      <c r="M484" s="25"/>
      <c r="N484" s="62"/>
      <c r="O484" s="68">
        <v>38192000</v>
      </c>
      <c r="P484" s="5" t="s">
        <v>883</v>
      </c>
    </row>
    <row r="485" spans="1:16" ht="39" customHeight="1" x14ac:dyDescent="0.25">
      <c r="A485" s="24" t="str">
        <f t="shared" si="21"/>
        <v>11</v>
      </c>
      <c r="B485" s="43" t="s">
        <v>1332</v>
      </c>
      <c r="C485" s="73" t="s">
        <v>877</v>
      </c>
      <c r="D485" s="5" t="s">
        <v>878</v>
      </c>
      <c r="E485" s="175"/>
      <c r="F485" s="24" t="str">
        <f t="shared" si="20"/>
        <v>T2 =&gt; PA</v>
      </c>
      <c r="G485" s="100" t="s">
        <v>879</v>
      </c>
      <c r="H485" s="144">
        <v>1000000</v>
      </c>
      <c r="I485" s="145"/>
      <c r="J485" s="145"/>
      <c r="K485" s="159"/>
      <c r="L485" s="158"/>
      <c r="M485" s="25"/>
      <c r="N485" s="62"/>
      <c r="O485" s="68">
        <v>45827000</v>
      </c>
      <c r="P485" s="5" t="s">
        <v>880</v>
      </c>
    </row>
    <row r="486" spans="1:16" ht="39" customHeight="1" x14ac:dyDescent="0.25">
      <c r="A486" s="24" t="str">
        <f t="shared" si="21"/>
        <v>11</v>
      </c>
      <c r="B486" s="43" t="s">
        <v>1332</v>
      </c>
      <c r="C486" s="73" t="s">
        <v>908</v>
      </c>
      <c r="D486" s="5" t="s">
        <v>910</v>
      </c>
      <c r="E486" s="175"/>
      <c r="F486" s="24" t="str">
        <f t="shared" si="20"/>
        <v>T2 =&gt; PA</v>
      </c>
      <c r="G486" s="100" t="s">
        <v>879</v>
      </c>
      <c r="H486" s="144">
        <v>500000</v>
      </c>
      <c r="I486" s="145"/>
      <c r="J486" s="145"/>
      <c r="K486" s="159"/>
      <c r="L486" s="158"/>
      <c r="M486" s="86"/>
      <c r="N486" s="62"/>
      <c r="O486" s="68">
        <v>46327000</v>
      </c>
      <c r="P486" s="5" t="s">
        <v>911</v>
      </c>
    </row>
    <row r="487" spans="1:16" ht="39" customHeight="1" x14ac:dyDescent="0.25">
      <c r="A487" s="24" t="str">
        <f t="shared" si="21"/>
        <v>11</v>
      </c>
      <c r="B487" s="43" t="s">
        <v>1332</v>
      </c>
      <c r="C487" s="73" t="s">
        <v>909</v>
      </c>
      <c r="D487" s="5" t="s">
        <v>899</v>
      </c>
      <c r="E487" s="175"/>
      <c r="F487" s="24" t="str">
        <f t="shared" si="20"/>
        <v>IB =&gt; AD</v>
      </c>
      <c r="G487" s="100" t="s">
        <v>912</v>
      </c>
      <c r="H487" s="144">
        <v>41987000</v>
      </c>
      <c r="I487" s="145"/>
      <c r="J487" s="145"/>
      <c r="K487" s="159"/>
      <c r="L487" s="158"/>
      <c r="M487" s="86"/>
      <c r="N487" s="62"/>
      <c r="O487" s="68" t="s">
        <v>259</v>
      </c>
      <c r="P487" s="5" t="s">
        <v>913</v>
      </c>
    </row>
    <row r="488" spans="1:16" ht="39" customHeight="1" x14ac:dyDescent="0.25">
      <c r="A488" s="24" t="str">
        <f t="shared" si="21"/>
        <v>11</v>
      </c>
      <c r="B488" s="43" t="s">
        <v>1332</v>
      </c>
      <c r="C488" s="73" t="s">
        <v>881</v>
      </c>
      <c r="D488" s="5" t="s">
        <v>970</v>
      </c>
      <c r="E488" s="175"/>
      <c r="F488" s="24" t="str">
        <f t="shared" si="20"/>
        <v>PT.HUY</v>
      </c>
      <c r="G488" s="100" t="s">
        <v>538</v>
      </c>
      <c r="H488" s="144"/>
      <c r="I488" s="145"/>
      <c r="J488" s="145"/>
      <c r="K488" s="159"/>
      <c r="L488" s="158"/>
      <c r="M488" s="25"/>
      <c r="N488" s="62"/>
      <c r="O488" s="68"/>
      <c r="P488" s="5"/>
    </row>
    <row r="489" spans="1:16" ht="39" customHeight="1" x14ac:dyDescent="0.25">
      <c r="A489" s="24" t="str">
        <f t="shared" si="21"/>
        <v>11</v>
      </c>
      <c r="B489" s="43" t="s">
        <v>1332</v>
      </c>
      <c r="C489" s="73" t="s">
        <v>884</v>
      </c>
      <c r="D489" s="5" t="s">
        <v>885</v>
      </c>
      <c r="E489" s="175"/>
      <c r="F489" s="24" t="str">
        <f t="shared" si="20"/>
        <v>T1 =&gt; PA</v>
      </c>
      <c r="G489" s="100" t="s">
        <v>886</v>
      </c>
      <c r="H489" s="144"/>
      <c r="I489" s="145">
        <v>5000000</v>
      </c>
      <c r="J489" s="145"/>
      <c r="K489" s="159"/>
      <c r="L489" s="158"/>
      <c r="M489" s="25"/>
      <c r="N489" s="62"/>
      <c r="O489" s="68">
        <v>50708000</v>
      </c>
      <c r="P489" s="5" t="s">
        <v>887</v>
      </c>
    </row>
    <row r="490" spans="1:16" ht="39" customHeight="1" x14ac:dyDescent="0.25">
      <c r="A490" s="24" t="str">
        <f t="shared" si="21"/>
        <v>11</v>
      </c>
      <c r="B490" s="43" t="s">
        <v>1332</v>
      </c>
      <c r="C490" s="73" t="s">
        <v>888</v>
      </c>
      <c r="D490" s="5" t="s">
        <v>288</v>
      </c>
      <c r="E490" s="175"/>
      <c r="F490" s="24" t="str">
        <f t="shared" si="20"/>
        <v>PT.HUY</v>
      </c>
      <c r="G490" s="100" t="s">
        <v>538</v>
      </c>
      <c r="H490" s="144"/>
      <c r="I490" s="145"/>
      <c r="J490" s="145"/>
      <c r="K490" s="159"/>
      <c r="L490" s="158"/>
      <c r="M490" s="25"/>
      <c r="N490" s="62"/>
      <c r="O490" s="68"/>
      <c r="P490" s="5"/>
    </row>
    <row r="491" spans="1:16" ht="39" customHeight="1" x14ac:dyDescent="0.25">
      <c r="A491" s="24" t="str">
        <f t="shared" si="21"/>
        <v>11</v>
      </c>
      <c r="B491" s="43" t="s">
        <v>1332</v>
      </c>
      <c r="C491" s="73" t="s">
        <v>889</v>
      </c>
      <c r="D491" s="5" t="s">
        <v>892</v>
      </c>
      <c r="E491" s="24"/>
      <c r="F491" s="24" t="str">
        <f t="shared" si="20"/>
        <v>T2 =&gt; PA</v>
      </c>
      <c r="G491" s="100" t="s">
        <v>879</v>
      </c>
      <c r="H491" s="144">
        <v>1000000</v>
      </c>
      <c r="I491" s="145"/>
      <c r="J491" s="145"/>
      <c r="K491" s="159"/>
      <c r="L491" s="158"/>
      <c r="M491" s="25"/>
      <c r="N491" s="62"/>
      <c r="O491" s="68">
        <v>45827000</v>
      </c>
      <c r="P491" s="5" t="s">
        <v>893</v>
      </c>
    </row>
    <row r="492" spans="1:16" ht="39" customHeight="1" x14ac:dyDescent="0.25">
      <c r="A492" s="24" t="str">
        <f t="shared" si="21"/>
        <v>11</v>
      </c>
      <c r="B492" s="43" t="s">
        <v>1332</v>
      </c>
      <c r="C492" s="73" t="s">
        <v>890</v>
      </c>
      <c r="D492" s="5" t="s">
        <v>894</v>
      </c>
      <c r="E492" s="175"/>
      <c r="F492" s="24" t="str">
        <f t="shared" si="20"/>
        <v>T2 =&gt; PA</v>
      </c>
      <c r="G492" s="100" t="s">
        <v>879</v>
      </c>
      <c r="H492" s="144">
        <v>2000000</v>
      </c>
      <c r="I492" s="145"/>
      <c r="J492" s="145"/>
      <c r="K492" s="159"/>
      <c r="L492" s="158"/>
      <c r="M492" s="25"/>
      <c r="N492" s="62"/>
      <c r="O492" s="68">
        <v>44827000</v>
      </c>
      <c r="P492" s="5" t="s">
        <v>895</v>
      </c>
    </row>
    <row r="493" spans="1:16" ht="39" customHeight="1" x14ac:dyDescent="0.25">
      <c r="A493" s="24" t="str">
        <f t="shared" si="21"/>
        <v>11</v>
      </c>
      <c r="B493" s="43" t="s">
        <v>1332</v>
      </c>
      <c r="C493" s="73" t="s">
        <v>891</v>
      </c>
      <c r="D493" s="5" t="s">
        <v>896</v>
      </c>
      <c r="E493" s="175"/>
      <c r="F493" s="24" t="str">
        <f t="shared" si="20"/>
        <v>T2 =&gt; PA</v>
      </c>
      <c r="G493" s="100" t="s">
        <v>897</v>
      </c>
      <c r="H493" s="144">
        <v>10000000</v>
      </c>
      <c r="I493" s="145"/>
      <c r="J493" s="145"/>
      <c r="K493" s="159"/>
      <c r="L493" s="158"/>
      <c r="M493" s="25"/>
      <c r="N493" s="62"/>
      <c r="O493" s="68">
        <v>36827000</v>
      </c>
      <c r="P493" s="5" t="s">
        <v>895</v>
      </c>
    </row>
    <row r="494" spans="1:16" ht="39" customHeight="1" x14ac:dyDescent="0.25">
      <c r="A494" s="24" t="str">
        <f t="shared" si="21"/>
        <v>11</v>
      </c>
      <c r="B494" s="43" t="s">
        <v>1332</v>
      </c>
      <c r="C494" s="73" t="s">
        <v>914</v>
      </c>
      <c r="D494" s="5" t="s">
        <v>916</v>
      </c>
      <c r="E494" s="175"/>
      <c r="F494" s="24" t="str">
        <f t="shared" si="20"/>
        <v>T1 =&gt; PA</v>
      </c>
      <c r="G494" s="100" t="s">
        <v>886</v>
      </c>
      <c r="H494" s="144">
        <v>46708000</v>
      </c>
      <c r="I494" s="145"/>
      <c r="J494" s="145"/>
      <c r="K494" s="159"/>
      <c r="L494" s="158"/>
      <c r="M494" s="86"/>
      <c r="N494" s="62"/>
      <c r="O494" s="68" t="s">
        <v>917</v>
      </c>
      <c r="P494" s="5"/>
    </row>
    <row r="495" spans="1:16" ht="39" customHeight="1" x14ac:dyDescent="0.25">
      <c r="A495" s="24" t="str">
        <f t="shared" si="21"/>
        <v>11</v>
      </c>
      <c r="B495" s="43" t="s">
        <v>1332</v>
      </c>
      <c r="C495" s="73" t="s">
        <v>915</v>
      </c>
      <c r="D495" s="5" t="s">
        <v>918</v>
      </c>
      <c r="E495" s="175"/>
      <c r="F495" s="24" t="str">
        <f t="shared" si="20"/>
        <v>T2 =&gt; PA</v>
      </c>
      <c r="G495" s="100" t="s">
        <v>740</v>
      </c>
      <c r="H495" s="144"/>
      <c r="I495" s="145">
        <v>40000000</v>
      </c>
      <c r="J495" s="145"/>
      <c r="K495" s="159"/>
      <c r="L495" s="158"/>
      <c r="M495" s="86"/>
      <c r="N495" s="62"/>
      <c r="O495" s="68">
        <v>6872000</v>
      </c>
      <c r="P495" s="5" t="s">
        <v>895</v>
      </c>
    </row>
    <row r="496" spans="1:16" ht="39" customHeight="1" x14ac:dyDescent="0.25">
      <c r="A496" s="24" t="str">
        <f t="shared" si="21"/>
        <v>11</v>
      </c>
      <c r="B496" s="43" t="s">
        <v>1332</v>
      </c>
      <c r="C496" s="73" t="s">
        <v>919</v>
      </c>
      <c r="D496" s="5" t="s">
        <v>921</v>
      </c>
      <c r="E496" s="175"/>
      <c r="F496" s="24" t="str">
        <f t="shared" si="20"/>
        <v>PA =&gt; SC</v>
      </c>
      <c r="G496" s="100" t="s">
        <v>922</v>
      </c>
      <c r="H496" s="144"/>
      <c r="I496" s="145">
        <v>55335000</v>
      </c>
      <c r="J496" s="145"/>
      <c r="K496" s="159"/>
      <c r="L496" s="158"/>
      <c r="M496" s="86"/>
      <c r="N496" s="62"/>
      <c r="O496" s="68" t="s">
        <v>917</v>
      </c>
      <c r="P496" s="5" t="s">
        <v>904</v>
      </c>
    </row>
    <row r="497" spans="1:16" ht="39" customHeight="1" x14ac:dyDescent="0.25">
      <c r="A497" s="24" t="str">
        <f t="shared" si="21"/>
        <v>11</v>
      </c>
      <c r="B497" s="43" t="s">
        <v>1332</v>
      </c>
      <c r="C497" s="73" t="s">
        <v>920</v>
      </c>
      <c r="D497" s="5" t="s">
        <v>875</v>
      </c>
      <c r="E497" s="175"/>
      <c r="F497" s="24" t="str">
        <f t="shared" si="20"/>
        <v>T3 =&gt; PA</v>
      </c>
      <c r="G497" s="100" t="s">
        <v>876</v>
      </c>
      <c r="H497" s="144">
        <v>38192000</v>
      </c>
      <c r="I497" s="145"/>
      <c r="J497" s="145"/>
      <c r="K497" s="159"/>
      <c r="L497" s="158"/>
      <c r="M497" s="86"/>
      <c r="N497" s="62"/>
      <c r="O497" s="68" t="s">
        <v>917</v>
      </c>
      <c r="P497" s="5"/>
    </row>
    <row r="498" spans="1:16" ht="39" customHeight="1" x14ac:dyDescent="0.25">
      <c r="A498" s="24" t="str">
        <f t="shared" si="21"/>
        <v>11</v>
      </c>
      <c r="B498" s="43" t="s">
        <v>1332</v>
      </c>
      <c r="C498" s="73" t="s">
        <v>923</v>
      </c>
      <c r="D498" s="5" t="s">
        <v>925</v>
      </c>
      <c r="E498" s="175"/>
      <c r="F498" s="24" t="str">
        <f t="shared" si="20"/>
        <v>PA =&gt; SC</v>
      </c>
      <c r="G498" s="100" t="s">
        <v>1196</v>
      </c>
      <c r="H498" s="144">
        <v>15600000</v>
      </c>
      <c r="I498" s="145"/>
      <c r="J498" s="145"/>
      <c r="K498" s="159"/>
      <c r="L498" s="158"/>
      <c r="M498" s="86"/>
      <c r="N498" s="62"/>
      <c r="O498" s="68">
        <v>20000000</v>
      </c>
      <c r="P498" s="5" t="s">
        <v>926</v>
      </c>
    </row>
    <row r="499" spans="1:16" ht="39" customHeight="1" x14ac:dyDescent="0.25">
      <c r="A499" s="24" t="str">
        <f t="shared" si="21"/>
        <v>11</v>
      </c>
      <c r="B499" s="43" t="s">
        <v>1332</v>
      </c>
      <c r="C499" s="73" t="s">
        <v>924</v>
      </c>
      <c r="D499" s="5" t="s">
        <v>288</v>
      </c>
      <c r="E499" s="175"/>
      <c r="F499" s="24" t="str">
        <f t="shared" si="20"/>
        <v>PT.HUY</v>
      </c>
      <c r="G499" s="100" t="s">
        <v>538</v>
      </c>
      <c r="H499" s="144"/>
      <c r="I499" s="145"/>
      <c r="J499" s="145"/>
      <c r="K499" s="159"/>
      <c r="L499" s="158"/>
      <c r="M499" s="86"/>
      <c r="N499" s="62"/>
      <c r="O499" s="68"/>
      <c r="P499" s="5"/>
    </row>
    <row r="500" spans="1:16" ht="39" customHeight="1" x14ac:dyDescent="0.25">
      <c r="A500" s="24" t="str">
        <f t="shared" si="21"/>
        <v>11</v>
      </c>
      <c r="B500" s="43" t="s">
        <v>1332</v>
      </c>
      <c r="C500" s="73" t="s">
        <v>927</v>
      </c>
      <c r="D500" s="5" t="s">
        <v>288</v>
      </c>
      <c r="E500" s="175"/>
      <c r="F500" s="24" t="str">
        <f t="shared" si="20"/>
        <v>PT.HUY</v>
      </c>
      <c r="G500" s="100" t="s">
        <v>538</v>
      </c>
      <c r="H500" s="144"/>
      <c r="I500" s="145"/>
      <c r="J500" s="145"/>
      <c r="K500" s="159"/>
      <c r="L500" s="158"/>
      <c r="M500" s="86"/>
      <c r="N500" s="62"/>
      <c r="O500" s="68"/>
      <c r="P500" s="5"/>
    </row>
    <row r="501" spans="1:16" ht="39" customHeight="1" x14ac:dyDescent="0.25">
      <c r="A501" s="24" t="str">
        <f t="shared" si="21"/>
        <v>11</v>
      </c>
      <c r="B501" s="43" t="s">
        <v>1332</v>
      </c>
      <c r="C501" s="73" t="s">
        <v>928</v>
      </c>
      <c r="D501" s="5" t="s">
        <v>929</v>
      </c>
      <c r="E501" s="175"/>
      <c r="F501" s="24" t="str">
        <f t="shared" si="20"/>
        <v>T1 =&gt; PA</v>
      </c>
      <c r="G501" s="100" t="s">
        <v>886</v>
      </c>
      <c r="H501" s="144"/>
      <c r="I501" s="145">
        <v>55708000</v>
      </c>
      <c r="J501" s="145"/>
      <c r="K501" s="159"/>
      <c r="L501" s="158"/>
      <c r="M501" s="86"/>
      <c r="N501" s="62"/>
      <c r="O501" s="68" t="s">
        <v>259</v>
      </c>
      <c r="P501" s="5" t="s">
        <v>297</v>
      </c>
    </row>
    <row r="502" spans="1:16" ht="39" customHeight="1" x14ac:dyDescent="0.25">
      <c r="A502" s="24" t="str">
        <f t="shared" si="21"/>
        <v>11</v>
      </c>
      <c r="B502" s="43" t="s">
        <v>1332</v>
      </c>
      <c r="C502" s="73" t="s">
        <v>930</v>
      </c>
      <c r="D502" s="5" t="s">
        <v>932</v>
      </c>
      <c r="E502" s="175"/>
      <c r="F502" s="24" t="str">
        <f t="shared" si="20"/>
        <v>T1 =&gt; PA</v>
      </c>
      <c r="G502" s="100" t="s">
        <v>886</v>
      </c>
      <c r="H502" s="144">
        <v>27000000</v>
      </c>
      <c r="I502" s="145"/>
      <c r="J502" s="145"/>
      <c r="K502" s="159"/>
      <c r="L502" s="158"/>
      <c r="M502" s="86"/>
      <c r="N502" s="62"/>
      <c r="O502" s="68">
        <v>28708000</v>
      </c>
      <c r="P502" s="119"/>
    </row>
    <row r="503" spans="1:16" ht="39" customHeight="1" x14ac:dyDescent="0.25">
      <c r="A503" s="24" t="str">
        <f t="shared" si="21"/>
        <v>11</v>
      </c>
      <c r="B503" s="43" t="s">
        <v>1332</v>
      </c>
      <c r="C503" s="73" t="s">
        <v>931</v>
      </c>
      <c r="D503" s="5" t="s">
        <v>933</v>
      </c>
      <c r="E503" s="175"/>
      <c r="F503" s="24" t="str">
        <f t="shared" si="20"/>
        <v>IB =&gt; SC</v>
      </c>
      <c r="G503" s="100" t="s">
        <v>1846</v>
      </c>
      <c r="H503" s="144"/>
      <c r="I503" s="145">
        <v>10000000</v>
      </c>
      <c r="J503" s="145"/>
      <c r="K503" s="159"/>
      <c r="L503" s="158"/>
      <c r="M503" s="86"/>
      <c r="N503" s="62"/>
      <c r="O503" s="68">
        <v>69390000</v>
      </c>
      <c r="P503" s="5" t="s">
        <v>438</v>
      </c>
    </row>
    <row r="504" spans="1:16" ht="39" customHeight="1" x14ac:dyDescent="0.25">
      <c r="A504" s="24" t="str">
        <f t="shared" si="21"/>
        <v>11</v>
      </c>
      <c r="B504" s="43" t="s">
        <v>1332</v>
      </c>
      <c r="C504" s="73" t="s">
        <v>934</v>
      </c>
      <c r="D504" s="5" t="s">
        <v>937</v>
      </c>
      <c r="E504" s="175"/>
      <c r="F504" s="24" t="str">
        <f t="shared" si="20"/>
        <v>T1 =&gt; PA</v>
      </c>
      <c r="G504" s="100" t="s">
        <v>938</v>
      </c>
      <c r="H504" s="144"/>
      <c r="I504" s="145">
        <v>5708000</v>
      </c>
      <c r="J504" s="145"/>
      <c r="K504" s="159"/>
      <c r="L504" s="158"/>
      <c r="M504" s="86"/>
      <c r="N504" s="62"/>
      <c r="O504" s="68">
        <v>50000000</v>
      </c>
      <c r="P504" s="5" t="s">
        <v>939</v>
      </c>
    </row>
    <row r="505" spans="1:16" ht="39" customHeight="1" x14ac:dyDescent="0.25">
      <c r="A505" s="24" t="str">
        <f t="shared" si="21"/>
        <v>11</v>
      </c>
      <c r="B505" s="43" t="s">
        <v>1332</v>
      </c>
      <c r="C505" s="73" t="s">
        <v>935</v>
      </c>
      <c r="D505" s="5" t="s">
        <v>940</v>
      </c>
      <c r="E505" s="175"/>
      <c r="F505" s="24" t="str">
        <f t="shared" si="20"/>
        <v>T2 =&gt; SC</v>
      </c>
      <c r="G505" s="100" t="s">
        <v>941</v>
      </c>
      <c r="H505" s="144">
        <v>15000000</v>
      </c>
      <c r="I505" s="145"/>
      <c r="J505" s="145"/>
      <c r="K505" s="159"/>
      <c r="L505" s="158"/>
      <c r="M505" s="86"/>
      <c r="N505" s="62"/>
      <c r="O505" s="68">
        <v>76760000</v>
      </c>
      <c r="P505" s="5" t="s">
        <v>893</v>
      </c>
    </row>
    <row r="506" spans="1:16" ht="39" customHeight="1" x14ac:dyDescent="0.25">
      <c r="A506" s="24" t="str">
        <f t="shared" si="21"/>
        <v>11</v>
      </c>
      <c r="B506" s="43" t="s">
        <v>1332</v>
      </c>
      <c r="C506" s="73" t="s">
        <v>936</v>
      </c>
      <c r="D506" s="5" t="s">
        <v>311</v>
      </c>
      <c r="E506" s="175"/>
      <c r="F506" s="24" t="str">
        <f t="shared" si="20"/>
        <v>IB =&gt; SC</v>
      </c>
      <c r="G506" s="100" t="s">
        <v>2117</v>
      </c>
      <c r="H506" s="144"/>
      <c r="I506" s="145">
        <v>10000000</v>
      </c>
      <c r="J506" s="145"/>
      <c r="K506" s="159"/>
      <c r="L506" s="158"/>
      <c r="M506" s="86"/>
      <c r="N506" s="62"/>
      <c r="O506" s="68">
        <v>46570000</v>
      </c>
      <c r="P506" s="5" t="s">
        <v>942</v>
      </c>
    </row>
    <row r="507" spans="1:16" ht="39" customHeight="1" x14ac:dyDescent="0.25">
      <c r="A507" s="24" t="str">
        <f t="shared" si="21"/>
        <v>11</v>
      </c>
      <c r="B507" s="43" t="s">
        <v>1332</v>
      </c>
      <c r="C507" s="73" t="s">
        <v>898</v>
      </c>
      <c r="D507" s="5" t="s">
        <v>899</v>
      </c>
      <c r="E507" s="175"/>
      <c r="F507" s="24" t="str">
        <f t="shared" si="20"/>
        <v>IB =&gt; AD</v>
      </c>
      <c r="G507" s="100" t="s">
        <v>900</v>
      </c>
      <c r="H507" s="144">
        <v>5000000</v>
      </c>
      <c r="I507" s="145"/>
      <c r="J507" s="145"/>
      <c r="K507" s="159"/>
      <c r="L507" s="158"/>
      <c r="M507" s="25"/>
      <c r="N507" s="62"/>
      <c r="O507" s="68">
        <v>41987000</v>
      </c>
      <c r="P507" s="5" t="s">
        <v>901</v>
      </c>
    </row>
    <row r="508" spans="1:16" ht="39" customHeight="1" x14ac:dyDescent="0.25">
      <c r="A508" s="24" t="str">
        <f t="shared" si="21"/>
        <v>11</v>
      </c>
      <c r="B508" s="43" t="s">
        <v>1332</v>
      </c>
      <c r="C508" s="73" t="s">
        <v>902</v>
      </c>
      <c r="D508" s="5" t="s">
        <v>903</v>
      </c>
      <c r="E508" s="175"/>
      <c r="F508" s="24" t="str">
        <f t="shared" si="20"/>
        <v>T2 =&gt; SC</v>
      </c>
      <c r="G508" s="100" t="s">
        <v>1675</v>
      </c>
      <c r="H508" s="144"/>
      <c r="I508" s="145">
        <v>20000000</v>
      </c>
      <c r="J508" s="145"/>
      <c r="K508" s="159"/>
      <c r="L508" s="158"/>
      <c r="M508" s="25"/>
      <c r="N508" s="62"/>
      <c r="O508" s="68">
        <v>71760000</v>
      </c>
      <c r="P508" s="5" t="s">
        <v>904</v>
      </c>
    </row>
    <row r="509" spans="1:16" ht="39" customHeight="1" x14ac:dyDescent="0.25">
      <c r="A509" s="24" t="str">
        <f t="shared" si="21"/>
        <v>11</v>
      </c>
      <c r="B509" s="43" t="s">
        <v>1332</v>
      </c>
      <c r="C509" s="73" t="s">
        <v>943</v>
      </c>
      <c r="D509" s="5" t="s">
        <v>947</v>
      </c>
      <c r="E509" s="175"/>
      <c r="F509" s="24" t="str">
        <f t="shared" si="20"/>
        <v>PA =&gt; SC</v>
      </c>
      <c r="G509" s="100" t="s">
        <v>948</v>
      </c>
      <c r="H509" s="144"/>
      <c r="I509" s="145">
        <v>9000000</v>
      </c>
      <c r="J509" s="145"/>
      <c r="K509" s="159"/>
      <c r="L509" s="158"/>
      <c r="M509" s="86"/>
      <c r="N509" s="62"/>
      <c r="O509" s="68">
        <v>46335000</v>
      </c>
      <c r="P509" s="5" t="s">
        <v>904</v>
      </c>
    </row>
    <row r="510" spans="1:16" ht="39" customHeight="1" x14ac:dyDescent="0.25">
      <c r="A510" s="24" t="str">
        <f t="shared" si="21"/>
        <v>11</v>
      </c>
      <c r="B510" s="43" t="s">
        <v>1332</v>
      </c>
      <c r="C510" s="73" t="s">
        <v>944</v>
      </c>
      <c r="D510" s="5" t="s">
        <v>288</v>
      </c>
      <c r="E510" s="175"/>
      <c r="F510" s="24" t="str">
        <f t="shared" si="20"/>
        <v>PT.HUY</v>
      </c>
      <c r="G510" s="100" t="s">
        <v>538</v>
      </c>
      <c r="H510" s="144"/>
      <c r="I510" s="145"/>
      <c r="J510" s="145"/>
      <c r="K510" s="159"/>
      <c r="L510" s="158"/>
      <c r="M510" s="86"/>
      <c r="N510" s="62"/>
      <c r="O510" s="68"/>
      <c r="P510" s="5"/>
    </row>
    <row r="511" spans="1:16" ht="39" customHeight="1" x14ac:dyDescent="0.25">
      <c r="A511" s="24" t="str">
        <f t="shared" si="21"/>
        <v>11</v>
      </c>
      <c r="B511" s="43" t="s">
        <v>1332</v>
      </c>
      <c r="C511" s="73" t="s">
        <v>945</v>
      </c>
      <c r="D511" s="5" t="s">
        <v>949</v>
      </c>
      <c r="E511" s="175"/>
      <c r="F511" s="24" t="str">
        <f t="shared" si="20"/>
        <v>PA =&gt; SC</v>
      </c>
      <c r="G511" s="100" t="s">
        <v>948</v>
      </c>
      <c r="H511" s="144"/>
      <c r="I511" s="145">
        <v>5000000</v>
      </c>
      <c r="J511" s="145"/>
      <c r="K511" s="159"/>
      <c r="L511" s="158"/>
      <c r="M511" s="86"/>
      <c r="N511" s="62"/>
      <c r="O511" s="68">
        <v>50335000</v>
      </c>
      <c r="P511" s="5" t="s">
        <v>904</v>
      </c>
    </row>
    <row r="512" spans="1:16" ht="39" customHeight="1" x14ac:dyDescent="0.25">
      <c r="A512" s="24" t="str">
        <f t="shared" si="21"/>
        <v>11</v>
      </c>
      <c r="B512" s="43" t="s">
        <v>1332</v>
      </c>
      <c r="C512" s="73" t="s">
        <v>946</v>
      </c>
      <c r="D512" s="5" t="s">
        <v>950</v>
      </c>
      <c r="E512" s="175"/>
      <c r="F512" s="24" t="str">
        <f t="shared" si="20"/>
        <v>IB =&gt; AD</v>
      </c>
      <c r="G512" s="100" t="s">
        <v>951</v>
      </c>
      <c r="H512" s="144">
        <v>1000000</v>
      </c>
      <c r="I512" s="145"/>
      <c r="J512" s="145"/>
      <c r="K512" s="159"/>
      <c r="L512" s="158"/>
      <c r="M512" s="86"/>
      <c r="N512" s="62"/>
      <c r="O512" s="68">
        <v>45987000</v>
      </c>
      <c r="P512" s="5" t="s">
        <v>939</v>
      </c>
    </row>
    <row r="513" spans="1:16" ht="39" customHeight="1" x14ac:dyDescent="0.25">
      <c r="A513" s="24" t="str">
        <f t="shared" si="21"/>
        <v>11</v>
      </c>
      <c r="B513" s="43" t="s">
        <v>1332</v>
      </c>
      <c r="C513" s="73" t="s">
        <v>952</v>
      </c>
      <c r="D513" s="5" t="s">
        <v>288</v>
      </c>
      <c r="E513" s="175"/>
      <c r="F513" s="24" t="str">
        <f t="shared" si="20"/>
        <v>PT.HUY</v>
      </c>
      <c r="G513" s="100" t="s">
        <v>538</v>
      </c>
      <c r="H513" s="144"/>
      <c r="I513" s="145"/>
      <c r="J513" s="145"/>
      <c r="K513" s="159"/>
      <c r="L513" s="158"/>
      <c r="M513" s="86"/>
      <c r="N513" s="62"/>
      <c r="O513" s="68"/>
      <c r="P513" s="5"/>
    </row>
    <row r="514" spans="1:16" ht="39" customHeight="1" x14ac:dyDescent="0.25">
      <c r="A514" s="24" t="str">
        <f t="shared" si="21"/>
        <v>11</v>
      </c>
      <c r="B514" s="43" t="s">
        <v>1332</v>
      </c>
      <c r="C514" s="73" t="s">
        <v>953</v>
      </c>
      <c r="D514" s="5" t="s">
        <v>954</v>
      </c>
      <c r="E514" s="175"/>
      <c r="F514" s="24" t="str">
        <f t="shared" si="20"/>
        <v>T1 =&gt; PA</v>
      </c>
      <c r="G514" s="100" t="s">
        <v>938</v>
      </c>
      <c r="H514" s="144">
        <v>500000</v>
      </c>
      <c r="I514" s="145"/>
      <c r="J514" s="145"/>
      <c r="K514" s="159"/>
      <c r="L514" s="158"/>
      <c r="M514" s="86"/>
      <c r="N514" s="62"/>
      <c r="O514" s="68">
        <v>46327000</v>
      </c>
      <c r="P514" s="5" t="s">
        <v>955</v>
      </c>
    </row>
    <row r="515" spans="1:16" ht="39" customHeight="1" x14ac:dyDescent="0.25">
      <c r="A515" s="24" t="str">
        <f t="shared" si="21"/>
        <v>11</v>
      </c>
      <c r="B515" s="43" t="s">
        <v>1332</v>
      </c>
      <c r="C515" s="73" t="s">
        <v>956</v>
      </c>
      <c r="D515" s="5" t="s">
        <v>957</v>
      </c>
      <c r="E515" s="175"/>
      <c r="F515" s="24" t="str">
        <f t="shared" si="20"/>
        <v>T2 =&gt; PA</v>
      </c>
      <c r="G515" s="100" t="s">
        <v>958</v>
      </c>
      <c r="H515" s="144">
        <v>46827000</v>
      </c>
      <c r="I515" s="145"/>
      <c r="J515" s="145"/>
      <c r="K515" s="159"/>
      <c r="L515" s="158"/>
      <c r="M515" s="86"/>
      <c r="N515" s="62"/>
      <c r="O515" s="68" t="s">
        <v>796</v>
      </c>
      <c r="P515" s="5"/>
    </row>
    <row r="516" spans="1:16" ht="39" customHeight="1" x14ac:dyDescent="0.25">
      <c r="A516" s="24" t="str">
        <f t="shared" si="21"/>
        <v>11</v>
      </c>
      <c r="B516" s="43" t="s">
        <v>1332</v>
      </c>
      <c r="C516" s="73" t="s">
        <v>959</v>
      </c>
      <c r="D516" s="5" t="s">
        <v>960</v>
      </c>
      <c r="E516" s="175"/>
      <c r="F516" s="24" t="str">
        <f t="shared" si="20"/>
        <v>PA =&gt; SC</v>
      </c>
      <c r="G516" s="100" t="s">
        <v>922</v>
      </c>
      <c r="H516" s="144">
        <v>1000000</v>
      </c>
      <c r="I516" s="145"/>
      <c r="J516" s="145"/>
      <c r="K516" s="159"/>
      <c r="L516" s="158"/>
      <c r="M516" s="86"/>
      <c r="N516" s="62"/>
      <c r="O516" s="68">
        <v>54335000</v>
      </c>
      <c r="P516" s="5" t="s">
        <v>895</v>
      </c>
    </row>
    <row r="517" spans="1:16" ht="39" customHeight="1" x14ac:dyDescent="0.25">
      <c r="A517" s="24" t="str">
        <f t="shared" si="21"/>
        <v>11</v>
      </c>
      <c r="B517" s="43" t="s">
        <v>1332</v>
      </c>
      <c r="C517" s="73" t="s">
        <v>0</v>
      </c>
      <c r="D517" s="5" t="s">
        <v>905</v>
      </c>
      <c r="E517" s="175" t="s">
        <v>51</v>
      </c>
      <c r="F517" s="24" t="str">
        <f t="shared" ref="F517:F580" si="22">LEFT(G517,8)</f>
        <v/>
      </c>
      <c r="G517" s="100"/>
      <c r="H517" s="144"/>
      <c r="I517" s="145"/>
      <c r="J517" s="145"/>
      <c r="K517" s="159">
        <v>6000000</v>
      </c>
      <c r="L517" s="158"/>
      <c r="M517" s="25"/>
      <c r="N517" s="62"/>
      <c r="O517" s="68"/>
      <c r="P517" s="5"/>
    </row>
    <row r="518" spans="1:16" ht="39" customHeight="1" x14ac:dyDescent="0.25">
      <c r="A518" s="24" t="str">
        <f t="shared" si="21"/>
        <v>11</v>
      </c>
      <c r="B518" s="43" t="s">
        <v>1332</v>
      </c>
      <c r="C518" s="73"/>
      <c r="D518" s="5" t="s">
        <v>1050</v>
      </c>
      <c r="E518" s="175" t="s">
        <v>51</v>
      </c>
      <c r="F518" s="24" t="str">
        <f t="shared" si="22"/>
        <v/>
      </c>
      <c r="G518" s="100"/>
      <c r="H518" s="144"/>
      <c r="I518" s="145"/>
      <c r="J518" s="145"/>
      <c r="K518" s="159">
        <v>10133000</v>
      </c>
      <c r="L518" s="158"/>
      <c r="M518" s="25"/>
      <c r="N518" s="62"/>
      <c r="O518" s="68"/>
      <c r="P518" s="5"/>
    </row>
    <row r="519" spans="1:16" ht="39" customHeight="1" x14ac:dyDescent="0.25">
      <c r="A519" s="24" t="str">
        <f t="shared" si="21"/>
        <v>11</v>
      </c>
      <c r="B519" s="43" t="s">
        <v>1332</v>
      </c>
      <c r="C519" s="73"/>
      <c r="D519" s="5" t="s">
        <v>906</v>
      </c>
      <c r="E519" s="175" t="s">
        <v>68</v>
      </c>
      <c r="F519" s="24" t="str">
        <f t="shared" si="22"/>
        <v/>
      </c>
      <c r="G519" s="100"/>
      <c r="H519" s="144"/>
      <c r="I519" s="145"/>
      <c r="J519" s="145"/>
      <c r="K519" s="159">
        <v>1000000</v>
      </c>
      <c r="L519" s="158"/>
      <c r="M519" s="25"/>
      <c r="N519" s="62"/>
      <c r="O519" s="68"/>
      <c r="P519" s="5"/>
    </row>
    <row r="520" spans="1:16" ht="39" customHeight="1" x14ac:dyDescent="0.25">
      <c r="A520" s="24" t="str">
        <f t="shared" si="21"/>
        <v>11</v>
      </c>
      <c r="B520" s="43" t="s">
        <v>1332</v>
      </c>
      <c r="C520" s="73"/>
      <c r="D520" s="5" t="s">
        <v>961</v>
      </c>
      <c r="E520" s="24" t="s">
        <v>28</v>
      </c>
      <c r="F520" s="24" t="str">
        <f t="shared" si="22"/>
        <v/>
      </c>
      <c r="G520" s="100"/>
      <c r="H520" s="144"/>
      <c r="I520" s="145"/>
      <c r="J520" s="145"/>
      <c r="K520" s="159">
        <v>180000</v>
      </c>
      <c r="L520" s="158"/>
      <c r="M520" s="25"/>
      <c r="N520" s="62"/>
      <c r="O520" s="68"/>
      <c r="P520" s="5"/>
    </row>
    <row r="521" spans="1:16" ht="39" customHeight="1" x14ac:dyDescent="0.25">
      <c r="A521" s="24" t="str">
        <f t="shared" si="21"/>
        <v>11</v>
      </c>
      <c r="B521" s="43" t="s">
        <v>1332</v>
      </c>
      <c r="C521" s="73"/>
      <c r="D521" s="5" t="s">
        <v>962</v>
      </c>
      <c r="E521" s="24" t="s">
        <v>28</v>
      </c>
      <c r="F521" s="24" t="str">
        <f t="shared" si="22"/>
        <v/>
      </c>
      <c r="G521" s="100"/>
      <c r="H521" s="144"/>
      <c r="I521" s="145"/>
      <c r="J521" s="145"/>
      <c r="K521" s="159">
        <v>360000</v>
      </c>
      <c r="L521" s="158"/>
      <c r="M521" s="25"/>
      <c r="N521" s="62"/>
      <c r="O521" s="68"/>
      <c r="P521" s="5"/>
    </row>
    <row r="522" spans="1:16" ht="39" customHeight="1" x14ac:dyDescent="0.25">
      <c r="A522" s="24" t="str">
        <f t="shared" si="21"/>
        <v>11</v>
      </c>
      <c r="B522" s="43" t="s">
        <v>1332</v>
      </c>
      <c r="C522" s="73"/>
      <c r="D522" s="5" t="s">
        <v>963</v>
      </c>
      <c r="E522" s="24" t="s">
        <v>41</v>
      </c>
      <c r="F522" s="24" t="str">
        <f t="shared" si="22"/>
        <v/>
      </c>
      <c r="G522" s="100"/>
      <c r="H522" s="144"/>
      <c r="I522" s="145"/>
      <c r="J522" s="145"/>
      <c r="K522" s="159">
        <v>150000</v>
      </c>
      <c r="L522" s="158"/>
      <c r="M522" s="29"/>
      <c r="N522" s="63"/>
      <c r="O522" s="68"/>
      <c r="P522" s="5"/>
    </row>
    <row r="523" spans="1:16" ht="39" customHeight="1" x14ac:dyDescent="0.25">
      <c r="A523" s="24" t="str">
        <f t="shared" si="21"/>
        <v>11</v>
      </c>
      <c r="B523" s="43" t="s">
        <v>1332</v>
      </c>
      <c r="C523" s="73"/>
      <c r="D523" s="5" t="s">
        <v>964</v>
      </c>
      <c r="E523" s="175" t="s">
        <v>23</v>
      </c>
      <c r="F523" s="24" t="str">
        <f t="shared" si="22"/>
        <v/>
      </c>
      <c r="G523" s="100"/>
      <c r="H523" s="144"/>
      <c r="I523" s="145"/>
      <c r="J523" s="145"/>
      <c r="K523" s="159">
        <v>106000</v>
      </c>
      <c r="L523" s="158"/>
      <c r="M523" s="25"/>
      <c r="N523" s="62"/>
      <c r="O523" s="68"/>
      <c r="P523" s="5"/>
    </row>
    <row r="524" spans="1:16" ht="39" customHeight="1" x14ac:dyDescent="0.25">
      <c r="A524" s="24" t="str">
        <f t="shared" si="21"/>
        <v>11</v>
      </c>
      <c r="B524" s="43" t="s">
        <v>1332</v>
      </c>
      <c r="C524" s="73"/>
      <c r="D524" s="5" t="s">
        <v>965</v>
      </c>
      <c r="E524" s="175" t="s">
        <v>23</v>
      </c>
      <c r="F524" s="24" t="str">
        <f t="shared" si="22"/>
        <v/>
      </c>
      <c r="G524" s="100"/>
      <c r="H524" s="144"/>
      <c r="I524" s="145"/>
      <c r="J524" s="145"/>
      <c r="K524" s="159">
        <v>410000</v>
      </c>
      <c r="L524" s="158"/>
      <c r="M524" s="25"/>
      <c r="N524" s="62"/>
      <c r="O524" s="68"/>
      <c r="P524" s="5"/>
    </row>
    <row r="525" spans="1:16" ht="39" customHeight="1" x14ac:dyDescent="0.25">
      <c r="A525" s="24" t="str">
        <f t="shared" si="21"/>
        <v>11</v>
      </c>
      <c r="B525" s="43" t="s">
        <v>1332</v>
      </c>
      <c r="C525" s="73"/>
      <c r="D525" s="5" t="s">
        <v>966</v>
      </c>
      <c r="E525" s="175" t="s">
        <v>29</v>
      </c>
      <c r="F525" s="24" t="str">
        <f t="shared" si="22"/>
        <v/>
      </c>
      <c r="G525" s="100"/>
      <c r="H525" s="144"/>
      <c r="I525" s="145"/>
      <c r="J525" s="145"/>
      <c r="K525" s="159">
        <v>5000000</v>
      </c>
      <c r="L525" s="158"/>
      <c r="M525" s="25"/>
      <c r="N525" s="62"/>
      <c r="O525" s="68"/>
      <c r="P525" s="5"/>
    </row>
    <row r="526" spans="1:16" ht="39" customHeight="1" x14ac:dyDescent="0.25">
      <c r="A526" s="24" t="str">
        <f t="shared" si="21"/>
        <v>11</v>
      </c>
      <c r="B526" s="43" t="s">
        <v>1332</v>
      </c>
      <c r="C526" s="73"/>
      <c r="D526" s="5" t="s">
        <v>967</v>
      </c>
      <c r="E526" s="24" t="s">
        <v>28</v>
      </c>
      <c r="F526" s="24" t="str">
        <f t="shared" si="22"/>
        <v/>
      </c>
      <c r="G526" s="100"/>
      <c r="H526" s="144"/>
      <c r="I526" s="145"/>
      <c r="J526" s="145"/>
      <c r="K526" s="159">
        <v>450000</v>
      </c>
      <c r="L526" s="158"/>
      <c r="M526" s="25"/>
      <c r="N526" s="62"/>
      <c r="O526" s="68"/>
      <c r="P526" s="5"/>
    </row>
    <row r="527" spans="1:16" s="135" customFormat="1" ht="39" customHeight="1" x14ac:dyDescent="0.25">
      <c r="A527" s="24" t="str">
        <f t="shared" si="21"/>
        <v/>
      </c>
      <c r="B527" s="133"/>
      <c r="C527" s="109"/>
      <c r="D527" s="89" t="s">
        <v>968</v>
      </c>
      <c r="E527" s="134"/>
      <c r="F527" s="24" t="str">
        <f t="shared" si="22"/>
        <v/>
      </c>
      <c r="G527" s="124"/>
      <c r="H527" s="125">
        <f>SUM(H482:H516)</f>
        <v>253614000</v>
      </c>
      <c r="I527" s="126"/>
      <c r="J527" s="126"/>
      <c r="K527" s="125">
        <f>SUM(K517:K526)</f>
        <v>23789000</v>
      </c>
      <c r="L527" s="126"/>
      <c r="M527" s="90">
        <f>M481+H527-K527</f>
        <v>346069000</v>
      </c>
      <c r="N527" s="107"/>
      <c r="O527" s="127"/>
      <c r="P527" s="89"/>
    </row>
    <row r="528" spans="1:16" ht="39" customHeight="1" x14ac:dyDescent="0.25">
      <c r="A528" s="24" t="str">
        <f t="shared" si="21"/>
        <v>11</v>
      </c>
      <c r="B528" s="43" t="s">
        <v>1333</v>
      </c>
      <c r="C528" s="73" t="s">
        <v>971</v>
      </c>
      <c r="D528" s="5" t="s">
        <v>896</v>
      </c>
      <c r="E528" s="175"/>
      <c r="F528" s="24" t="str">
        <f t="shared" si="22"/>
        <v>T2 =&gt; PA</v>
      </c>
      <c r="G528" s="100" t="s">
        <v>897</v>
      </c>
      <c r="H528" s="144">
        <v>36827000</v>
      </c>
      <c r="I528" s="145"/>
      <c r="J528" s="145"/>
      <c r="K528" s="159"/>
      <c r="L528" s="158"/>
      <c r="M528" s="25"/>
      <c r="N528" s="62"/>
      <c r="O528" s="68" t="s">
        <v>259</v>
      </c>
      <c r="P528" s="5" t="s">
        <v>972</v>
      </c>
    </row>
    <row r="529" spans="1:16" ht="39" customHeight="1" x14ac:dyDescent="0.25">
      <c r="A529" s="24" t="str">
        <f t="shared" si="21"/>
        <v>11</v>
      </c>
      <c r="B529" s="43" t="s">
        <v>1333</v>
      </c>
      <c r="C529" s="73" t="s">
        <v>973</v>
      </c>
      <c r="D529" s="5" t="s">
        <v>918</v>
      </c>
      <c r="E529" s="175"/>
      <c r="F529" s="24" t="str">
        <f t="shared" si="22"/>
        <v>T2 =&gt; PA</v>
      </c>
      <c r="G529" s="100" t="s">
        <v>740</v>
      </c>
      <c r="H529" s="144"/>
      <c r="I529" s="145">
        <v>6827000</v>
      </c>
      <c r="J529" s="145"/>
      <c r="K529" s="159"/>
      <c r="L529" s="158"/>
      <c r="M529" s="29"/>
      <c r="N529" s="62"/>
      <c r="O529" s="68">
        <v>0</v>
      </c>
      <c r="P529" s="5" t="s">
        <v>974</v>
      </c>
    </row>
    <row r="530" spans="1:16" ht="39" customHeight="1" x14ac:dyDescent="0.25">
      <c r="A530" s="24" t="str">
        <f t="shared" si="21"/>
        <v>11</v>
      </c>
      <c r="B530" s="43" t="s">
        <v>1333</v>
      </c>
      <c r="C530" s="73" t="s">
        <v>975</v>
      </c>
      <c r="D530" s="5" t="s">
        <v>619</v>
      </c>
      <c r="E530" s="175"/>
      <c r="F530" s="24" t="str">
        <f t="shared" si="22"/>
        <v>T2 =&gt; PA</v>
      </c>
      <c r="G530" s="100" t="s">
        <v>740</v>
      </c>
      <c r="H530" s="144">
        <v>13827000</v>
      </c>
      <c r="I530" s="145"/>
      <c r="J530" s="145"/>
      <c r="K530" s="159"/>
      <c r="L530" s="158"/>
      <c r="M530" s="25"/>
      <c r="N530" s="62"/>
      <c r="O530" s="68">
        <v>23000000</v>
      </c>
      <c r="P530" s="5" t="s">
        <v>979</v>
      </c>
    </row>
    <row r="531" spans="1:16" ht="39" customHeight="1" x14ac:dyDescent="0.25">
      <c r="A531" s="24" t="str">
        <f t="shared" si="21"/>
        <v>11</v>
      </c>
      <c r="B531" s="43" t="s">
        <v>1333</v>
      </c>
      <c r="C531" s="73" t="s">
        <v>976</v>
      </c>
      <c r="D531" s="5" t="s">
        <v>980</v>
      </c>
      <c r="E531" s="175"/>
      <c r="F531" s="24" t="str">
        <f t="shared" si="22"/>
        <v>T2 =&gt; PA</v>
      </c>
      <c r="G531" s="100" t="s">
        <v>981</v>
      </c>
      <c r="H531" s="144">
        <v>5000000</v>
      </c>
      <c r="I531" s="145"/>
      <c r="J531" s="145"/>
      <c r="K531" s="159"/>
      <c r="L531" s="158"/>
      <c r="M531" s="29"/>
      <c r="N531" s="63"/>
      <c r="O531" s="68">
        <v>41827000</v>
      </c>
      <c r="P531" s="5" t="s">
        <v>982</v>
      </c>
    </row>
    <row r="532" spans="1:16" ht="39" customHeight="1" x14ac:dyDescent="0.25">
      <c r="A532" s="24" t="str">
        <f t="shared" si="21"/>
        <v>11</v>
      </c>
      <c r="B532" s="43" t="s">
        <v>1333</v>
      </c>
      <c r="C532" s="73" t="s">
        <v>977</v>
      </c>
      <c r="D532" s="5" t="s">
        <v>288</v>
      </c>
      <c r="E532" s="175"/>
      <c r="F532" s="24" t="str">
        <f t="shared" si="22"/>
        <v>PT.HUY</v>
      </c>
      <c r="G532" s="100" t="s">
        <v>538</v>
      </c>
      <c r="H532" s="144"/>
      <c r="I532" s="145"/>
      <c r="J532" s="145"/>
      <c r="K532" s="159"/>
      <c r="L532" s="158"/>
      <c r="M532" s="25"/>
      <c r="N532" s="62"/>
      <c r="O532" s="68"/>
      <c r="P532" s="5"/>
    </row>
    <row r="533" spans="1:16" ht="39" customHeight="1" x14ac:dyDescent="0.25">
      <c r="A533" s="24" t="str">
        <f t="shared" si="21"/>
        <v>11</v>
      </c>
      <c r="B533" s="43" t="s">
        <v>1333</v>
      </c>
      <c r="C533" s="73" t="s">
        <v>978</v>
      </c>
      <c r="D533" s="5" t="s">
        <v>983</v>
      </c>
      <c r="E533" s="175"/>
      <c r="F533" s="24" t="str">
        <f t="shared" si="22"/>
        <v>T1 =&gt; PA</v>
      </c>
      <c r="G533" s="100" t="s">
        <v>985</v>
      </c>
      <c r="H533" s="144"/>
      <c r="I533" s="214">
        <v>10000000</v>
      </c>
      <c r="J533" s="145"/>
      <c r="K533" s="159"/>
      <c r="L533" s="158"/>
      <c r="M533" s="25"/>
      <c r="N533" s="62"/>
      <c r="O533" s="216">
        <v>44930000</v>
      </c>
      <c r="P533" s="5" t="s">
        <v>986</v>
      </c>
    </row>
    <row r="534" spans="1:16" ht="39" customHeight="1" x14ac:dyDescent="0.25">
      <c r="A534" s="24" t="str">
        <f t="shared" si="21"/>
        <v>11</v>
      </c>
      <c r="B534" s="43" t="s">
        <v>1333</v>
      </c>
      <c r="C534" s="73"/>
      <c r="D534" s="5" t="s">
        <v>984</v>
      </c>
      <c r="E534" s="175"/>
      <c r="F534" s="24" t="str">
        <f t="shared" si="22"/>
        <v>T1 =&gt; PA</v>
      </c>
      <c r="G534" s="100" t="s">
        <v>985</v>
      </c>
      <c r="H534" s="144"/>
      <c r="I534" s="215"/>
      <c r="J534" s="145"/>
      <c r="K534" s="159"/>
      <c r="L534" s="158"/>
      <c r="M534" s="25"/>
      <c r="N534" s="62"/>
      <c r="O534" s="217"/>
      <c r="P534" s="5" t="s">
        <v>987</v>
      </c>
    </row>
    <row r="535" spans="1:16" ht="39" customHeight="1" x14ac:dyDescent="0.25">
      <c r="A535" s="24" t="str">
        <f t="shared" si="21"/>
        <v>11</v>
      </c>
      <c r="B535" s="43" t="s">
        <v>1333</v>
      </c>
      <c r="C535" s="73" t="s">
        <v>988</v>
      </c>
      <c r="D535" s="5" t="s">
        <v>950</v>
      </c>
      <c r="E535" s="175"/>
      <c r="F535" s="24" t="str">
        <f t="shared" si="22"/>
        <v>IB =&gt; AD</v>
      </c>
      <c r="G535" s="100" t="s">
        <v>951</v>
      </c>
      <c r="H535" s="144">
        <v>45987000</v>
      </c>
      <c r="I535" s="145"/>
      <c r="J535" s="145"/>
      <c r="K535" s="159"/>
      <c r="L535" s="158"/>
      <c r="M535" s="25"/>
      <c r="N535" s="62"/>
      <c r="O535" s="68">
        <v>0</v>
      </c>
      <c r="P535" s="5" t="s">
        <v>989</v>
      </c>
    </row>
    <row r="536" spans="1:16" ht="39" customHeight="1" x14ac:dyDescent="0.25">
      <c r="A536" s="24" t="str">
        <f t="shared" si="21"/>
        <v>11</v>
      </c>
      <c r="B536" s="43" t="s">
        <v>1333</v>
      </c>
      <c r="C536" s="73" t="s">
        <v>990</v>
      </c>
      <c r="D536" s="5" t="s">
        <v>892</v>
      </c>
      <c r="E536" s="175"/>
      <c r="F536" s="24" t="str">
        <f t="shared" si="22"/>
        <v>T2 =&gt; PA</v>
      </c>
      <c r="G536" s="100" t="s">
        <v>994</v>
      </c>
      <c r="H536" s="144">
        <v>10000000</v>
      </c>
      <c r="I536" s="145"/>
      <c r="J536" s="145"/>
      <c r="K536" s="159"/>
      <c r="L536" s="158"/>
      <c r="M536" s="86"/>
      <c r="N536" s="62"/>
      <c r="O536" s="68">
        <v>35827000</v>
      </c>
      <c r="P536" s="5" t="s">
        <v>996</v>
      </c>
    </row>
    <row r="537" spans="1:16" ht="39" customHeight="1" x14ac:dyDescent="0.25">
      <c r="A537" s="24" t="str">
        <f t="shared" si="21"/>
        <v>11</v>
      </c>
      <c r="B537" s="43" t="s">
        <v>1333</v>
      </c>
      <c r="C537" s="73" t="s">
        <v>991</v>
      </c>
      <c r="D537" s="5" t="s">
        <v>844</v>
      </c>
      <c r="E537" s="175"/>
      <c r="F537" s="24" t="str">
        <f t="shared" si="22"/>
        <v>T2 =&gt; PA</v>
      </c>
      <c r="G537" s="100" t="s">
        <v>981</v>
      </c>
      <c r="H537" s="144">
        <v>15827000</v>
      </c>
      <c r="I537" s="145"/>
      <c r="J537" s="145"/>
      <c r="K537" s="159"/>
      <c r="L537" s="158"/>
      <c r="M537" s="25"/>
      <c r="N537" s="62"/>
      <c r="O537" s="68">
        <v>23000000</v>
      </c>
      <c r="P537" s="5" t="s">
        <v>997</v>
      </c>
    </row>
    <row r="538" spans="1:16" ht="39" customHeight="1" x14ac:dyDescent="0.25">
      <c r="A538" s="24" t="str">
        <f t="shared" si="21"/>
        <v>11</v>
      </c>
      <c r="B538" s="43" t="s">
        <v>1333</v>
      </c>
      <c r="C538" s="73" t="s">
        <v>992</v>
      </c>
      <c r="D538" s="5" t="s">
        <v>937</v>
      </c>
      <c r="E538" s="175"/>
      <c r="F538" s="24" t="str">
        <f t="shared" si="22"/>
        <v>T1 =&gt; PA</v>
      </c>
      <c r="G538" s="100" t="s">
        <v>938</v>
      </c>
      <c r="H538" s="144"/>
      <c r="I538" s="145">
        <v>50000000</v>
      </c>
      <c r="J538" s="145"/>
      <c r="K538" s="159"/>
      <c r="L538" s="158"/>
      <c r="M538" s="25"/>
      <c r="N538" s="62"/>
      <c r="O538" s="68">
        <v>0</v>
      </c>
      <c r="P538" s="5" t="s">
        <v>998</v>
      </c>
    </row>
    <row r="539" spans="1:16" ht="39" customHeight="1" x14ac:dyDescent="0.25">
      <c r="A539" s="24" t="str">
        <f t="shared" si="21"/>
        <v>11</v>
      </c>
      <c r="B539" s="43" t="s">
        <v>1333</v>
      </c>
      <c r="C539" s="73" t="s">
        <v>993</v>
      </c>
      <c r="D539" s="5" t="s">
        <v>949</v>
      </c>
      <c r="E539" s="175"/>
      <c r="F539" s="24" t="str">
        <f t="shared" si="22"/>
        <v>PA =&gt; SC</v>
      </c>
      <c r="G539" s="100" t="s">
        <v>1165</v>
      </c>
      <c r="H539" s="144">
        <v>50335000</v>
      </c>
      <c r="I539" s="145"/>
      <c r="J539" s="145"/>
      <c r="K539" s="159"/>
      <c r="L539" s="158"/>
      <c r="M539" s="25"/>
      <c r="N539" s="62"/>
      <c r="O539" s="68">
        <v>0</v>
      </c>
      <c r="P539" s="5" t="s">
        <v>913</v>
      </c>
    </row>
    <row r="540" spans="1:16" ht="39" customHeight="1" x14ac:dyDescent="0.25">
      <c r="A540" s="24" t="str">
        <f t="shared" si="21"/>
        <v>11</v>
      </c>
      <c r="B540" s="43" t="s">
        <v>1333</v>
      </c>
      <c r="C540" s="73" t="s">
        <v>999</v>
      </c>
      <c r="D540" s="5" t="s">
        <v>288</v>
      </c>
      <c r="E540" s="175"/>
      <c r="F540" s="24" t="str">
        <f t="shared" si="22"/>
        <v>PT.HUY</v>
      </c>
      <c r="G540" s="100" t="s">
        <v>538</v>
      </c>
      <c r="H540" s="144"/>
      <c r="I540" s="145"/>
      <c r="J540" s="145"/>
      <c r="K540" s="159"/>
      <c r="L540" s="158"/>
      <c r="M540" s="25"/>
      <c r="N540" s="62"/>
      <c r="O540" s="68"/>
      <c r="P540" s="5"/>
    </row>
    <row r="541" spans="1:16" ht="39" customHeight="1" x14ac:dyDescent="0.25">
      <c r="A541" s="24" t="str">
        <f t="shared" si="21"/>
        <v>11</v>
      </c>
      <c r="B541" s="43" t="s">
        <v>1333</v>
      </c>
      <c r="C541" s="73" t="s">
        <v>1000</v>
      </c>
      <c r="D541" s="5" t="s">
        <v>835</v>
      </c>
      <c r="E541" s="175"/>
      <c r="F541" s="24" t="str">
        <f t="shared" si="22"/>
        <v>T2 =&gt; SC</v>
      </c>
      <c r="G541" s="100" t="s">
        <v>330</v>
      </c>
      <c r="H541" s="144">
        <v>40000000</v>
      </c>
      <c r="I541" s="145"/>
      <c r="J541" s="145"/>
      <c r="K541" s="159"/>
      <c r="L541" s="158"/>
      <c r="M541" s="29"/>
      <c r="N541" s="63"/>
      <c r="O541" s="68">
        <v>40760000</v>
      </c>
      <c r="P541" s="5" t="s">
        <v>1001</v>
      </c>
    </row>
    <row r="542" spans="1:16" ht="39" customHeight="1" x14ac:dyDescent="0.25">
      <c r="A542" s="24" t="str">
        <f t="shared" si="21"/>
        <v>11</v>
      </c>
      <c r="B542" s="43" t="s">
        <v>1333</v>
      </c>
      <c r="C542" s="73" t="s">
        <v>1002</v>
      </c>
      <c r="D542" s="5" t="s">
        <v>1004</v>
      </c>
      <c r="E542" s="24"/>
      <c r="F542" s="24" t="str">
        <f t="shared" si="22"/>
        <v>T1 =&gt; PA</v>
      </c>
      <c r="G542" s="100" t="s">
        <v>1005</v>
      </c>
      <c r="H542" s="144">
        <v>5708000</v>
      </c>
      <c r="I542" s="145">
        <v>50000000</v>
      </c>
      <c r="J542" s="145"/>
      <c r="K542" s="159"/>
      <c r="L542" s="158"/>
      <c r="M542" s="25"/>
      <c r="N542" s="62"/>
      <c r="O542" s="68">
        <v>0</v>
      </c>
      <c r="P542" s="5" t="s">
        <v>1119</v>
      </c>
    </row>
    <row r="543" spans="1:16" ht="39" customHeight="1" x14ac:dyDescent="0.25">
      <c r="A543" s="24" t="str">
        <f t="shared" si="21"/>
        <v>11</v>
      </c>
      <c r="B543" s="43" t="s">
        <v>1333</v>
      </c>
      <c r="C543" s="73" t="s">
        <v>1003</v>
      </c>
      <c r="D543" s="5" t="s">
        <v>1022</v>
      </c>
      <c r="E543" s="24"/>
      <c r="F543" s="24" t="str">
        <f t="shared" si="22"/>
        <v>T1 =&gt; PA</v>
      </c>
      <c r="G543" s="100" t="s">
        <v>1006</v>
      </c>
      <c r="H543" s="144">
        <v>500000</v>
      </c>
      <c r="I543" s="145"/>
      <c r="J543" s="145"/>
      <c r="K543" s="159"/>
      <c r="L543" s="158"/>
      <c r="M543" s="25"/>
      <c r="N543" s="62"/>
      <c r="O543" s="68">
        <v>55208000</v>
      </c>
      <c r="P543" s="5" t="s">
        <v>1120</v>
      </c>
    </row>
    <row r="544" spans="1:16" ht="39" customHeight="1" x14ac:dyDescent="0.25">
      <c r="A544" s="24" t="str">
        <f t="shared" si="21"/>
        <v>11</v>
      </c>
      <c r="B544" s="43" t="s">
        <v>1333</v>
      </c>
      <c r="C544" s="73" t="s">
        <v>0</v>
      </c>
      <c r="D544" s="5" t="s">
        <v>1007</v>
      </c>
      <c r="E544" s="175" t="s">
        <v>23</v>
      </c>
      <c r="F544" s="24" t="str">
        <f t="shared" si="22"/>
        <v/>
      </c>
      <c r="G544" s="100"/>
      <c r="H544" s="144"/>
      <c r="I544" s="145"/>
      <c r="J544" s="145"/>
      <c r="K544" s="159">
        <v>150000</v>
      </c>
      <c r="L544" s="158"/>
      <c r="M544" s="25"/>
      <c r="N544" s="62"/>
      <c r="O544" s="68"/>
      <c r="P544" s="5"/>
    </row>
    <row r="545" spans="1:16" ht="39" customHeight="1" x14ac:dyDescent="0.25">
      <c r="A545" s="24" t="str">
        <f t="shared" si="21"/>
        <v>11</v>
      </c>
      <c r="B545" s="43" t="s">
        <v>1333</v>
      </c>
      <c r="C545" s="73"/>
      <c r="D545" s="5" t="s">
        <v>1008</v>
      </c>
      <c r="E545" s="24" t="s">
        <v>28</v>
      </c>
      <c r="F545" s="24" t="str">
        <f t="shared" si="22"/>
        <v/>
      </c>
      <c r="G545" s="100"/>
      <c r="H545" s="144"/>
      <c r="I545" s="145"/>
      <c r="J545" s="145"/>
      <c r="K545" s="159">
        <v>180000</v>
      </c>
      <c r="L545" s="158"/>
      <c r="M545" s="25"/>
      <c r="N545" s="62"/>
      <c r="O545" s="68"/>
      <c r="P545" s="5"/>
    </row>
    <row r="546" spans="1:16" ht="39" customHeight="1" x14ac:dyDescent="0.25">
      <c r="A546" s="24" t="str">
        <f t="shared" si="21"/>
        <v>11</v>
      </c>
      <c r="B546" s="43" t="s">
        <v>1333</v>
      </c>
      <c r="C546" s="73"/>
      <c r="D546" s="5" t="s">
        <v>1032</v>
      </c>
      <c r="E546" s="24" t="s">
        <v>28</v>
      </c>
      <c r="F546" s="24" t="str">
        <f t="shared" si="22"/>
        <v/>
      </c>
      <c r="G546" s="100"/>
      <c r="H546" s="144"/>
      <c r="I546" s="145"/>
      <c r="J546" s="145"/>
      <c r="K546" s="159">
        <v>900000</v>
      </c>
      <c r="L546" s="158"/>
      <c r="M546" s="25"/>
      <c r="N546" s="62"/>
      <c r="O546" s="68"/>
      <c r="P546" s="5"/>
    </row>
    <row r="547" spans="1:16" ht="39" customHeight="1" x14ac:dyDescent="0.25">
      <c r="A547" s="24" t="str">
        <f t="shared" si="21"/>
        <v>11</v>
      </c>
      <c r="B547" s="43" t="s">
        <v>1333</v>
      </c>
      <c r="C547" s="73"/>
      <c r="D547" s="5" t="s">
        <v>1009</v>
      </c>
      <c r="E547" s="24" t="s">
        <v>28</v>
      </c>
      <c r="F547" s="24" t="str">
        <f t="shared" si="22"/>
        <v/>
      </c>
      <c r="G547" s="100"/>
      <c r="H547" s="144"/>
      <c r="I547" s="145"/>
      <c r="J547" s="145"/>
      <c r="K547" s="159">
        <v>180000</v>
      </c>
      <c r="L547" s="158"/>
      <c r="M547" s="25"/>
      <c r="N547" s="62"/>
      <c r="O547" s="68"/>
      <c r="P547" s="5"/>
    </row>
    <row r="548" spans="1:16" ht="39" customHeight="1" x14ac:dyDescent="0.25">
      <c r="A548" s="24" t="str">
        <f t="shared" ref="A548:A611" si="23">MID(B548,4,2)</f>
        <v>11</v>
      </c>
      <c r="B548" s="43" t="s">
        <v>1333</v>
      </c>
      <c r="C548" s="73"/>
      <c r="D548" s="5" t="s">
        <v>1010</v>
      </c>
      <c r="E548" s="24" t="s">
        <v>28</v>
      </c>
      <c r="F548" s="24" t="str">
        <f t="shared" si="22"/>
        <v/>
      </c>
      <c r="G548" s="100"/>
      <c r="H548" s="144"/>
      <c r="I548" s="145"/>
      <c r="J548" s="145"/>
      <c r="K548" s="159">
        <v>180000</v>
      </c>
      <c r="L548" s="158"/>
      <c r="M548" s="25"/>
      <c r="N548" s="62"/>
      <c r="O548" s="68"/>
      <c r="P548" s="5"/>
    </row>
    <row r="549" spans="1:16" ht="39" customHeight="1" x14ac:dyDescent="0.25">
      <c r="A549" s="24" t="str">
        <f t="shared" si="23"/>
        <v>11</v>
      </c>
      <c r="B549" s="43" t="s">
        <v>1333</v>
      </c>
      <c r="C549" s="73"/>
      <c r="D549" s="5" t="s">
        <v>1011</v>
      </c>
      <c r="E549" s="175" t="s">
        <v>23</v>
      </c>
      <c r="F549" s="24" t="str">
        <f t="shared" si="22"/>
        <v/>
      </c>
      <c r="G549" s="100"/>
      <c r="H549" s="144"/>
      <c r="I549" s="145"/>
      <c r="J549" s="145"/>
      <c r="K549" s="159">
        <v>382000</v>
      </c>
      <c r="L549" s="158"/>
      <c r="M549" s="25"/>
      <c r="N549" s="62"/>
      <c r="O549" s="68"/>
      <c r="P549" s="5"/>
    </row>
    <row r="550" spans="1:16" ht="39" customHeight="1" x14ac:dyDescent="0.25">
      <c r="A550" s="24" t="str">
        <f t="shared" si="23"/>
        <v>11</v>
      </c>
      <c r="B550" s="43" t="s">
        <v>1333</v>
      </c>
      <c r="C550" s="73"/>
      <c r="D550" s="5" t="s">
        <v>1012</v>
      </c>
      <c r="E550" s="24" t="s">
        <v>28</v>
      </c>
      <c r="F550" s="24" t="str">
        <f t="shared" si="22"/>
        <v/>
      </c>
      <c r="G550" s="100"/>
      <c r="H550" s="144"/>
      <c r="I550" s="145"/>
      <c r="J550" s="145"/>
      <c r="K550" s="159">
        <v>180000</v>
      </c>
      <c r="L550" s="158"/>
      <c r="M550" s="25"/>
      <c r="N550" s="62"/>
      <c r="O550" s="68"/>
      <c r="P550" s="5"/>
    </row>
    <row r="551" spans="1:16" ht="39" customHeight="1" x14ac:dyDescent="0.25">
      <c r="A551" s="24" t="str">
        <f t="shared" si="23"/>
        <v>11</v>
      </c>
      <c r="B551" s="43" t="s">
        <v>1333</v>
      </c>
      <c r="C551" s="73"/>
      <c r="D551" s="5" t="s">
        <v>1013</v>
      </c>
      <c r="E551" s="24" t="s">
        <v>28</v>
      </c>
      <c r="F551" s="24" t="str">
        <f t="shared" si="22"/>
        <v/>
      </c>
      <c r="G551" s="100"/>
      <c r="H551" s="144"/>
      <c r="I551" s="145"/>
      <c r="J551" s="145"/>
      <c r="K551" s="159">
        <v>180000</v>
      </c>
      <c r="L551" s="158"/>
      <c r="M551" s="25"/>
      <c r="N551" s="62"/>
      <c r="O551" s="68"/>
      <c r="P551" s="5"/>
    </row>
    <row r="552" spans="1:16" ht="39" customHeight="1" x14ac:dyDescent="0.25">
      <c r="A552" s="24" t="str">
        <f t="shared" si="23"/>
        <v>11</v>
      </c>
      <c r="B552" s="43" t="s">
        <v>1333</v>
      </c>
      <c r="C552" s="73"/>
      <c r="D552" s="5" t="s">
        <v>1014</v>
      </c>
      <c r="E552" s="175" t="s">
        <v>68</v>
      </c>
      <c r="F552" s="24" t="str">
        <f t="shared" si="22"/>
        <v/>
      </c>
      <c r="G552" s="100"/>
      <c r="H552" s="144"/>
      <c r="I552" s="145"/>
      <c r="J552" s="145"/>
      <c r="K552" s="159">
        <v>53745000</v>
      </c>
      <c r="L552" s="158"/>
      <c r="M552" s="25"/>
      <c r="N552" s="62"/>
      <c r="O552" s="68"/>
      <c r="P552" s="5"/>
    </row>
    <row r="553" spans="1:16" ht="39" customHeight="1" x14ac:dyDescent="0.25">
      <c r="A553" s="24" t="str">
        <f t="shared" si="23"/>
        <v>11</v>
      </c>
      <c r="B553" s="43" t="s">
        <v>1333</v>
      </c>
      <c r="C553" s="73"/>
      <c r="D553" s="5" t="s">
        <v>1015</v>
      </c>
      <c r="E553" s="175" t="s">
        <v>68</v>
      </c>
      <c r="F553" s="24" t="str">
        <f t="shared" si="22"/>
        <v/>
      </c>
      <c r="G553" s="100"/>
      <c r="H553" s="144"/>
      <c r="I553" s="145"/>
      <c r="J553" s="145"/>
      <c r="K553" s="159">
        <v>93142000</v>
      </c>
      <c r="L553" s="158"/>
      <c r="M553" s="25"/>
      <c r="N553" s="62"/>
      <c r="O553" s="68"/>
      <c r="P553" s="5"/>
    </row>
    <row r="554" spans="1:16" ht="39" customHeight="1" x14ac:dyDescent="0.25">
      <c r="A554" s="24" t="str">
        <f t="shared" si="23"/>
        <v>11</v>
      </c>
      <c r="B554" s="43" t="s">
        <v>1333</v>
      </c>
      <c r="C554" s="73"/>
      <c r="D554" s="5" t="s">
        <v>1016</v>
      </c>
      <c r="E554" s="175" t="s">
        <v>68</v>
      </c>
      <c r="F554" s="24" t="str">
        <f t="shared" si="22"/>
        <v/>
      </c>
      <c r="G554" s="100"/>
      <c r="H554" s="144"/>
      <c r="I554" s="145"/>
      <c r="J554" s="145"/>
      <c r="K554" s="159">
        <v>20952000</v>
      </c>
      <c r="L554" s="158"/>
      <c r="M554" s="25"/>
      <c r="N554" s="62"/>
      <c r="O554" s="68"/>
      <c r="P554" s="5"/>
    </row>
    <row r="555" spans="1:16" ht="39" customHeight="1" x14ac:dyDescent="0.25">
      <c r="A555" s="24" t="str">
        <f t="shared" si="23"/>
        <v>11</v>
      </c>
      <c r="B555" s="43" t="s">
        <v>1333</v>
      </c>
      <c r="C555" s="73"/>
      <c r="D555" s="5" t="s">
        <v>1017</v>
      </c>
      <c r="E555" s="175" t="s">
        <v>41</v>
      </c>
      <c r="F555" s="24" t="str">
        <f t="shared" si="22"/>
        <v/>
      </c>
      <c r="G555" s="100"/>
      <c r="H555" s="144"/>
      <c r="I555" s="145"/>
      <c r="J555" s="145"/>
      <c r="K555" s="159">
        <v>150000</v>
      </c>
      <c r="L555" s="158"/>
      <c r="M555" s="25"/>
      <c r="N555" s="62"/>
      <c r="O555" s="68"/>
      <c r="P555" s="5"/>
    </row>
    <row r="556" spans="1:16" ht="39" customHeight="1" x14ac:dyDescent="0.25">
      <c r="A556" s="24" t="str">
        <f t="shared" si="23"/>
        <v>11</v>
      </c>
      <c r="B556" s="43" t="s">
        <v>1333</v>
      </c>
      <c r="C556" s="73"/>
      <c r="D556" s="5" t="s">
        <v>1018</v>
      </c>
      <c r="E556" s="175" t="s">
        <v>68</v>
      </c>
      <c r="F556" s="24" t="str">
        <f t="shared" si="22"/>
        <v/>
      </c>
      <c r="G556" s="100"/>
      <c r="H556" s="144"/>
      <c r="I556" s="145"/>
      <c r="J556" s="145"/>
      <c r="K556" s="159">
        <v>81100000</v>
      </c>
      <c r="L556" s="158"/>
      <c r="M556" s="25"/>
      <c r="N556" s="62"/>
      <c r="O556" s="68"/>
      <c r="P556" s="5"/>
    </row>
    <row r="557" spans="1:16" ht="39" customHeight="1" x14ac:dyDescent="0.25">
      <c r="A557" s="24" t="str">
        <f t="shared" si="23"/>
        <v>11</v>
      </c>
      <c r="B557" s="43" t="s">
        <v>1333</v>
      </c>
      <c r="C557" s="73"/>
      <c r="D557" s="5" t="s">
        <v>1019</v>
      </c>
      <c r="E557" s="24" t="s">
        <v>28</v>
      </c>
      <c r="F557" s="24" t="str">
        <f t="shared" si="22"/>
        <v/>
      </c>
      <c r="G557" s="100"/>
      <c r="H557" s="144"/>
      <c r="I557" s="145"/>
      <c r="J557" s="145"/>
      <c r="K557" s="159">
        <v>180000</v>
      </c>
      <c r="L557" s="158"/>
      <c r="M557" s="25"/>
      <c r="N557" s="62"/>
      <c r="O557" s="68"/>
      <c r="P557" s="5"/>
    </row>
    <row r="558" spans="1:16" ht="39" customHeight="1" x14ac:dyDescent="0.25">
      <c r="A558" s="24" t="str">
        <f t="shared" si="23"/>
        <v>11</v>
      </c>
      <c r="B558" s="43" t="s">
        <v>1333</v>
      </c>
      <c r="C558" s="73"/>
      <c r="D558" s="5" t="s">
        <v>1020</v>
      </c>
      <c r="E558" s="24" t="s">
        <v>28</v>
      </c>
      <c r="F558" s="24" t="str">
        <f t="shared" si="22"/>
        <v/>
      </c>
      <c r="G558" s="100"/>
      <c r="H558" s="144"/>
      <c r="I558" s="145"/>
      <c r="J558" s="145"/>
      <c r="K558" s="159">
        <v>1950000</v>
      </c>
      <c r="L558" s="158"/>
      <c r="M558" s="25"/>
      <c r="N558" s="62"/>
      <c r="O558" s="68"/>
      <c r="P558" s="5"/>
    </row>
    <row r="559" spans="1:16" s="135" customFormat="1" ht="39" customHeight="1" x14ac:dyDescent="0.25">
      <c r="A559" s="24" t="str">
        <f t="shared" si="23"/>
        <v/>
      </c>
      <c r="B559" s="133"/>
      <c r="C559" s="109"/>
      <c r="D559" s="89" t="s">
        <v>1021</v>
      </c>
      <c r="E559" s="134"/>
      <c r="F559" s="24" t="str">
        <f t="shared" si="22"/>
        <v/>
      </c>
      <c r="G559" s="124"/>
      <c r="H559" s="125">
        <f>SUM(H528:H543)</f>
        <v>224011000</v>
      </c>
      <c r="I559" s="126"/>
      <c r="J559" s="126"/>
      <c r="K559" s="125">
        <f>SUM(K544:K558)</f>
        <v>253551000</v>
      </c>
      <c r="L559" s="126"/>
      <c r="M559" s="90">
        <f>M527+H559-K559</f>
        <v>316529000</v>
      </c>
      <c r="N559" s="107"/>
      <c r="O559" s="127"/>
      <c r="P559" s="89"/>
    </row>
    <row r="560" spans="1:16" s="188" customFormat="1" ht="39" customHeight="1" x14ac:dyDescent="0.25">
      <c r="A560" s="24" t="str">
        <f t="shared" si="23"/>
        <v>11</v>
      </c>
      <c r="B560" s="183" t="s">
        <v>1334</v>
      </c>
      <c r="C560" s="73" t="s">
        <v>1024</v>
      </c>
      <c r="D560" s="184" t="s">
        <v>840</v>
      </c>
      <c r="E560" s="182"/>
      <c r="F560" s="24" t="str">
        <f t="shared" si="22"/>
        <v>PA =&gt; SC</v>
      </c>
      <c r="G560" s="113" t="s">
        <v>841</v>
      </c>
      <c r="H560" s="146">
        <v>45335000</v>
      </c>
      <c r="I560" s="185"/>
      <c r="J560" s="185"/>
      <c r="K560" s="160"/>
      <c r="L560" s="186"/>
      <c r="M560" s="29"/>
      <c r="N560" s="63"/>
      <c r="O560" s="187">
        <v>0</v>
      </c>
      <c r="P560" s="184" t="s">
        <v>1023</v>
      </c>
    </row>
    <row r="561" spans="1:16" ht="39" customHeight="1" x14ac:dyDescent="0.25">
      <c r="A561" s="24" t="str">
        <f t="shared" si="23"/>
        <v>11</v>
      </c>
      <c r="B561" s="43" t="s">
        <v>1334</v>
      </c>
      <c r="C561" s="73" t="s">
        <v>1025</v>
      </c>
      <c r="D561" s="5" t="s">
        <v>1039</v>
      </c>
      <c r="E561" s="175"/>
      <c r="F561" s="24" t="str">
        <f t="shared" si="22"/>
        <v>T1 =&gt; PA</v>
      </c>
      <c r="G561" s="100" t="s">
        <v>938</v>
      </c>
      <c r="H561" s="144"/>
      <c r="I561" s="145">
        <v>5708000</v>
      </c>
      <c r="J561" s="145"/>
      <c r="K561" s="159"/>
      <c r="L561" s="158"/>
      <c r="M561" s="25"/>
      <c r="N561" s="62"/>
      <c r="O561" s="68">
        <v>50000000</v>
      </c>
      <c r="P561" s="5" t="s">
        <v>1027</v>
      </c>
    </row>
    <row r="562" spans="1:16" ht="39" customHeight="1" x14ac:dyDescent="0.25">
      <c r="A562" s="24" t="str">
        <f t="shared" si="23"/>
        <v>11</v>
      </c>
      <c r="B562" s="43" t="s">
        <v>1334</v>
      </c>
      <c r="C562" s="73" t="s">
        <v>1026</v>
      </c>
      <c r="D562" s="5" t="s">
        <v>940</v>
      </c>
      <c r="E562" s="175"/>
      <c r="F562" s="24" t="str">
        <f t="shared" si="22"/>
        <v>T2 =&gt; SC</v>
      </c>
      <c r="G562" s="100" t="s">
        <v>330</v>
      </c>
      <c r="H562" s="144">
        <v>76760000</v>
      </c>
      <c r="I562" s="145"/>
      <c r="J562" s="145"/>
      <c r="K562" s="159"/>
      <c r="L562" s="158"/>
      <c r="M562" s="29"/>
      <c r="N562" s="63"/>
      <c r="O562" s="68">
        <v>0</v>
      </c>
      <c r="P562" s="5" t="s">
        <v>1028</v>
      </c>
    </row>
    <row r="563" spans="1:16" ht="39" customHeight="1" x14ac:dyDescent="0.25">
      <c r="A563" s="24" t="str">
        <f t="shared" si="23"/>
        <v>11</v>
      </c>
      <c r="B563" s="43" t="s">
        <v>1334</v>
      </c>
      <c r="C563" s="73" t="s">
        <v>0</v>
      </c>
      <c r="D563" s="5" t="s">
        <v>1029</v>
      </c>
      <c r="E563" s="175" t="s">
        <v>23</v>
      </c>
      <c r="F563" s="24" t="str">
        <f t="shared" si="22"/>
        <v/>
      </c>
      <c r="G563" s="100"/>
      <c r="H563" s="144"/>
      <c r="I563" s="145"/>
      <c r="J563" s="145"/>
      <c r="K563" s="159">
        <v>506000</v>
      </c>
      <c r="L563" s="158"/>
      <c r="M563" s="25"/>
      <c r="N563" s="62"/>
      <c r="O563" s="68"/>
      <c r="P563" s="5"/>
    </row>
    <row r="564" spans="1:16" ht="39" customHeight="1" x14ac:dyDescent="0.25">
      <c r="A564" s="24" t="str">
        <f t="shared" si="23"/>
        <v>11</v>
      </c>
      <c r="B564" s="43" t="s">
        <v>1334</v>
      </c>
      <c r="C564" s="73"/>
      <c r="D564" s="5" t="s">
        <v>1030</v>
      </c>
      <c r="E564" s="24" t="s">
        <v>28</v>
      </c>
      <c r="F564" s="24" t="str">
        <f t="shared" si="22"/>
        <v/>
      </c>
      <c r="G564" s="100"/>
      <c r="H564" s="144"/>
      <c r="I564" s="145"/>
      <c r="J564" s="145"/>
      <c r="K564" s="159">
        <v>900000</v>
      </c>
      <c r="L564" s="158"/>
      <c r="M564" s="25"/>
      <c r="N564" s="62"/>
      <c r="O564" s="68"/>
      <c r="P564" s="5"/>
    </row>
    <row r="565" spans="1:16" ht="39" customHeight="1" x14ac:dyDescent="0.25">
      <c r="A565" s="24" t="str">
        <f t="shared" si="23"/>
        <v>11</v>
      </c>
      <c r="B565" s="43" t="s">
        <v>1334</v>
      </c>
      <c r="C565" s="73"/>
      <c r="D565" s="5" t="s">
        <v>1031</v>
      </c>
      <c r="E565" s="24" t="s">
        <v>23</v>
      </c>
      <c r="F565" s="24" t="str">
        <f t="shared" si="22"/>
        <v/>
      </c>
      <c r="G565" s="95"/>
      <c r="H565" s="144"/>
      <c r="I565" s="145"/>
      <c r="J565" s="145"/>
      <c r="K565" s="159">
        <v>298000</v>
      </c>
      <c r="L565" s="158"/>
      <c r="M565" s="25"/>
      <c r="N565" s="62"/>
      <c r="O565" s="68"/>
      <c r="P565" s="5"/>
    </row>
    <row r="566" spans="1:16" s="88" customFormat="1" ht="39" customHeight="1" x14ac:dyDescent="0.25">
      <c r="A566" s="24" t="str">
        <f t="shared" si="23"/>
        <v/>
      </c>
      <c r="B566" s="108"/>
      <c r="C566" s="109"/>
      <c r="D566" s="89" t="s">
        <v>1033</v>
      </c>
      <c r="E566" s="23"/>
      <c r="F566" s="24" t="str">
        <f t="shared" si="22"/>
        <v/>
      </c>
      <c r="G566" s="98"/>
      <c r="H566" s="110">
        <f>SUM(H560:H562)</f>
        <v>122095000</v>
      </c>
      <c r="I566" s="106"/>
      <c r="J566" s="106"/>
      <c r="K566" s="110">
        <f>SUM(K563:K565)</f>
        <v>1704000</v>
      </c>
      <c r="L566" s="106"/>
      <c r="M566" s="90">
        <f>M559+H566-K566</f>
        <v>436920000</v>
      </c>
      <c r="N566" s="111"/>
      <c r="O566" s="14"/>
      <c r="P566" s="8"/>
    </row>
    <row r="567" spans="1:16" ht="39" customHeight="1" x14ac:dyDescent="0.25">
      <c r="A567" s="24" t="str">
        <f t="shared" si="23"/>
        <v>11</v>
      </c>
      <c r="B567" s="43" t="s">
        <v>1335</v>
      </c>
      <c r="C567" s="73" t="s">
        <v>0</v>
      </c>
      <c r="D567" s="5" t="s">
        <v>1042</v>
      </c>
      <c r="E567" s="175" t="s">
        <v>23</v>
      </c>
      <c r="F567" s="24" t="str">
        <f t="shared" si="22"/>
        <v/>
      </c>
      <c r="G567" s="100"/>
      <c r="H567" s="144"/>
      <c r="I567" s="145"/>
      <c r="J567" s="145"/>
      <c r="K567" s="159">
        <v>180000</v>
      </c>
      <c r="L567" s="158"/>
      <c r="M567" s="25"/>
      <c r="N567" s="62"/>
      <c r="O567" s="68"/>
      <c r="P567" s="5"/>
    </row>
    <row r="568" spans="1:16" ht="39" customHeight="1" x14ac:dyDescent="0.25">
      <c r="A568" s="24" t="str">
        <f t="shared" si="23"/>
        <v>11</v>
      </c>
      <c r="B568" s="43" t="s">
        <v>1335</v>
      </c>
      <c r="C568" s="73"/>
      <c r="D568" s="5" t="s">
        <v>1041</v>
      </c>
      <c r="E568" s="175" t="s">
        <v>23</v>
      </c>
      <c r="F568" s="24" t="str">
        <f t="shared" si="22"/>
        <v/>
      </c>
      <c r="G568" s="100"/>
      <c r="H568" s="144"/>
      <c r="I568" s="145"/>
      <c r="J568" s="145"/>
      <c r="K568" s="159">
        <v>298000</v>
      </c>
      <c r="L568" s="158"/>
      <c r="M568" s="25"/>
      <c r="N568" s="62"/>
      <c r="O568" s="68"/>
      <c r="P568" s="5"/>
    </row>
    <row r="569" spans="1:16" ht="39" customHeight="1" x14ac:dyDescent="0.25">
      <c r="A569" s="24" t="str">
        <f t="shared" si="23"/>
        <v>11</v>
      </c>
      <c r="B569" s="43" t="s">
        <v>1335</v>
      </c>
      <c r="C569" s="73"/>
      <c r="D569" s="5" t="s">
        <v>1034</v>
      </c>
      <c r="E569" s="24" t="s">
        <v>28</v>
      </c>
      <c r="F569" s="24" t="str">
        <f t="shared" si="22"/>
        <v/>
      </c>
      <c r="G569" s="100"/>
      <c r="H569" s="144"/>
      <c r="I569" s="145"/>
      <c r="J569" s="145"/>
      <c r="K569" s="159">
        <v>360000</v>
      </c>
      <c r="L569" s="158"/>
      <c r="M569" s="25"/>
      <c r="N569" s="62"/>
      <c r="O569" s="68"/>
      <c r="P569" s="5"/>
    </row>
    <row r="570" spans="1:16" ht="39" customHeight="1" x14ac:dyDescent="0.25">
      <c r="A570" s="24" t="str">
        <f t="shared" si="23"/>
        <v>11</v>
      </c>
      <c r="B570" s="43" t="s">
        <v>1335</v>
      </c>
      <c r="C570" s="73"/>
      <c r="D570" s="5" t="s">
        <v>1035</v>
      </c>
      <c r="E570" s="24" t="s">
        <v>28</v>
      </c>
      <c r="F570" s="24" t="str">
        <f t="shared" si="22"/>
        <v/>
      </c>
      <c r="G570" s="100"/>
      <c r="H570" s="144"/>
      <c r="I570" s="145"/>
      <c r="J570" s="145"/>
      <c r="K570" s="159">
        <v>180000</v>
      </c>
      <c r="L570" s="158"/>
      <c r="M570" s="25"/>
      <c r="N570" s="62"/>
      <c r="O570" s="68"/>
      <c r="P570" s="5"/>
    </row>
    <row r="571" spans="1:16" ht="39" customHeight="1" x14ac:dyDescent="0.25">
      <c r="A571" s="24" t="str">
        <f t="shared" si="23"/>
        <v>11</v>
      </c>
      <c r="B571" s="43" t="s">
        <v>1335</v>
      </c>
      <c r="C571" s="73"/>
      <c r="D571" s="5" t="s">
        <v>1036</v>
      </c>
      <c r="E571" s="175" t="s">
        <v>23</v>
      </c>
      <c r="F571" s="24" t="str">
        <f t="shared" si="22"/>
        <v/>
      </c>
      <c r="G571" s="100"/>
      <c r="H571" s="144"/>
      <c r="I571" s="145"/>
      <c r="J571" s="145"/>
      <c r="K571" s="159">
        <v>450000</v>
      </c>
      <c r="L571" s="158"/>
      <c r="M571" s="25"/>
      <c r="N571" s="62"/>
      <c r="O571" s="68"/>
      <c r="P571" s="5"/>
    </row>
    <row r="572" spans="1:16" ht="39" customHeight="1" x14ac:dyDescent="0.25">
      <c r="A572" s="24" t="str">
        <f t="shared" si="23"/>
        <v>11</v>
      </c>
      <c r="B572" s="43" t="s">
        <v>1335</v>
      </c>
      <c r="C572" s="73"/>
      <c r="D572" s="5" t="s">
        <v>1038</v>
      </c>
      <c r="E572" s="24" t="s">
        <v>56</v>
      </c>
      <c r="F572" s="24" t="str">
        <f t="shared" si="22"/>
        <v/>
      </c>
      <c r="G572" s="100"/>
      <c r="H572" s="144"/>
      <c r="I572" s="145"/>
      <c r="J572" s="145"/>
      <c r="K572" s="159">
        <v>360000000</v>
      </c>
      <c r="L572" s="158"/>
      <c r="M572" s="86"/>
      <c r="N572" s="62"/>
      <c r="O572" s="68"/>
      <c r="P572" s="5"/>
    </row>
    <row r="573" spans="1:16" ht="39" customHeight="1" x14ac:dyDescent="0.25">
      <c r="A573" s="24" t="str">
        <f t="shared" si="23"/>
        <v>11</v>
      </c>
      <c r="B573" s="43" t="s">
        <v>1335</v>
      </c>
      <c r="C573" s="73"/>
      <c r="D573" s="5" t="s">
        <v>1040</v>
      </c>
      <c r="E573" s="175" t="s">
        <v>68</v>
      </c>
      <c r="F573" s="24" t="str">
        <f t="shared" si="22"/>
        <v/>
      </c>
      <c r="G573" s="100"/>
      <c r="H573" s="144"/>
      <c r="I573" s="145"/>
      <c r="J573" s="145"/>
      <c r="K573" s="159">
        <v>1620000</v>
      </c>
      <c r="L573" s="158"/>
      <c r="M573" s="86"/>
      <c r="N573" s="62"/>
      <c r="O573" s="68"/>
      <c r="P573" s="5"/>
    </row>
    <row r="574" spans="1:16" ht="39" customHeight="1" x14ac:dyDescent="0.25">
      <c r="A574" s="24" t="str">
        <f t="shared" si="23"/>
        <v>11</v>
      </c>
      <c r="B574" s="43" t="s">
        <v>1335</v>
      </c>
      <c r="C574" s="73"/>
      <c r="D574" s="5" t="s">
        <v>1043</v>
      </c>
      <c r="E574" s="175" t="s">
        <v>27</v>
      </c>
      <c r="F574" s="24" t="str">
        <f t="shared" si="22"/>
        <v/>
      </c>
      <c r="G574" s="100"/>
      <c r="H574" s="144"/>
      <c r="I574" s="145"/>
      <c r="J574" s="145"/>
      <c r="K574" s="159">
        <v>4020000</v>
      </c>
      <c r="L574" s="158"/>
      <c r="M574" s="86"/>
      <c r="N574" s="62"/>
      <c r="O574" s="68"/>
      <c r="P574" s="5"/>
    </row>
    <row r="575" spans="1:16" ht="39" customHeight="1" x14ac:dyDescent="0.25">
      <c r="A575" s="24" t="str">
        <f t="shared" si="23"/>
        <v>11</v>
      </c>
      <c r="B575" s="43" t="s">
        <v>1335</v>
      </c>
      <c r="C575" s="73"/>
      <c r="D575" s="5" t="s">
        <v>1044</v>
      </c>
      <c r="E575" s="175" t="s">
        <v>35</v>
      </c>
      <c r="F575" s="24" t="str">
        <f t="shared" si="22"/>
        <v/>
      </c>
      <c r="G575" s="100"/>
      <c r="H575" s="144"/>
      <c r="I575" s="145"/>
      <c r="J575" s="145"/>
      <c r="K575" s="159">
        <v>100000</v>
      </c>
      <c r="L575" s="158"/>
      <c r="M575" s="86"/>
      <c r="N575" s="62"/>
      <c r="O575" s="68"/>
      <c r="P575" s="5"/>
    </row>
    <row r="576" spans="1:16" s="135" customFormat="1" ht="39" customHeight="1" x14ac:dyDescent="0.25">
      <c r="A576" s="24" t="str">
        <f t="shared" si="23"/>
        <v/>
      </c>
      <c r="B576" s="133"/>
      <c r="C576" s="109"/>
      <c r="D576" s="89" t="s">
        <v>1037</v>
      </c>
      <c r="E576" s="134"/>
      <c r="F576" s="24" t="str">
        <f t="shared" si="22"/>
        <v/>
      </c>
      <c r="G576" s="124"/>
      <c r="H576" s="125"/>
      <c r="I576" s="126"/>
      <c r="J576" s="126"/>
      <c r="K576" s="125">
        <f>SUM(K567:K575)</f>
        <v>367208000</v>
      </c>
      <c r="L576" s="126"/>
      <c r="M576" s="90">
        <f>M566-K576</f>
        <v>69712000</v>
      </c>
      <c r="N576" s="107"/>
      <c r="O576" s="127"/>
      <c r="P576" s="89"/>
    </row>
    <row r="577" spans="1:16" ht="39" customHeight="1" x14ac:dyDescent="0.25">
      <c r="A577" s="24" t="str">
        <f t="shared" si="23"/>
        <v>11</v>
      </c>
      <c r="B577" s="43" t="s">
        <v>1336</v>
      </c>
      <c r="C577" s="73" t="s">
        <v>0</v>
      </c>
      <c r="D577" s="5" t="s">
        <v>1044</v>
      </c>
      <c r="E577" s="24" t="s">
        <v>35</v>
      </c>
      <c r="F577" s="24" t="str">
        <f t="shared" si="22"/>
        <v/>
      </c>
      <c r="G577" s="100"/>
      <c r="H577" s="144"/>
      <c r="I577" s="145"/>
      <c r="J577" s="145"/>
      <c r="K577" s="159">
        <v>50000</v>
      </c>
      <c r="L577" s="158"/>
      <c r="M577" s="25"/>
      <c r="N577" s="62"/>
      <c r="O577" s="68"/>
      <c r="P577" s="5"/>
    </row>
    <row r="578" spans="1:16" ht="39" customHeight="1" x14ac:dyDescent="0.25">
      <c r="A578" s="24" t="str">
        <f t="shared" si="23"/>
        <v>11</v>
      </c>
      <c r="B578" s="43" t="s">
        <v>1336</v>
      </c>
      <c r="C578" s="73"/>
      <c r="D578" s="5" t="s">
        <v>1045</v>
      </c>
      <c r="E578" s="175" t="s">
        <v>30</v>
      </c>
      <c r="F578" s="24" t="str">
        <f t="shared" si="22"/>
        <v/>
      </c>
      <c r="G578" s="100"/>
      <c r="H578" s="144"/>
      <c r="I578" s="145"/>
      <c r="J578" s="145"/>
      <c r="K578" s="159">
        <v>198000</v>
      </c>
      <c r="L578" s="158"/>
      <c r="M578" s="25"/>
      <c r="N578" s="62"/>
      <c r="O578" s="68"/>
      <c r="P578" s="5"/>
    </row>
    <row r="579" spans="1:16" ht="39" customHeight="1" x14ac:dyDescent="0.25">
      <c r="A579" s="24" t="str">
        <f t="shared" si="23"/>
        <v>11</v>
      </c>
      <c r="B579" s="43" t="s">
        <v>1336</v>
      </c>
      <c r="C579" s="73"/>
      <c r="D579" s="5" t="s">
        <v>1046</v>
      </c>
      <c r="E579" s="24" t="s">
        <v>28</v>
      </c>
      <c r="F579" s="24" t="str">
        <f t="shared" si="22"/>
        <v/>
      </c>
      <c r="G579" s="100"/>
      <c r="H579" s="144"/>
      <c r="I579" s="145"/>
      <c r="J579" s="145"/>
      <c r="K579" s="159">
        <v>530000</v>
      </c>
      <c r="L579" s="158"/>
      <c r="M579" s="25"/>
      <c r="N579" s="62"/>
      <c r="O579" s="68"/>
      <c r="P579" s="5"/>
    </row>
    <row r="580" spans="1:16" ht="39" customHeight="1" x14ac:dyDescent="0.25">
      <c r="A580" s="24" t="str">
        <f t="shared" si="23"/>
        <v>11</v>
      </c>
      <c r="B580" s="43" t="s">
        <v>1336</v>
      </c>
      <c r="C580" s="73"/>
      <c r="D580" s="5" t="s">
        <v>1048</v>
      </c>
      <c r="E580" s="24" t="s">
        <v>41</v>
      </c>
      <c r="F580" s="24" t="str">
        <f t="shared" si="22"/>
        <v/>
      </c>
      <c r="G580" s="100"/>
      <c r="H580" s="144"/>
      <c r="I580" s="145"/>
      <c r="J580" s="145"/>
      <c r="K580" s="159">
        <v>660000</v>
      </c>
      <c r="L580" s="158"/>
      <c r="M580" s="25"/>
      <c r="N580" s="62"/>
      <c r="O580" s="68"/>
      <c r="P580" s="5"/>
    </row>
    <row r="581" spans="1:16" ht="39" customHeight="1" x14ac:dyDescent="0.25">
      <c r="A581" s="24" t="str">
        <f t="shared" si="23"/>
        <v>11</v>
      </c>
      <c r="B581" s="43" t="s">
        <v>1336</v>
      </c>
      <c r="C581" s="73"/>
      <c r="D581" s="5" t="s">
        <v>1047</v>
      </c>
      <c r="E581" s="24" t="s">
        <v>25</v>
      </c>
      <c r="F581" s="24" t="str">
        <f t="shared" ref="F581:F644" si="24">LEFT(G581,8)</f>
        <v/>
      </c>
      <c r="G581" s="100"/>
      <c r="H581" s="144"/>
      <c r="I581" s="145"/>
      <c r="J581" s="145"/>
      <c r="K581" s="159">
        <v>360000</v>
      </c>
      <c r="L581" s="158"/>
      <c r="M581" s="25"/>
      <c r="N581" s="62"/>
      <c r="O581" s="68"/>
      <c r="P581" s="174"/>
    </row>
    <row r="582" spans="1:16" s="135" customFormat="1" ht="39" customHeight="1" x14ac:dyDescent="0.25">
      <c r="A582" s="24" t="str">
        <f t="shared" si="23"/>
        <v/>
      </c>
      <c r="B582" s="133"/>
      <c r="C582" s="109"/>
      <c r="D582" s="89" t="s">
        <v>1049</v>
      </c>
      <c r="E582" s="134"/>
      <c r="F582" s="24" t="str">
        <f t="shared" si="24"/>
        <v/>
      </c>
      <c r="G582" s="124"/>
      <c r="H582" s="125"/>
      <c r="I582" s="126"/>
      <c r="J582" s="126"/>
      <c r="K582" s="125">
        <f>SUM(K577:K581)</f>
        <v>1798000</v>
      </c>
      <c r="L582" s="126"/>
      <c r="M582" s="90">
        <f>M576-K582</f>
        <v>67914000</v>
      </c>
      <c r="N582" s="107"/>
      <c r="O582" s="127"/>
      <c r="P582" s="89"/>
    </row>
    <row r="583" spans="1:16" ht="39" customHeight="1" x14ac:dyDescent="0.25">
      <c r="A583" s="24" t="str">
        <f t="shared" si="23"/>
        <v>11</v>
      </c>
      <c r="B583" s="43" t="s">
        <v>1337</v>
      </c>
      <c r="C583" s="73" t="s">
        <v>1057</v>
      </c>
      <c r="D583" s="5" t="s">
        <v>980</v>
      </c>
      <c r="E583" s="175"/>
      <c r="F583" s="24" t="str">
        <f t="shared" si="24"/>
        <v>T2 =&gt; PA</v>
      </c>
      <c r="G583" s="100" t="s">
        <v>958</v>
      </c>
      <c r="H583" s="144">
        <v>10827000</v>
      </c>
      <c r="I583" s="145">
        <v>31000000</v>
      </c>
      <c r="J583" s="145"/>
      <c r="K583" s="159"/>
      <c r="L583" s="158"/>
      <c r="M583" s="25"/>
      <c r="N583" s="62"/>
      <c r="O583" s="68">
        <v>5000000</v>
      </c>
      <c r="P583" s="5" t="s">
        <v>475</v>
      </c>
    </row>
    <row r="584" spans="1:16" ht="39" customHeight="1" x14ac:dyDescent="0.25">
      <c r="A584" s="24" t="str">
        <f t="shared" si="23"/>
        <v>11</v>
      </c>
      <c r="B584" s="43" t="s">
        <v>1337</v>
      </c>
      <c r="C584" s="73" t="s">
        <v>1058</v>
      </c>
      <c r="D584" s="5" t="s">
        <v>1051</v>
      </c>
      <c r="E584" s="175"/>
      <c r="F584" s="24" t="str">
        <f t="shared" si="24"/>
        <v>T1 =&gt; PA</v>
      </c>
      <c r="G584" s="100" t="s">
        <v>938</v>
      </c>
      <c r="H584" s="144">
        <v>1000000</v>
      </c>
      <c r="I584" s="145"/>
      <c r="J584" s="145"/>
      <c r="K584" s="159"/>
      <c r="L584" s="158"/>
      <c r="M584" s="25"/>
      <c r="N584" s="62"/>
      <c r="O584" s="68">
        <v>54708000</v>
      </c>
      <c r="P584" s="5" t="s">
        <v>1052</v>
      </c>
    </row>
    <row r="585" spans="1:16" ht="39" customHeight="1" x14ac:dyDescent="0.25">
      <c r="A585" s="24" t="str">
        <f t="shared" si="23"/>
        <v>11</v>
      </c>
      <c r="B585" s="43" t="s">
        <v>1337</v>
      </c>
      <c r="C585" s="73" t="s">
        <v>1059</v>
      </c>
      <c r="D585" s="5" t="s">
        <v>1053</v>
      </c>
      <c r="E585" s="175"/>
      <c r="F585" s="24" t="str">
        <f t="shared" si="24"/>
        <v>T1 =&gt; PA</v>
      </c>
      <c r="G585" s="100" t="s">
        <v>938</v>
      </c>
      <c r="H585" s="144">
        <v>2000000</v>
      </c>
      <c r="I585" s="145"/>
      <c r="J585" s="145"/>
      <c r="K585" s="159"/>
      <c r="L585" s="158"/>
      <c r="M585" s="25"/>
      <c r="N585" s="62"/>
      <c r="O585" s="68">
        <v>53708000</v>
      </c>
      <c r="P585" s="5" t="s">
        <v>1054</v>
      </c>
    </row>
    <row r="586" spans="1:16" ht="39" customHeight="1" x14ac:dyDescent="0.25">
      <c r="A586" s="24" t="str">
        <f t="shared" si="23"/>
        <v>11</v>
      </c>
      <c r="B586" s="43" t="s">
        <v>1337</v>
      </c>
      <c r="C586" s="73" t="s">
        <v>1060</v>
      </c>
      <c r="D586" s="5" t="s">
        <v>1055</v>
      </c>
      <c r="E586" s="175"/>
      <c r="F586" s="24" t="str">
        <f t="shared" si="24"/>
        <v>T2 =&gt; PA</v>
      </c>
      <c r="G586" s="100" t="s">
        <v>981</v>
      </c>
      <c r="H586" s="144">
        <v>2000000</v>
      </c>
      <c r="I586" s="145"/>
      <c r="J586" s="145"/>
      <c r="K586" s="159"/>
      <c r="L586" s="158"/>
      <c r="M586" s="25"/>
      <c r="N586" s="62"/>
      <c r="O586" s="68">
        <v>44827000</v>
      </c>
      <c r="P586" s="5" t="s">
        <v>1056</v>
      </c>
    </row>
    <row r="587" spans="1:16" ht="39" customHeight="1" x14ac:dyDescent="0.25">
      <c r="A587" s="24" t="str">
        <f t="shared" si="23"/>
        <v>11</v>
      </c>
      <c r="B587" s="43" t="s">
        <v>1337</v>
      </c>
      <c r="C587" s="73" t="s">
        <v>1061</v>
      </c>
      <c r="D587" s="5" t="s">
        <v>1062</v>
      </c>
      <c r="E587" s="175"/>
      <c r="F587" s="24" t="str">
        <f t="shared" si="24"/>
        <v>T1 =&gt; IB</v>
      </c>
      <c r="G587" s="100" t="s">
        <v>1063</v>
      </c>
      <c r="H587" s="144">
        <v>6000000</v>
      </c>
      <c r="I587" s="145">
        <v>4000000</v>
      </c>
      <c r="J587" s="145"/>
      <c r="K587" s="159"/>
      <c r="L587" s="158"/>
      <c r="M587" s="25"/>
      <c r="N587" s="62"/>
      <c r="O587" s="68"/>
      <c r="P587" s="5" t="s">
        <v>1064</v>
      </c>
    </row>
    <row r="588" spans="1:16" ht="39" customHeight="1" x14ac:dyDescent="0.25">
      <c r="A588" s="24" t="str">
        <f t="shared" si="23"/>
        <v>11</v>
      </c>
      <c r="B588" s="43" t="s">
        <v>1337</v>
      </c>
      <c r="C588" s="73" t="s">
        <v>1065</v>
      </c>
      <c r="D588" s="5" t="s">
        <v>1066</v>
      </c>
      <c r="E588" s="175"/>
      <c r="F588" s="24" t="str">
        <f t="shared" si="24"/>
        <v>T1 =&gt; SC</v>
      </c>
      <c r="G588" s="100" t="s">
        <v>1067</v>
      </c>
      <c r="H588" s="144">
        <v>1000000</v>
      </c>
      <c r="I588" s="145"/>
      <c r="J588" s="145"/>
      <c r="K588" s="159"/>
      <c r="L588" s="158"/>
      <c r="M588" s="86"/>
      <c r="N588" s="62"/>
      <c r="O588" s="68">
        <v>99643000</v>
      </c>
      <c r="P588" s="5" t="s">
        <v>1068</v>
      </c>
    </row>
    <row r="589" spans="1:16" ht="39" customHeight="1" x14ac:dyDescent="0.25">
      <c r="A589" s="24" t="str">
        <f t="shared" si="23"/>
        <v>11</v>
      </c>
      <c r="B589" s="43" t="s">
        <v>1337</v>
      </c>
      <c r="C589" s="73" t="s">
        <v>1069</v>
      </c>
      <c r="D589" s="5" t="s">
        <v>1071</v>
      </c>
      <c r="E589" s="175"/>
      <c r="F589" s="24" t="str">
        <f t="shared" si="24"/>
        <v>T1 =&gt; IB</v>
      </c>
      <c r="G589" s="100" t="s">
        <v>1063</v>
      </c>
      <c r="H589" s="144">
        <v>1000000</v>
      </c>
      <c r="I589" s="145"/>
      <c r="J589" s="145"/>
      <c r="K589" s="159"/>
      <c r="L589" s="158"/>
      <c r="M589" s="25"/>
      <c r="N589" s="62"/>
      <c r="O589" s="68">
        <v>36912000</v>
      </c>
      <c r="P589" s="5" t="s">
        <v>1072</v>
      </c>
    </row>
    <row r="590" spans="1:16" ht="39" customHeight="1" x14ac:dyDescent="0.25">
      <c r="A590" s="24" t="str">
        <f t="shared" si="23"/>
        <v>11</v>
      </c>
      <c r="B590" s="43" t="s">
        <v>1337</v>
      </c>
      <c r="C590" s="73" t="s">
        <v>1070</v>
      </c>
      <c r="D590" s="5" t="s">
        <v>1071</v>
      </c>
      <c r="E590" s="175"/>
      <c r="F590" s="24" t="str">
        <f t="shared" si="24"/>
        <v>T1 =&gt; IB</v>
      </c>
      <c r="G590" s="100" t="s">
        <v>1063</v>
      </c>
      <c r="H590" s="144">
        <v>10000000</v>
      </c>
      <c r="I590" s="145"/>
      <c r="J590" s="145"/>
      <c r="K590" s="159"/>
      <c r="L590" s="158"/>
      <c r="M590" s="25"/>
      <c r="N590" s="62"/>
      <c r="O590" s="68">
        <v>26912000</v>
      </c>
      <c r="P590" s="5" t="s">
        <v>1073</v>
      </c>
    </row>
    <row r="591" spans="1:16" ht="39" customHeight="1" x14ac:dyDescent="0.25">
      <c r="A591" s="24" t="str">
        <f t="shared" si="23"/>
        <v>11</v>
      </c>
      <c r="B591" s="43" t="s">
        <v>1337</v>
      </c>
      <c r="C591" s="73" t="s">
        <v>1074</v>
      </c>
      <c r="D591" s="5" t="s">
        <v>1075</v>
      </c>
      <c r="E591" s="175"/>
      <c r="F591" s="24" t="str">
        <f t="shared" si="24"/>
        <v>T1 =&gt; PA</v>
      </c>
      <c r="G591" s="100" t="s">
        <v>886</v>
      </c>
      <c r="H591" s="144">
        <v>5000000</v>
      </c>
      <c r="I591" s="145">
        <v>30000000</v>
      </c>
      <c r="J591" s="145"/>
      <c r="K591" s="159"/>
      <c r="L591" s="158"/>
      <c r="M591" s="25"/>
      <c r="N591" s="62"/>
      <c r="O591" s="68">
        <v>20708000</v>
      </c>
      <c r="P591" s="5" t="s">
        <v>1076</v>
      </c>
    </row>
    <row r="592" spans="1:16" ht="39" customHeight="1" x14ac:dyDescent="0.25">
      <c r="A592" s="24" t="str">
        <f t="shared" si="23"/>
        <v>11</v>
      </c>
      <c r="B592" s="43" t="s">
        <v>1337</v>
      </c>
      <c r="C592" s="73" t="s">
        <v>0</v>
      </c>
      <c r="D592" s="5" t="s">
        <v>1044</v>
      </c>
      <c r="E592" s="24" t="s">
        <v>35</v>
      </c>
      <c r="F592" s="24" t="str">
        <f t="shared" si="24"/>
        <v/>
      </c>
      <c r="G592" s="100"/>
      <c r="H592" s="144"/>
      <c r="I592" s="145"/>
      <c r="J592" s="145"/>
      <c r="K592" s="159">
        <v>400000</v>
      </c>
      <c r="L592" s="158"/>
      <c r="M592" s="25"/>
      <c r="N592" s="62"/>
      <c r="O592" s="68"/>
      <c r="P592" s="5"/>
    </row>
    <row r="593" spans="1:16" ht="39" customHeight="1" x14ac:dyDescent="0.25">
      <c r="A593" s="24" t="str">
        <f t="shared" si="23"/>
        <v>11</v>
      </c>
      <c r="B593" s="43" t="s">
        <v>1337</v>
      </c>
      <c r="C593" s="73"/>
      <c r="D593" s="5" t="s">
        <v>1077</v>
      </c>
      <c r="E593" s="24" t="s">
        <v>25</v>
      </c>
      <c r="F593" s="24" t="str">
        <f t="shared" si="24"/>
        <v/>
      </c>
      <c r="G593" s="100"/>
      <c r="H593" s="144"/>
      <c r="I593" s="145"/>
      <c r="J593" s="145"/>
      <c r="K593" s="159">
        <v>40000</v>
      </c>
      <c r="L593" s="158"/>
      <c r="M593" s="25"/>
      <c r="N593" s="62"/>
      <c r="O593" s="68"/>
      <c r="P593" s="5"/>
    </row>
    <row r="594" spans="1:16" ht="39" customHeight="1" x14ac:dyDescent="0.25">
      <c r="A594" s="24" t="str">
        <f t="shared" si="23"/>
        <v>11</v>
      </c>
      <c r="B594" s="43" t="s">
        <v>1337</v>
      </c>
      <c r="C594" s="73"/>
      <c r="D594" s="5" t="s">
        <v>1078</v>
      </c>
      <c r="E594" s="24" t="s">
        <v>25</v>
      </c>
      <c r="F594" s="24" t="str">
        <f t="shared" si="24"/>
        <v/>
      </c>
      <c r="G594" s="100"/>
      <c r="H594" s="144"/>
      <c r="I594" s="145"/>
      <c r="J594" s="145"/>
      <c r="K594" s="159">
        <v>504000</v>
      </c>
      <c r="L594" s="158"/>
      <c r="M594" s="25"/>
      <c r="N594" s="62"/>
      <c r="O594" s="68"/>
      <c r="P594" s="5"/>
    </row>
    <row r="595" spans="1:16" s="135" customFormat="1" ht="39" customHeight="1" x14ac:dyDescent="0.25">
      <c r="A595" s="24" t="str">
        <f t="shared" si="23"/>
        <v/>
      </c>
      <c r="B595" s="133"/>
      <c r="C595" s="109"/>
      <c r="D595" s="89" t="s">
        <v>1079</v>
      </c>
      <c r="E595" s="134"/>
      <c r="F595" s="24" t="str">
        <f t="shared" si="24"/>
        <v/>
      </c>
      <c r="G595" s="124"/>
      <c r="H595" s="125">
        <f>SUM(H583:H591)</f>
        <v>38827000</v>
      </c>
      <c r="I595" s="126"/>
      <c r="J595" s="126"/>
      <c r="K595" s="125">
        <f>SUM(K592:K594)</f>
        <v>944000</v>
      </c>
      <c r="L595" s="126"/>
      <c r="M595" s="90">
        <f>M582+H595-K595</f>
        <v>105797000</v>
      </c>
      <c r="N595" s="107"/>
      <c r="O595" s="127"/>
      <c r="P595" s="89"/>
    </row>
    <row r="596" spans="1:16" ht="39" customHeight="1" x14ac:dyDescent="0.25">
      <c r="A596" s="24" t="str">
        <f t="shared" si="23"/>
        <v>11</v>
      </c>
      <c r="B596" s="43" t="s">
        <v>1338</v>
      </c>
      <c r="C596" s="73" t="s">
        <v>1080</v>
      </c>
      <c r="D596" s="5" t="s">
        <v>303</v>
      </c>
      <c r="E596" s="175"/>
      <c r="F596" s="24" t="str">
        <f t="shared" si="24"/>
        <v>PT.HUY</v>
      </c>
      <c r="G596" s="100" t="s">
        <v>538</v>
      </c>
      <c r="H596" s="144"/>
      <c r="I596" s="145"/>
      <c r="J596" s="145"/>
      <c r="K596" s="159"/>
      <c r="L596" s="158"/>
      <c r="M596" s="25"/>
      <c r="N596" s="62"/>
      <c r="O596" s="68"/>
      <c r="P596" s="5"/>
    </row>
    <row r="597" spans="1:16" ht="39" customHeight="1" x14ac:dyDescent="0.25">
      <c r="A597" s="24" t="str">
        <f t="shared" si="23"/>
        <v>11</v>
      </c>
      <c r="B597" s="43" t="s">
        <v>1338</v>
      </c>
      <c r="C597" s="73" t="s">
        <v>1081</v>
      </c>
      <c r="D597" s="5" t="s">
        <v>1083</v>
      </c>
      <c r="E597" s="175"/>
      <c r="F597" s="24" t="str">
        <f t="shared" si="24"/>
        <v>T2 =&gt; PA</v>
      </c>
      <c r="G597" s="100" t="s">
        <v>958</v>
      </c>
      <c r="H597" s="144"/>
      <c r="I597" s="145">
        <v>2500000</v>
      </c>
      <c r="J597" s="145"/>
      <c r="K597" s="159"/>
      <c r="L597" s="158"/>
      <c r="M597" s="25"/>
      <c r="N597" s="62"/>
      <c r="O597" s="68">
        <v>44327000</v>
      </c>
      <c r="P597" s="5" t="s">
        <v>556</v>
      </c>
    </row>
    <row r="598" spans="1:16" ht="39" customHeight="1" x14ac:dyDescent="0.25">
      <c r="A598" s="24" t="str">
        <f t="shared" si="23"/>
        <v>11</v>
      </c>
      <c r="B598" s="43" t="s">
        <v>1338</v>
      </c>
      <c r="C598" s="73" t="s">
        <v>1082</v>
      </c>
      <c r="D598" s="5" t="s">
        <v>1084</v>
      </c>
      <c r="E598" s="24"/>
      <c r="F598" s="24" t="str">
        <f t="shared" si="24"/>
        <v>T1 =&gt; PA</v>
      </c>
      <c r="G598" s="100" t="s">
        <v>938</v>
      </c>
      <c r="H598" s="144">
        <v>400000</v>
      </c>
      <c r="I598" s="145"/>
      <c r="J598" s="145"/>
      <c r="K598" s="159"/>
      <c r="L598" s="158"/>
      <c r="M598" s="25"/>
      <c r="N598" s="62"/>
      <c r="O598" s="68">
        <v>55308000</v>
      </c>
      <c r="P598" s="5" t="s">
        <v>1085</v>
      </c>
    </row>
    <row r="599" spans="1:16" ht="39" customHeight="1" x14ac:dyDescent="0.25">
      <c r="A599" s="24" t="str">
        <f t="shared" si="23"/>
        <v>11</v>
      </c>
      <c r="B599" s="43" t="s">
        <v>1338</v>
      </c>
      <c r="C599" s="73" t="s">
        <v>1086</v>
      </c>
      <c r="D599" s="5" t="s">
        <v>1089</v>
      </c>
      <c r="E599" s="24"/>
      <c r="F599" s="24" t="str">
        <f t="shared" si="24"/>
        <v>T1 =&gt; PA</v>
      </c>
      <c r="G599" s="100" t="s">
        <v>1090</v>
      </c>
      <c r="H599" s="144">
        <v>5708000</v>
      </c>
      <c r="I599" s="145"/>
      <c r="J599" s="145"/>
      <c r="K599" s="159"/>
      <c r="L599" s="158"/>
      <c r="M599" s="25"/>
      <c r="N599" s="62"/>
      <c r="O599" s="68">
        <v>50000000</v>
      </c>
      <c r="P599" s="5"/>
    </row>
    <row r="600" spans="1:16" ht="39" customHeight="1" x14ac:dyDescent="0.25">
      <c r="A600" s="24" t="str">
        <f t="shared" si="23"/>
        <v>11</v>
      </c>
      <c r="B600" s="43" t="s">
        <v>1338</v>
      </c>
      <c r="C600" s="73" t="s">
        <v>1087</v>
      </c>
      <c r="D600" s="5" t="s">
        <v>303</v>
      </c>
      <c r="E600" s="175"/>
      <c r="F600" s="24" t="str">
        <f t="shared" si="24"/>
        <v>PT.HUY</v>
      </c>
      <c r="G600" s="100" t="s">
        <v>538</v>
      </c>
      <c r="H600" s="144"/>
      <c r="I600" s="145"/>
      <c r="J600" s="145"/>
      <c r="K600" s="159"/>
      <c r="L600" s="158"/>
      <c r="M600" s="25"/>
      <c r="N600" s="62"/>
      <c r="O600" s="68"/>
      <c r="P600" s="5"/>
    </row>
    <row r="601" spans="1:16" ht="39" customHeight="1" x14ac:dyDescent="0.25">
      <c r="A601" s="24" t="str">
        <f t="shared" si="23"/>
        <v>11</v>
      </c>
      <c r="B601" s="43" t="s">
        <v>1338</v>
      </c>
      <c r="C601" s="73" t="s">
        <v>1088</v>
      </c>
      <c r="D601" s="5" t="s">
        <v>1091</v>
      </c>
      <c r="E601" s="175"/>
      <c r="F601" s="24" t="str">
        <f t="shared" si="24"/>
        <v>T2 =&gt; SC</v>
      </c>
      <c r="G601" s="100" t="s">
        <v>734</v>
      </c>
      <c r="H601" s="144">
        <v>4500000</v>
      </c>
      <c r="I601" s="145"/>
      <c r="J601" s="145"/>
      <c r="K601" s="159"/>
      <c r="L601" s="158"/>
      <c r="M601" s="25"/>
      <c r="N601" s="62"/>
      <c r="O601" s="68">
        <v>87262000</v>
      </c>
      <c r="P601" s="5"/>
    </row>
    <row r="602" spans="1:16" ht="39" customHeight="1" x14ac:dyDescent="0.25">
      <c r="A602" s="24" t="str">
        <f t="shared" si="23"/>
        <v>11</v>
      </c>
      <c r="B602" s="43" t="s">
        <v>1338</v>
      </c>
      <c r="C602" s="73" t="s">
        <v>1092</v>
      </c>
      <c r="D602" s="5" t="s">
        <v>1091</v>
      </c>
      <c r="E602" s="175"/>
      <c r="F602" s="24" t="str">
        <f t="shared" si="24"/>
        <v>T2 =&gt; SC</v>
      </c>
      <c r="G602" s="100" t="s">
        <v>734</v>
      </c>
      <c r="H602" s="144">
        <v>262000</v>
      </c>
      <c r="I602" s="145"/>
      <c r="J602" s="145"/>
      <c r="K602" s="159"/>
      <c r="L602" s="158"/>
      <c r="M602" s="25"/>
      <c r="N602" s="62"/>
      <c r="O602" s="68">
        <v>87000000</v>
      </c>
      <c r="P602" s="5" t="s">
        <v>1093</v>
      </c>
    </row>
    <row r="603" spans="1:16" ht="39" customHeight="1" x14ac:dyDescent="0.25">
      <c r="A603" s="24" t="str">
        <f t="shared" si="23"/>
        <v>11</v>
      </c>
      <c r="B603" s="43" t="s">
        <v>1338</v>
      </c>
      <c r="C603" s="73" t="s">
        <v>1097</v>
      </c>
      <c r="D603" s="5" t="s">
        <v>1055</v>
      </c>
      <c r="E603" s="175"/>
      <c r="F603" s="24" t="str">
        <f t="shared" si="24"/>
        <v>T2 =&gt; PA</v>
      </c>
      <c r="G603" s="100" t="s">
        <v>958</v>
      </c>
      <c r="H603" s="144">
        <v>13000000</v>
      </c>
      <c r="I603" s="145"/>
      <c r="J603" s="145"/>
      <c r="K603" s="159"/>
      <c r="L603" s="158"/>
      <c r="M603" s="25"/>
      <c r="N603" s="62"/>
      <c r="O603" s="68">
        <v>31827000</v>
      </c>
      <c r="P603" s="5" t="s">
        <v>1094</v>
      </c>
    </row>
    <row r="604" spans="1:16" ht="39" customHeight="1" x14ac:dyDescent="0.25">
      <c r="A604" s="24" t="str">
        <f t="shared" si="23"/>
        <v>11</v>
      </c>
      <c r="B604" s="43" t="s">
        <v>1338</v>
      </c>
      <c r="C604" s="73" t="s">
        <v>1098</v>
      </c>
      <c r="D604" s="5" t="s">
        <v>1687</v>
      </c>
      <c r="E604" s="175"/>
      <c r="F604" s="24" t="str">
        <f t="shared" si="24"/>
        <v>T2 =&gt; SC</v>
      </c>
      <c r="G604" s="100" t="s">
        <v>734</v>
      </c>
      <c r="H604" s="144">
        <v>7000000</v>
      </c>
      <c r="I604" s="145"/>
      <c r="J604" s="145"/>
      <c r="K604" s="159"/>
      <c r="L604" s="158"/>
      <c r="M604" s="25"/>
      <c r="N604" s="62"/>
      <c r="O604" s="68">
        <v>80000000</v>
      </c>
      <c r="P604" s="5" t="s">
        <v>1095</v>
      </c>
    </row>
    <row r="605" spans="1:16" ht="39" customHeight="1" x14ac:dyDescent="0.25">
      <c r="A605" s="24" t="str">
        <f t="shared" si="23"/>
        <v>11</v>
      </c>
      <c r="B605" s="43" t="s">
        <v>1338</v>
      </c>
      <c r="C605" s="73" t="s">
        <v>1099</v>
      </c>
      <c r="D605" s="5" t="s">
        <v>1075</v>
      </c>
      <c r="E605" s="175"/>
      <c r="F605" s="24" t="str">
        <f t="shared" si="24"/>
        <v>T1 =&gt; PA</v>
      </c>
      <c r="G605" s="100" t="s">
        <v>886</v>
      </c>
      <c r="H605" s="144">
        <v>20708000</v>
      </c>
      <c r="I605" s="145"/>
      <c r="J605" s="145"/>
      <c r="K605" s="159"/>
      <c r="L605" s="158"/>
      <c r="M605" s="25"/>
      <c r="N605" s="62"/>
      <c r="O605" s="68">
        <v>0</v>
      </c>
      <c r="P605" s="5" t="s">
        <v>1096</v>
      </c>
    </row>
    <row r="606" spans="1:16" ht="39" customHeight="1" x14ac:dyDescent="0.25">
      <c r="A606" s="24" t="str">
        <f t="shared" si="23"/>
        <v>11</v>
      </c>
      <c r="B606" s="43" t="s">
        <v>1338</v>
      </c>
      <c r="C606" s="73" t="s">
        <v>1100</v>
      </c>
      <c r="D606" s="5" t="s">
        <v>1103</v>
      </c>
      <c r="E606" s="175"/>
      <c r="F606" s="24" t="str">
        <f t="shared" si="24"/>
        <v>T1 =&gt; PA</v>
      </c>
      <c r="G606" s="100" t="s">
        <v>938</v>
      </c>
      <c r="H606" s="144">
        <v>1000000</v>
      </c>
      <c r="I606" s="145"/>
      <c r="J606" s="145"/>
      <c r="K606" s="159"/>
      <c r="L606" s="158"/>
      <c r="M606" s="25"/>
      <c r="N606" s="62"/>
      <c r="O606" s="68">
        <v>54708000</v>
      </c>
      <c r="P606" s="5"/>
    </row>
    <row r="607" spans="1:16" ht="39" customHeight="1" x14ac:dyDescent="0.25">
      <c r="A607" s="24" t="str">
        <f t="shared" si="23"/>
        <v>11</v>
      </c>
      <c r="B607" s="43" t="s">
        <v>1338</v>
      </c>
      <c r="C607" s="73" t="s">
        <v>1101</v>
      </c>
      <c r="D607" s="5" t="s">
        <v>1104</v>
      </c>
      <c r="E607" s="175"/>
      <c r="F607" s="24" t="str">
        <f t="shared" si="24"/>
        <v>T1 =&gt; PA</v>
      </c>
      <c r="G607" s="100" t="s">
        <v>886</v>
      </c>
      <c r="I607" s="144">
        <v>10000000</v>
      </c>
      <c r="J607" s="145"/>
      <c r="K607" s="159"/>
      <c r="L607" s="158"/>
      <c r="M607" s="25"/>
      <c r="N607" s="62"/>
      <c r="O607" s="68">
        <v>45708000</v>
      </c>
      <c r="P607" s="5" t="s">
        <v>1106</v>
      </c>
    </row>
    <row r="608" spans="1:16" ht="39" customHeight="1" x14ac:dyDescent="0.25">
      <c r="A608" s="24" t="str">
        <f t="shared" si="23"/>
        <v>11</v>
      </c>
      <c r="B608" s="43" t="s">
        <v>1338</v>
      </c>
      <c r="C608" s="73" t="s">
        <v>1102</v>
      </c>
      <c r="D608" s="5" t="s">
        <v>1105</v>
      </c>
      <c r="E608" s="175"/>
      <c r="F608" s="24" t="str">
        <f t="shared" si="24"/>
        <v>T1 =&gt; SC</v>
      </c>
      <c r="G608" s="100" t="s">
        <v>1067</v>
      </c>
      <c r="H608" s="144"/>
      <c r="I608" s="145">
        <v>1000000</v>
      </c>
      <c r="J608" s="145"/>
      <c r="K608" s="159"/>
      <c r="L608" s="158"/>
      <c r="M608" s="25"/>
      <c r="N608" s="62"/>
      <c r="O608" s="68">
        <v>99643000</v>
      </c>
      <c r="P608" s="5" t="s">
        <v>1106</v>
      </c>
    </row>
    <row r="609" spans="1:16" ht="39" customHeight="1" x14ac:dyDescent="0.25">
      <c r="A609" s="24" t="str">
        <f t="shared" si="23"/>
        <v>11</v>
      </c>
      <c r="B609" s="43" t="s">
        <v>1338</v>
      </c>
      <c r="C609" s="73" t="s">
        <v>1132</v>
      </c>
      <c r="D609" s="5" t="s">
        <v>288</v>
      </c>
      <c r="E609" s="175"/>
      <c r="F609" s="24" t="str">
        <f t="shared" si="24"/>
        <v>PT.HUY</v>
      </c>
      <c r="G609" s="100" t="s">
        <v>538</v>
      </c>
      <c r="H609" s="144"/>
      <c r="I609" s="145"/>
      <c r="J609" s="145"/>
      <c r="K609" s="159"/>
      <c r="L609" s="158"/>
      <c r="M609" s="86"/>
      <c r="N609" s="62"/>
      <c r="O609" s="68"/>
      <c r="P609" s="5"/>
    </row>
    <row r="610" spans="1:16" ht="39" customHeight="1" x14ac:dyDescent="0.25">
      <c r="A610" s="24" t="str">
        <f t="shared" si="23"/>
        <v>11</v>
      </c>
      <c r="B610" s="43" t="s">
        <v>1338</v>
      </c>
      <c r="C610" s="73" t="s">
        <v>1133</v>
      </c>
      <c r="D610" s="5" t="s">
        <v>1134</v>
      </c>
      <c r="E610" s="175"/>
      <c r="F610" s="24" t="str">
        <f t="shared" si="24"/>
        <v>K2 =&gt; K7</v>
      </c>
      <c r="G610" s="100" t="s">
        <v>1135</v>
      </c>
      <c r="H610" s="144"/>
      <c r="I610" s="145">
        <v>5000000</v>
      </c>
      <c r="J610" s="145"/>
      <c r="K610" s="159"/>
      <c r="L610" s="158"/>
      <c r="M610" s="86"/>
      <c r="N610" s="62"/>
      <c r="O610" s="68">
        <v>57039000</v>
      </c>
      <c r="P610" s="5" t="s">
        <v>556</v>
      </c>
    </row>
    <row r="611" spans="1:16" ht="39" customHeight="1" x14ac:dyDescent="0.25">
      <c r="A611" s="24" t="str">
        <f t="shared" si="23"/>
        <v>11</v>
      </c>
      <c r="B611" s="43" t="s">
        <v>1338</v>
      </c>
      <c r="C611" s="73" t="s">
        <v>1107</v>
      </c>
      <c r="D611" s="5" t="s">
        <v>1103</v>
      </c>
      <c r="E611" s="175"/>
      <c r="F611" s="24" t="str">
        <f t="shared" si="24"/>
        <v>T1 =&gt; PA</v>
      </c>
      <c r="G611" s="100" t="s">
        <v>938</v>
      </c>
      <c r="H611" s="144">
        <v>20000000</v>
      </c>
      <c r="I611" s="145"/>
      <c r="J611" s="145"/>
      <c r="K611" s="159"/>
      <c r="L611" s="158"/>
      <c r="M611" s="86"/>
      <c r="N611" s="62"/>
      <c r="O611" s="68">
        <v>34708000</v>
      </c>
      <c r="P611" s="5" t="s">
        <v>1108</v>
      </c>
    </row>
    <row r="612" spans="1:16" ht="39" customHeight="1" x14ac:dyDescent="0.25">
      <c r="A612" s="24" t="str">
        <f t="shared" ref="A612:A647" si="25">MID(B612,4,2)</f>
        <v>11</v>
      </c>
      <c r="B612" s="43" t="s">
        <v>1338</v>
      </c>
      <c r="C612" s="73" t="s">
        <v>1109</v>
      </c>
      <c r="D612" s="5" t="s">
        <v>640</v>
      </c>
      <c r="E612" s="175"/>
      <c r="F612" s="24" t="str">
        <f t="shared" si="24"/>
        <v>T1 =&gt; PA</v>
      </c>
      <c r="G612" s="100" t="s">
        <v>938</v>
      </c>
      <c r="H612" s="144">
        <v>500000</v>
      </c>
      <c r="I612" s="145"/>
      <c r="J612" s="145"/>
      <c r="K612" s="159"/>
      <c r="L612" s="158"/>
      <c r="M612" s="86"/>
      <c r="N612" s="62"/>
      <c r="O612" s="68">
        <v>55208000</v>
      </c>
      <c r="P612" s="5"/>
    </row>
    <row r="613" spans="1:16" ht="39" customHeight="1" x14ac:dyDescent="0.25">
      <c r="A613" s="24" t="str">
        <f t="shared" si="25"/>
        <v>11</v>
      </c>
      <c r="B613" s="43" t="s">
        <v>1338</v>
      </c>
      <c r="C613" s="73" t="s">
        <v>1139</v>
      </c>
      <c r="D613" s="5" t="s">
        <v>703</v>
      </c>
      <c r="E613" s="175"/>
      <c r="F613" s="24" t="str">
        <f t="shared" si="24"/>
        <v>PT.HUY</v>
      </c>
      <c r="G613" s="100" t="s">
        <v>538</v>
      </c>
      <c r="H613" s="144"/>
      <c r="I613" s="145"/>
      <c r="J613" s="145"/>
      <c r="K613" s="159"/>
      <c r="L613" s="158"/>
      <c r="M613" s="86"/>
      <c r="N613" s="62"/>
      <c r="O613" s="68"/>
      <c r="P613" s="5"/>
    </row>
    <row r="614" spans="1:16" ht="39" customHeight="1" x14ac:dyDescent="0.25">
      <c r="A614" s="24" t="str">
        <f t="shared" si="25"/>
        <v>11</v>
      </c>
      <c r="B614" s="43" t="s">
        <v>1338</v>
      </c>
      <c r="C614" s="73" t="s">
        <v>1140</v>
      </c>
      <c r="D614" s="5" t="s">
        <v>1141</v>
      </c>
      <c r="E614" s="175"/>
      <c r="F614" s="24" t="str">
        <f t="shared" si="24"/>
        <v>T1 =&gt; PA</v>
      </c>
      <c r="G614" s="100" t="s">
        <v>886</v>
      </c>
      <c r="H614" s="144"/>
      <c r="I614" s="145">
        <v>30000000</v>
      </c>
      <c r="J614" s="145"/>
      <c r="K614" s="159"/>
      <c r="L614" s="158"/>
      <c r="M614" s="86"/>
      <c r="N614" s="62"/>
      <c r="O614" s="68">
        <v>25708000</v>
      </c>
      <c r="P614" s="5" t="s">
        <v>904</v>
      </c>
    </row>
    <row r="615" spans="1:16" ht="39" customHeight="1" x14ac:dyDescent="0.25">
      <c r="A615" s="24" t="str">
        <f t="shared" si="25"/>
        <v>11</v>
      </c>
      <c r="B615" s="43" t="s">
        <v>1338</v>
      </c>
      <c r="C615" s="73" t="s">
        <v>0</v>
      </c>
      <c r="D615" s="5" t="s">
        <v>1110</v>
      </c>
      <c r="E615" s="175" t="s">
        <v>41</v>
      </c>
      <c r="F615" s="24" t="str">
        <f t="shared" si="24"/>
        <v/>
      </c>
      <c r="G615" s="100"/>
      <c r="H615" s="144"/>
      <c r="I615" s="145"/>
      <c r="J615" s="145"/>
      <c r="K615" s="159">
        <v>150000</v>
      </c>
      <c r="L615" s="158"/>
      <c r="M615" s="86"/>
      <c r="N615" s="62"/>
      <c r="O615" s="68"/>
      <c r="P615" s="5"/>
    </row>
    <row r="616" spans="1:16" ht="39" customHeight="1" x14ac:dyDescent="0.25">
      <c r="A616" s="24" t="str">
        <f t="shared" si="25"/>
        <v>11</v>
      </c>
      <c r="B616" s="43" t="s">
        <v>1338</v>
      </c>
      <c r="C616" s="73"/>
      <c r="D616" s="5" t="s">
        <v>1113</v>
      </c>
      <c r="E616" s="24" t="s">
        <v>28</v>
      </c>
      <c r="F616" s="24" t="str">
        <f t="shared" si="24"/>
        <v/>
      </c>
      <c r="G616" s="100"/>
      <c r="H616" s="144"/>
      <c r="I616" s="145"/>
      <c r="J616" s="145"/>
      <c r="K616" s="159">
        <v>360000</v>
      </c>
      <c r="L616" s="158"/>
      <c r="M616" s="25"/>
      <c r="N616" s="62"/>
      <c r="O616" s="68"/>
      <c r="P616" s="5"/>
    </row>
    <row r="617" spans="1:16" ht="39" customHeight="1" x14ac:dyDescent="0.25">
      <c r="A617" s="24" t="str">
        <f t="shared" si="25"/>
        <v>11</v>
      </c>
      <c r="B617" s="43" t="s">
        <v>1338</v>
      </c>
      <c r="C617" s="73"/>
      <c r="D617" s="5" t="s">
        <v>1112</v>
      </c>
      <c r="E617" s="175" t="s">
        <v>23</v>
      </c>
      <c r="F617" s="24" t="str">
        <f t="shared" si="24"/>
        <v/>
      </c>
      <c r="G617" s="100"/>
      <c r="H617" s="144"/>
      <c r="I617" s="145"/>
      <c r="J617" s="145"/>
      <c r="K617" s="159">
        <v>310000</v>
      </c>
      <c r="L617" s="158"/>
      <c r="M617" s="86"/>
      <c r="N617" s="62"/>
      <c r="O617" s="68"/>
      <c r="P617" s="5"/>
    </row>
    <row r="618" spans="1:16" ht="39" customHeight="1" x14ac:dyDescent="0.25">
      <c r="A618" s="24" t="str">
        <f t="shared" si="25"/>
        <v>11</v>
      </c>
      <c r="B618" s="43" t="s">
        <v>1338</v>
      </c>
      <c r="C618" s="73"/>
      <c r="D618" s="5" t="s">
        <v>1114</v>
      </c>
      <c r="E618" s="24" t="s">
        <v>28</v>
      </c>
      <c r="F618" s="24" t="str">
        <f t="shared" si="24"/>
        <v/>
      </c>
      <c r="G618" s="100"/>
      <c r="H618" s="144"/>
      <c r="I618" s="145"/>
      <c r="J618" s="145"/>
      <c r="K618" s="159">
        <v>800000</v>
      </c>
      <c r="L618" s="158"/>
      <c r="M618" s="86"/>
      <c r="N618" s="62"/>
      <c r="O618" s="68"/>
      <c r="P618" s="5"/>
    </row>
    <row r="619" spans="1:16" s="135" customFormat="1" ht="39" customHeight="1" x14ac:dyDescent="0.25">
      <c r="A619" s="24" t="str">
        <f t="shared" si="25"/>
        <v/>
      </c>
      <c r="B619" s="133"/>
      <c r="C619" s="109"/>
      <c r="D619" s="89" t="s">
        <v>1111</v>
      </c>
      <c r="E619" s="134"/>
      <c r="F619" s="24" t="str">
        <f t="shared" si="24"/>
        <v/>
      </c>
      <c r="G619" s="124"/>
      <c r="H619" s="125">
        <f>SUM(H596:H614)</f>
        <v>73078000</v>
      </c>
      <c r="I619" s="126"/>
      <c r="J619" s="126"/>
      <c r="K619" s="125">
        <f>SUM(K615:K618)</f>
        <v>1620000</v>
      </c>
      <c r="L619" s="126"/>
      <c r="M619" s="90">
        <f>M595+H619-K619</f>
        <v>177255000</v>
      </c>
      <c r="N619" s="107"/>
      <c r="O619" s="127"/>
      <c r="P619" s="89"/>
    </row>
    <row r="620" spans="1:16" ht="39" customHeight="1" x14ac:dyDescent="0.25">
      <c r="A620" s="24" t="str">
        <f t="shared" si="25"/>
        <v>11</v>
      </c>
      <c r="B620" s="43" t="s">
        <v>1339</v>
      </c>
      <c r="C620" s="73" t="s">
        <v>1124</v>
      </c>
      <c r="D620" s="5" t="s">
        <v>1125</v>
      </c>
      <c r="E620" s="175"/>
      <c r="F620" s="24" t="str">
        <f t="shared" si="24"/>
        <v>PT.HUY</v>
      </c>
      <c r="G620" s="100" t="s">
        <v>538</v>
      </c>
      <c r="H620" s="144"/>
      <c r="I620" s="145"/>
      <c r="J620" s="145"/>
      <c r="K620" s="159"/>
      <c r="L620" s="158"/>
      <c r="M620" s="25"/>
      <c r="N620" s="62"/>
      <c r="O620" s="68"/>
      <c r="P620" s="5"/>
    </row>
    <row r="621" spans="1:16" ht="39" customHeight="1" x14ac:dyDescent="0.25">
      <c r="A621" s="24" t="str">
        <f t="shared" si="25"/>
        <v>11</v>
      </c>
      <c r="B621" s="43" t="s">
        <v>1339</v>
      </c>
      <c r="C621" s="73" t="s">
        <v>1126</v>
      </c>
      <c r="D621" s="5" t="s">
        <v>1083</v>
      </c>
      <c r="E621" s="175"/>
      <c r="F621" s="24" t="str">
        <f t="shared" si="24"/>
        <v>T2 =&gt; PA</v>
      </c>
      <c r="G621" s="100" t="s">
        <v>1400</v>
      </c>
      <c r="H621" s="144">
        <v>24327000</v>
      </c>
      <c r="I621" s="145"/>
      <c r="J621" s="145"/>
      <c r="K621" s="159"/>
      <c r="L621" s="158"/>
      <c r="M621" s="25"/>
      <c r="N621" s="62"/>
      <c r="O621" s="68">
        <v>20000000</v>
      </c>
      <c r="P621" s="5" t="s">
        <v>1127</v>
      </c>
    </row>
    <row r="622" spans="1:16" ht="39" customHeight="1" x14ac:dyDescent="0.25">
      <c r="A622" s="24" t="str">
        <f t="shared" si="25"/>
        <v>11</v>
      </c>
      <c r="B622" s="43" t="s">
        <v>1339</v>
      </c>
      <c r="C622" s="73" t="s">
        <v>1128</v>
      </c>
      <c r="D622" s="5" t="s">
        <v>1089</v>
      </c>
      <c r="E622" s="175"/>
      <c r="F622" s="24" t="str">
        <f t="shared" si="24"/>
        <v>T1 =&gt; PA</v>
      </c>
      <c r="G622" s="100" t="s">
        <v>938</v>
      </c>
      <c r="H622" s="144">
        <v>25000000</v>
      </c>
      <c r="I622" s="145"/>
      <c r="J622" s="145"/>
      <c r="K622" s="159"/>
      <c r="L622" s="158"/>
      <c r="M622" s="25"/>
      <c r="N622" s="62"/>
      <c r="O622" s="68">
        <v>25000000</v>
      </c>
      <c r="P622" s="5" t="s">
        <v>1129</v>
      </c>
    </row>
    <row r="623" spans="1:16" ht="39" customHeight="1" x14ac:dyDescent="0.25">
      <c r="A623" s="24" t="str">
        <f t="shared" si="25"/>
        <v>11</v>
      </c>
      <c r="B623" s="43" t="s">
        <v>1339</v>
      </c>
      <c r="C623" s="73" t="s">
        <v>1130</v>
      </c>
      <c r="D623" s="5" t="s">
        <v>892</v>
      </c>
      <c r="E623" s="175"/>
      <c r="F623" s="24" t="str">
        <f t="shared" si="24"/>
        <v>T2 =&gt; PA</v>
      </c>
      <c r="G623" s="100" t="s">
        <v>1131</v>
      </c>
      <c r="H623" s="144">
        <v>35827000</v>
      </c>
      <c r="I623" s="145"/>
      <c r="J623" s="145"/>
      <c r="K623" s="159"/>
      <c r="L623" s="158"/>
      <c r="M623" s="25"/>
      <c r="N623" s="62"/>
      <c r="O623" s="68">
        <v>11000000</v>
      </c>
      <c r="P623" s="5"/>
    </row>
    <row r="624" spans="1:16" ht="39" customHeight="1" x14ac:dyDescent="0.25">
      <c r="A624" s="24" t="str">
        <f t="shared" si="25"/>
        <v>11</v>
      </c>
      <c r="B624" s="43" t="s">
        <v>1339</v>
      </c>
      <c r="C624" s="73" t="s">
        <v>1136</v>
      </c>
      <c r="D624" s="5" t="s">
        <v>1125</v>
      </c>
      <c r="E624" s="24"/>
      <c r="F624" s="24" t="str">
        <f t="shared" si="24"/>
        <v>PT.HUY</v>
      </c>
      <c r="G624" s="100" t="s">
        <v>538</v>
      </c>
      <c r="H624" s="144"/>
      <c r="I624" s="145"/>
      <c r="J624" s="145"/>
      <c r="K624" s="159"/>
      <c r="L624" s="158"/>
      <c r="M624" s="25"/>
      <c r="N624" s="62"/>
      <c r="O624" s="68"/>
      <c r="P624" s="5"/>
    </row>
    <row r="625" spans="1:16" ht="39" customHeight="1" x14ac:dyDescent="0.25">
      <c r="A625" s="24" t="str">
        <f t="shared" si="25"/>
        <v>11</v>
      </c>
      <c r="B625" s="43" t="s">
        <v>1339</v>
      </c>
      <c r="C625" s="73" t="s">
        <v>1137</v>
      </c>
      <c r="D625" s="5" t="s">
        <v>984</v>
      </c>
      <c r="E625" s="175"/>
      <c r="F625" s="24" t="str">
        <f t="shared" si="24"/>
        <v>T1 =&gt; PA</v>
      </c>
      <c r="G625" s="100" t="s">
        <v>1138</v>
      </c>
      <c r="H625" s="144"/>
      <c r="I625" s="145">
        <v>40000000</v>
      </c>
      <c r="J625" s="145"/>
      <c r="K625" s="159"/>
      <c r="L625" s="158"/>
      <c r="M625" s="25"/>
      <c r="N625" s="62"/>
      <c r="O625" s="68">
        <v>14930000</v>
      </c>
      <c r="P625" s="5" t="s">
        <v>323</v>
      </c>
    </row>
    <row r="626" spans="1:16" ht="39" customHeight="1" x14ac:dyDescent="0.25">
      <c r="A626" s="24" t="str">
        <f t="shared" si="25"/>
        <v>11</v>
      </c>
      <c r="B626" s="43" t="s">
        <v>1339</v>
      </c>
      <c r="C626" s="73" t="s">
        <v>0</v>
      </c>
      <c r="D626" s="5" t="s">
        <v>1142</v>
      </c>
      <c r="E626" s="24" t="s">
        <v>70</v>
      </c>
      <c r="F626" s="24" t="str">
        <f t="shared" si="24"/>
        <v/>
      </c>
      <c r="G626" s="100"/>
      <c r="H626" s="144"/>
      <c r="I626" s="145"/>
      <c r="J626" s="145"/>
      <c r="K626" s="159">
        <v>2000000</v>
      </c>
      <c r="L626" s="158"/>
      <c r="M626" s="25"/>
      <c r="N626" s="62"/>
      <c r="O626" s="68"/>
      <c r="P626" s="5"/>
    </row>
    <row r="627" spans="1:16" ht="39" customHeight="1" x14ac:dyDescent="0.25">
      <c r="A627" s="24" t="str">
        <f t="shared" si="25"/>
        <v>11</v>
      </c>
      <c r="B627" s="43" t="s">
        <v>1339</v>
      </c>
      <c r="C627" s="73"/>
      <c r="D627" s="5" t="s">
        <v>1143</v>
      </c>
      <c r="E627" s="24" t="s">
        <v>28</v>
      </c>
      <c r="F627" s="24" t="str">
        <f t="shared" si="24"/>
        <v/>
      </c>
      <c r="G627" s="100"/>
      <c r="H627" s="144"/>
      <c r="I627" s="145"/>
      <c r="J627" s="145"/>
      <c r="K627" s="159">
        <v>360000</v>
      </c>
      <c r="L627" s="158"/>
      <c r="M627" s="25"/>
      <c r="N627" s="62"/>
      <c r="O627" s="68"/>
      <c r="P627" s="5"/>
    </row>
    <row r="628" spans="1:16" ht="39" customHeight="1" x14ac:dyDescent="0.25">
      <c r="A628" s="24" t="str">
        <f t="shared" si="25"/>
        <v>11</v>
      </c>
      <c r="B628" s="43" t="s">
        <v>1339</v>
      </c>
      <c r="C628" s="73"/>
      <c r="D628" s="5" t="s">
        <v>1144</v>
      </c>
      <c r="E628" s="24" t="s">
        <v>28</v>
      </c>
      <c r="F628" s="24" t="str">
        <f t="shared" si="24"/>
        <v/>
      </c>
      <c r="G628" s="100"/>
      <c r="H628" s="144"/>
      <c r="I628" s="145"/>
      <c r="J628" s="145"/>
      <c r="K628" s="159">
        <v>700000</v>
      </c>
      <c r="L628" s="158"/>
      <c r="M628" s="25"/>
      <c r="N628" s="62"/>
      <c r="O628" s="68"/>
      <c r="P628" s="5"/>
    </row>
    <row r="629" spans="1:16" s="135" customFormat="1" ht="39" customHeight="1" x14ac:dyDescent="0.25">
      <c r="A629" s="24" t="str">
        <f t="shared" si="25"/>
        <v/>
      </c>
      <c r="B629" s="133"/>
      <c r="C629" s="109"/>
      <c r="D629" s="89" t="s">
        <v>1145</v>
      </c>
      <c r="E629" s="134"/>
      <c r="F629" s="24" t="str">
        <f t="shared" si="24"/>
        <v/>
      </c>
      <c r="G629" s="124"/>
      <c r="H629" s="125">
        <f>SUM(H620:H625)</f>
        <v>85154000</v>
      </c>
      <c r="I629" s="126"/>
      <c r="J629" s="126"/>
      <c r="K629" s="125">
        <f>SUM(K626:K628)</f>
        <v>3060000</v>
      </c>
      <c r="L629" s="126"/>
      <c r="M629" s="90">
        <f>M619+H629-K629</f>
        <v>259349000</v>
      </c>
      <c r="N629" s="107"/>
      <c r="O629" s="127"/>
      <c r="P629" s="89"/>
    </row>
    <row r="630" spans="1:16" ht="39" customHeight="1" x14ac:dyDescent="0.25">
      <c r="A630" s="24" t="str">
        <f t="shared" si="25"/>
        <v>11</v>
      </c>
      <c r="B630" s="43" t="s">
        <v>1340</v>
      </c>
      <c r="C630" s="73" t="s">
        <v>1149</v>
      </c>
      <c r="D630" s="5" t="s">
        <v>1147</v>
      </c>
      <c r="E630" s="175"/>
      <c r="F630" s="24" t="str">
        <f t="shared" si="24"/>
        <v>IB =&gt; SC</v>
      </c>
      <c r="G630" s="100" t="s">
        <v>1393</v>
      </c>
      <c r="H630" s="144">
        <v>40000000</v>
      </c>
      <c r="I630" s="145"/>
      <c r="J630" s="145"/>
      <c r="K630" s="159"/>
      <c r="L630" s="158"/>
      <c r="M630" s="29"/>
      <c r="N630" s="62"/>
      <c r="O630" s="68">
        <v>0</v>
      </c>
      <c r="P630" s="5" t="s">
        <v>1148</v>
      </c>
    </row>
    <row r="631" spans="1:16" ht="39" customHeight="1" x14ac:dyDescent="0.25">
      <c r="A631" s="24" t="str">
        <f t="shared" si="25"/>
        <v>11</v>
      </c>
      <c r="B631" s="43" t="s">
        <v>1340</v>
      </c>
      <c r="C631" s="73"/>
      <c r="D631" s="5" t="s">
        <v>1150</v>
      </c>
      <c r="E631" s="24" t="s">
        <v>28</v>
      </c>
      <c r="F631" s="24" t="str">
        <f t="shared" si="24"/>
        <v/>
      </c>
      <c r="G631" s="100"/>
      <c r="H631" s="144"/>
      <c r="I631" s="145"/>
      <c r="J631" s="145"/>
      <c r="K631" s="159">
        <v>410000</v>
      </c>
      <c r="L631" s="158"/>
      <c r="M631" s="29"/>
      <c r="N631" s="62"/>
      <c r="O631" s="68"/>
      <c r="P631" s="5"/>
    </row>
    <row r="632" spans="1:16" ht="39" customHeight="1" x14ac:dyDescent="0.25">
      <c r="A632" s="24" t="str">
        <f t="shared" si="25"/>
        <v>11</v>
      </c>
      <c r="B632" s="43" t="s">
        <v>1340</v>
      </c>
      <c r="C632" s="73"/>
      <c r="D632" s="5" t="s">
        <v>1151</v>
      </c>
      <c r="E632" s="175" t="s">
        <v>23</v>
      </c>
      <c r="F632" s="24" t="str">
        <f t="shared" si="24"/>
        <v/>
      </c>
      <c r="G632" s="100"/>
      <c r="H632" s="144"/>
      <c r="I632" s="145"/>
      <c r="J632" s="145"/>
      <c r="K632" s="159">
        <v>360000</v>
      </c>
      <c r="L632" s="158"/>
      <c r="M632" s="25"/>
      <c r="N632" s="62"/>
      <c r="O632" s="68"/>
      <c r="P632" s="5"/>
    </row>
    <row r="633" spans="1:16" ht="39" customHeight="1" x14ac:dyDescent="0.25">
      <c r="A633" s="24" t="str">
        <f t="shared" si="25"/>
        <v>11</v>
      </c>
      <c r="B633" s="43" t="s">
        <v>1340</v>
      </c>
      <c r="C633" s="73"/>
      <c r="D633" s="5" t="s">
        <v>1152</v>
      </c>
      <c r="E633" s="175" t="s">
        <v>23</v>
      </c>
      <c r="F633" s="24" t="str">
        <f t="shared" si="24"/>
        <v/>
      </c>
      <c r="G633" s="100"/>
      <c r="H633" s="144"/>
      <c r="I633" s="145"/>
      <c r="J633" s="145"/>
      <c r="K633" s="159">
        <v>360000</v>
      </c>
      <c r="L633" s="158"/>
      <c r="M633" s="25"/>
      <c r="N633" s="62"/>
      <c r="O633" s="68"/>
      <c r="P633" s="5"/>
    </row>
    <row r="634" spans="1:16" ht="39" customHeight="1" x14ac:dyDescent="0.25">
      <c r="A634" s="24" t="str">
        <f t="shared" si="25"/>
        <v>11</v>
      </c>
      <c r="B634" s="43" t="s">
        <v>1340</v>
      </c>
      <c r="C634" s="73"/>
      <c r="D634" s="5" t="s">
        <v>1160</v>
      </c>
      <c r="E634" s="175" t="s">
        <v>23</v>
      </c>
      <c r="F634" s="24" t="str">
        <f t="shared" si="24"/>
        <v/>
      </c>
      <c r="G634" s="100"/>
      <c r="H634" s="144"/>
      <c r="I634" s="145"/>
      <c r="J634" s="145"/>
      <c r="K634" s="159">
        <v>360000</v>
      </c>
      <c r="L634" s="158"/>
      <c r="M634" s="25"/>
      <c r="N634" s="62"/>
      <c r="O634" s="68"/>
      <c r="P634" s="5"/>
    </row>
    <row r="635" spans="1:16" ht="39" customHeight="1" x14ac:dyDescent="0.25">
      <c r="A635" s="24" t="str">
        <f t="shared" si="25"/>
        <v>11</v>
      </c>
      <c r="B635" s="43" t="s">
        <v>1340</v>
      </c>
      <c r="C635" s="73"/>
      <c r="D635" s="5" t="s">
        <v>1153</v>
      </c>
      <c r="E635" s="175" t="s">
        <v>23</v>
      </c>
      <c r="F635" s="24" t="str">
        <f t="shared" si="24"/>
        <v/>
      </c>
      <c r="G635" s="100"/>
      <c r="H635" s="144"/>
      <c r="I635" s="145"/>
      <c r="J635" s="145"/>
      <c r="K635" s="159">
        <v>90000</v>
      </c>
      <c r="L635" s="158"/>
      <c r="M635" s="25"/>
      <c r="N635" s="62"/>
      <c r="O635" s="68"/>
      <c r="P635" s="5"/>
    </row>
    <row r="636" spans="1:16" ht="39" customHeight="1" x14ac:dyDescent="0.25">
      <c r="A636" s="24" t="str">
        <f t="shared" si="25"/>
        <v>11</v>
      </c>
      <c r="B636" s="43" t="s">
        <v>1340</v>
      </c>
      <c r="C636" s="73"/>
      <c r="D636" s="5" t="s">
        <v>1154</v>
      </c>
      <c r="E636" s="24" t="s">
        <v>25</v>
      </c>
      <c r="F636" s="24" t="str">
        <f t="shared" si="24"/>
        <v/>
      </c>
      <c r="G636" s="100"/>
      <c r="H636" s="144"/>
      <c r="I636" s="145"/>
      <c r="J636" s="145"/>
      <c r="K636" s="159">
        <v>333000</v>
      </c>
      <c r="L636" s="158"/>
      <c r="M636" s="25"/>
      <c r="N636" s="62"/>
      <c r="O636" s="68"/>
      <c r="P636" s="5"/>
    </row>
    <row r="637" spans="1:16" ht="39" customHeight="1" x14ac:dyDescent="0.25">
      <c r="A637" s="24" t="str">
        <f t="shared" si="25"/>
        <v>11</v>
      </c>
      <c r="B637" s="43" t="s">
        <v>1340</v>
      </c>
      <c r="C637" s="73"/>
      <c r="D637" s="5" t="s">
        <v>1155</v>
      </c>
      <c r="E637" s="24" t="s">
        <v>25</v>
      </c>
      <c r="F637" s="24" t="str">
        <f t="shared" si="24"/>
        <v/>
      </c>
      <c r="G637" s="100"/>
      <c r="H637" s="144"/>
      <c r="I637" s="145"/>
      <c r="J637" s="145"/>
      <c r="K637" s="159">
        <v>40000</v>
      </c>
      <c r="L637" s="158"/>
      <c r="M637" s="25"/>
      <c r="N637" s="62"/>
      <c r="O637" s="68"/>
      <c r="P637" s="5"/>
    </row>
    <row r="638" spans="1:16" ht="39" customHeight="1" x14ac:dyDescent="0.25">
      <c r="A638" s="24" t="str">
        <f t="shared" si="25"/>
        <v>11</v>
      </c>
      <c r="B638" s="43" t="s">
        <v>1340</v>
      </c>
      <c r="C638" s="73"/>
      <c r="D638" s="5" t="s">
        <v>1158</v>
      </c>
      <c r="E638" s="175" t="s">
        <v>23</v>
      </c>
      <c r="F638" s="24" t="str">
        <f t="shared" si="24"/>
        <v/>
      </c>
      <c r="G638" s="100"/>
      <c r="H638" s="144"/>
      <c r="I638" s="145"/>
      <c r="J638" s="145"/>
      <c r="K638" s="159">
        <v>180000</v>
      </c>
      <c r="L638" s="158"/>
      <c r="M638" s="86"/>
      <c r="N638" s="62"/>
      <c r="O638" s="68"/>
      <c r="P638" s="5"/>
    </row>
    <row r="639" spans="1:16" ht="39" customHeight="1" x14ac:dyDescent="0.25">
      <c r="A639" s="24" t="str">
        <f t="shared" si="25"/>
        <v>11</v>
      </c>
      <c r="B639" s="43" t="s">
        <v>1340</v>
      </c>
      <c r="C639" s="73"/>
      <c r="D639" s="5" t="s">
        <v>1159</v>
      </c>
      <c r="E639" s="175" t="s">
        <v>23</v>
      </c>
      <c r="F639" s="24" t="str">
        <f t="shared" si="24"/>
        <v/>
      </c>
      <c r="G639" s="100"/>
      <c r="H639" s="144"/>
      <c r="I639" s="145"/>
      <c r="J639" s="145"/>
      <c r="K639" s="159">
        <v>180000</v>
      </c>
      <c r="L639" s="158"/>
      <c r="M639" s="86"/>
      <c r="N639" s="62"/>
      <c r="O639" s="68"/>
      <c r="P639" s="5"/>
    </row>
    <row r="640" spans="1:16" s="135" customFormat="1" ht="39" customHeight="1" x14ac:dyDescent="0.25">
      <c r="A640" s="24" t="str">
        <f t="shared" si="25"/>
        <v/>
      </c>
      <c r="B640" s="133"/>
      <c r="C640" s="109"/>
      <c r="D640" s="89" t="s">
        <v>1156</v>
      </c>
      <c r="E640" s="134"/>
      <c r="F640" s="24" t="str">
        <f t="shared" si="24"/>
        <v/>
      </c>
      <c r="G640" s="124"/>
      <c r="H640" s="125">
        <f>H630</f>
        <v>40000000</v>
      </c>
      <c r="I640" s="126"/>
      <c r="J640" s="126"/>
      <c r="K640" s="125">
        <f>SUM(K631:K639)</f>
        <v>2313000</v>
      </c>
      <c r="L640" s="126"/>
      <c r="M640" s="90">
        <f>M629+H640-K640</f>
        <v>297036000</v>
      </c>
      <c r="N640" s="107"/>
      <c r="O640" s="127"/>
      <c r="P640" s="89"/>
    </row>
    <row r="641" spans="1:16" ht="39" customHeight="1" x14ac:dyDescent="0.25">
      <c r="A641" s="24" t="str">
        <f t="shared" si="25"/>
        <v>11</v>
      </c>
      <c r="B641" s="43" t="s">
        <v>1341</v>
      </c>
      <c r="C641" s="73" t="s">
        <v>1166</v>
      </c>
      <c r="D641" s="5" t="s">
        <v>1125</v>
      </c>
      <c r="E641" s="175"/>
      <c r="F641" s="24" t="str">
        <f t="shared" si="24"/>
        <v>PT.HUY</v>
      </c>
      <c r="G641" s="100" t="s">
        <v>538</v>
      </c>
      <c r="H641" s="144"/>
      <c r="I641" s="145"/>
      <c r="J641" s="145"/>
      <c r="K641" s="159"/>
      <c r="L641" s="158"/>
      <c r="M641" s="25"/>
      <c r="N641" s="62"/>
      <c r="O641" s="68"/>
      <c r="P641" s="5"/>
    </row>
    <row r="642" spans="1:16" ht="39" customHeight="1" x14ac:dyDescent="0.25">
      <c r="A642" s="24" t="str">
        <f t="shared" si="25"/>
        <v>11</v>
      </c>
      <c r="B642" s="43" t="s">
        <v>1341</v>
      </c>
      <c r="C642" s="73"/>
      <c r="D642" s="5" t="s">
        <v>1167</v>
      </c>
      <c r="E642" s="175" t="s">
        <v>24</v>
      </c>
      <c r="F642" s="24" t="str">
        <f t="shared" si="24"/>
        <v/>
      </c>
      <c r="G642" s="100"/>
      <c r="H642" s="144"/>
      <c r="I642" s="145"/>
      <c r="J642" s="145"/>
      <c r="K642" s="159">
        <v>1000000</v>
      </c>
      <c r="L642" s="158"/>
      <c r="M642" s="25"/>
      <c r="N642" s="62"/>
      <c r="O642" s="68"/>
      <c r="P642" s="5"/>
    </row>
    <row r="643" spans="1:16" ht="39" customHeight="1" x14ac:dyDescent="0.25">
      <c r="A643" s="24" t="str">
        <f t="shared" si="25"/>
        <v>11</v>
      </c>
      <c r="B643" s="43" t="s">
        <v>1341</v>
      </c>
      <c r="C643" s="73"/>
      <c r="D643" s="5" t="s">
        <v>1168</v>
      </c>
      <c r="E643" s="175" t="s">
        <v>24</v>
      </c>
      <c r="F643" s="24" t="str">
        <f t="shared" si="24"/>
        <v/>
      </c>
      <c r="G643" s="100"/>
      <c r="H643" s="144"/>
      <c r="I643" s="145"/>
      <c r="J643" s="145"/>
      <c r="K643" s="159">
        <v>9000000</v>
      </c>
      <c r="L643" s="158"/>
      <c r="M643" s="25"/>
      <c r="N643" s="62"/>
      <c r="O643" s="68"/>
      <c r="P643" s="5"/>
    </row>
    <row r="644" spans="1:16" ht="39" customHeight="1" x14ac:dyDescent="0.25">
      <c r="A644" s="24" t="str">
        <f t="shared" si="25"/>
        <v>11</v>
      </c>
      <c r="B644" s="43" t="s">
        <v>1341</v>
      </c>
      <c r="C644" s="73"/>
      <c r="D644" s="5" t="s">
        <v>1169</v>
      </c>
      <c r="E644" s="175" t="s">
        <v>24</v>
      </c>
      <c r="F644" s="24" t="str">
        <f t="shared" si="24"/>
        <v/>
      </c>
      <c r="G644" s="100"/>
      <c r="H644" s="144"/>
      <c r="I644" s="145"/>
      <c r="J644" s="145"/>
      <c r="K644" s="159">
        <v>2000000</v>
      </c>
      <c r="L644" s="158"/>
      <c r="M644" s="25"/>
      <c r="N644" s="62"/>
      <c r="O644" s="68"/>
      <c r="P644" s="5"/>
    </row>
    <row r="645" spans="1:16" ht="39" customHeight="1" x14ac:dyDescent="0.25">
      <c r="A645" s="24" t="str">
        <f t="shared" si="25"/>
        <v>11</v>
      </c>
      <c r="B645" s="43" t="s">
        <v>1341</v>
      </c>
      <c r="C645" s="73"/>
      <c r="D645" s="5" t="s">
        <v>1170</v>
      </c>
      <c r="E645" s="175" t="s">
        <v>24</v>
      </c>
      <c r="F645" s="24" t="str">
        <f t="shared" ref="F645:F708" si="26">LEFT(G645,8)</f>
        <v/>
      </c>
      <c r="G645" s="100"/>
      <c r="H645" s="144"/>
      <c r="I645" s="145"/>
      <c r="J645" s="145"/>
      <c r="K645" s="159">
        <v>5000000</v>
      </c>
      <c r="L645" s="158"/>
      <c r="M645" s="25"/>
      <c r="N645" s="62"/>
      <c r="O645" s="68"/>
      <c r="P645" s="5"/>
    </row>
    <row r="646" spans="1:16" ht="39" customHeight="1" x14ac:dyDescent="0.25">
      <c r="A646" s="24" t="str">
        <f t="shared" si="25"/>
        <v>11</v>
      </c>
      <c r="B646" s="43" t="s">
        <v>1341</v>
      </c>
      <c r="C646" s="73"/>
      <c r="D646" s="5" t="s">
        <v>1171</v>
      </c>
      <c r="E646" s="175" t="s">
        <v>23</v>
      </c>
      <c r="F646" s="24" t="str">
        <f t="shared" si="26"/>
        <v/>
      </c>
      <c r="G646" s="100"/>
      <c r="H646" s="144"/>
      <c r="I646" s="145"/>
      <c r="J646" s="145"/>
      <c r="K646" s="159">
        <v>166000</v>
      </c>
      <c r="L646" s="158"/>
      <c r="M646" s="25"/>
      <c r="N646" s="62"/>
      <c r="O646" s="68"/>
      <c r="P646" s="5"/>
    </row>
    <row r="647" spans="1:16" ht="39" customHeight="1" x14ac:dyDescent="0.25">
      <c r="A647" s="24" t="str">
        <f t="shared" si="25"/>
        <v>11</v>
      </c>
      <c r="B647" s="43" t="s">
        <v>1341</v>
      </c>
      <c r="C647" s="73"/>
      <c r="D647" s="5" t="s">
        <v>1172</v>
      </c>
      <c r="E647" s="175" t="s">
        <v>23</v>
      </c>
      <c r="F647" s="24" t="str">
        <f t="shared" si="26"/>
        <v/>
      </c>
      <c r="G647" s="100"/>
      <c r="H647" s="144"/>
      <c r="I647" s="145"/>
      <c r="J647" s="145"/>
      <c r="K647" s="159">
        <v>80000</v>
      </c>
      <c r="L647" s="158"/>
      <c r="M647" s="25"/>
      <c r="N647" s="62"/>
      <c r="O647" s="68"/>
      <c r="P647" s="5"/>
    </row>
    <row r="648" spans="1:16" s="135" customFormat="1" ht="39" customHeight="1" x14ac:dyDescent="0.25">
      <c r="A648" s="132"/>
      <c r="B648" s="133"/>
      <c r="C648" s="109"/>
      <c r="D648" s="89" t="s">
        <v>1179</v>
      </c>
      <c r="E648" s="134"/>
      <c r="F648" s="24" t="str">
        <f t="shared" si="26"/>
        <v/>
      </c>
      <c r="G648" s="124"/>
      <c r="H648" s="125"/>
      <c r="I648" s="126"/>
      <c r="J648" s="126"/>
      <c r="K648" s="125">
        <f>SUM(K642:K647)</f>
        <v>17246000</v>
      </c>
      <c r="L648" s="126"/>
      <c r="M648" s="90">
        <f>M640-K648</f>
        <v>279790000</v>
      </c>
      <c r="N648" s="107"/>
      <c r="O648" s="127"/>
      <c r="P648" s="89"/>
    </row>
    <row r="649" spans="1:16" ht="39" customHeight="1" x14ac:dyDescent="0.25">
      <c r="A649" s="176" t="str">
        <f t="shared" ref="A649:A662" si="27">MID(B649,4,2)</f>
        <v>11</v>
      </c>
      <c r="B649" s="43" t="s">
        <v>1173</v>
      </c>
      <c r="C649" s="73" t="s">
        <v>1177</v>
      </c>
      <c r="D649" s="5" t="s">
        <v>1089</v>
      </c>
      <c r="E649" s="175"/>
      <c r="F649" s="24" t="str">
        <f t="shared" si="26"/>
        <v>T1 =&gt; PA</v>
      </c>
      <c r="G649" s="100" t="s">
        <v>938</v>
      </c>
      <c r="H649" s="144">
        <v>25000000</v>
      </c>
      <c r="I649" s="145"/>
      <c r="J649" s="145"/>
      <c r="K649" s="159"/>
      <c r="L649" s="158"/>
      <c r="M649" s="25"/>
      <c r="N649" s="62"/>
      <c r="O649" s="68">
        <v>0</v>
      </c>
      <c r="P649" s="5" t="s">
        <v>1178</v>
      </c>
    </row>
    <row r="650" spans="1:16" ht="39" customHeight="1" x14ac:dyDescent="0.25">
      <c r="A650" s="176" t="str">
        <f t="shared" si="27"/>
        <v>11</v>
      </c>
      <c r="B650" s="43" t="s">
        <v>1173</v>
      </c>
      <c r="C650" s="73"/>
      <c r="D650" s="5" t="s">
        <v>1174</v>
      </c>
      <c r="E650" s="175" t="s">
        <v>24</v>
      </c>
      <c r="F650" s="24" t="str">
        <f t="shared" si="26"/>
        <v/>
      </c>
      <c r="G650" s="100"/>
      <c r="H650" s="144"/>
      <c r="I650" s="145"/>
      <c r="J650" s="145"/>
      <c r="K650" s="159">
        <v>2000000</v>
      </c>
      <c r="L650" s="158"/>
      <c r="M650" s="29"/>
      <c r="N650" s="63"/>
      <c r="O650" s="68"/>
      <c r="P650" s="5"/>
    </row>
    <row r="651" spans="1:16" ht="39" customHeight="1" x14ac:dyDescent="0.25">
      <c r="A651" s="176" t="str">
        <f t="shared" si="27"/>
        <v>11</v>
      </c>
      <c r="B651" s="43" t="s">
        <v>1173</v>
      </c>
      <c r="C651" s="73"/>
      <c r="D651" s="5" t="s">
        <v>1175</v>
      </c>
      <c r="E651" s="175" t="s">
        <v>23</v>
      </c>
      <c r="F651" s="24" t="str">
        <f t="shared" si="26"/>
        <v/>
      </c>
      <c r="G651" s="100"/>
      <c r="H651" s="144"/>
      <c r="I651" s="145"/>
      <c r="J651" s="145"/>
      <c r="K651" s="159">
        <v>1200000</v>
      </c>
      <c r="L651" s="158"/>
      <c r="M651" s="25"/>
      <c r="N651" s="62"/>
      <c r="O651" s="68"/>
      <c r="P651" s="5"/>
    </row>
    <row r="652" spans="1:16" ht="39" customHeight="1" x14ac:dyDescent="0.25">
      <c r="A652" s="176" t="str">
        <f t="shared" si="27"/>
        <v>11</v>
      </c>
      <c r="B652" s="43" t="s">
        <v>1173</v>
      </c>
      <c r="C652" s="73"/>
      <c r="D652" s="5" t="s">
        <v>1176</v>
      </c>
      <c r="E652" s="175" t="s">
        <v>23</v>
      </c>
      <c r="F652" s="24" t="str">
        <f t="shared" si="26"/>
        <v/>
      </c>
      <c r="G652" s="100"/>
      <c r="H652" s="144"/>
      <c r="I652" s="145"/>
      <c r="J652" s="145"/>
      <c r="K652" s="159">
        <v>238000</v>
      </c>
      <c r="L652" s="158"/>
      <c r="M652" s="25"/>
      <c r="N652" s="62"/>
      <c r="O652" s="68"/>
      <c r="P652" s="5"/>
    </row>
    <row r="653" spans="1:16" s="135" customFormat="1" ht="39" customHeight="1" x14ac:dyDescent="0.25">
      <c r="A653" s="132" t="str">
        <f t="shared" si="27"/>
        <v/>
      </c>
      <c r="B653" s="133"/>
      <c r="C653" s="109"/>
      <c r="D653" s="89" t="s">
        <v>1180</v>
      </c>
      <c r="E653" s="134"/>
      <c r="F653" s="24" t="str">
        <f t="shared" si="26"/>
        <v/>
      </c>
      <c r="G653" s="124"/>
      <c r="H653" s="125">
        <f>H649</f>
        <v>25000000</v>
      </c>
      <c r="I653" s="126"/>
      <c r="J653" s="126"/>
      <c r="K653" s="125">
        <f>SUM(K650:K652)</f>
        <v>3438000</v>
      </c>
      <c r="L653" s="126"/>
      <c r="M653" s="90">
        <f>M648+H653-K653</f>
        <v>301352000</v>
      </c>
      <c r="N653" s="107"/>
      <c r="O653" s="127"/>
      <c r="P653" s="89"/>
    </row>
    <row r="654" spans="1:16" ht="39" customHeight="1" x14ac:dyDescent="0.25">
      <c r="A654" s="176" t="str">
        <f t="shared" si="27"/>
        <v>11</v>
      </c>
      <c r="B654" s="43" t="s">
        <v>1184</v>
      </c>
      <c r="C654" s="73" t="s">
        <v>1185</v>
      </c>
      <c r="D654" s="5" t="s">
        <v>303</v>
      </c>
      <c r="E654" s="175"/>
      <c r="F654" s="24" t="str">
        <f t="shared" si="26"/>
        <v>PT.HUY</v>
      </c>
      <c r="G654" s="100" t="s">
        <v>538</v>
      </c>
      <c r="H654" s="144"/>
      <c r="I654" s="145"/>
      <c r="J654" s="145"/>
      <c r="K654" s="159"/>
      <c r="L654" s="158"/>
      <c r="M654" s="25"/>
      <c r="N654" s="62"/>
      <c r="O654" s="68"/>
      <c r="P654" s="5"/>
    </row>
    <row r="655" spans="1:16" ht="39" customHeight="1" x14ac:dyDescent="0.25">
      <c r="A655" s="176" t="str">
        <f t="shared" si="27"/>
        <v>11</v>
      </c>
      <c r="B655" s="43" t="s">
        <v>1184</v>
      </c>
      <c r="C655" s="73" t="s">
        <v>1186</v>
      </c>
      <c r="D655" s="5" t="s">
        <v>303</v>
      </c>
      <c r="E655" s="175"/>
      <c r="F655" s="24" t="str">
        <f t="shared" si="26"/>
        <v>PT.HUY</v>
      </c>
      <c r="G655" s="100" t="s">
        <v>538</v>
      </c>
      <c r="H655" s="144"/>
      <c r="I655" s="145"/>
      <c r="J655" s="145"/>
      <c r="K655" s="159"/>
      <c r="L655" s="158"/>
      <c r="M655" s="25"/>
      <c r="N655" s="62"/>
      <c r="O655" s="68"/>
      <c r="P655" s="5"/>
    </row>
    <row r="656" spans="1:16" ht="39" customHeight="1" x14ac:dyDescent="0.25">
      <c r="A656" s="176" t="str">
        <f t="shared" si="27"/>
        <v>11</v>
      </c>
      <c r="B656" s="43" t="s">
        <v>1184</v>
      </c>
      <c r="C656" s="73" t="s">
        <v>1187</v>
      </c>
      <c r="D656" s="5" t="s">
        <v>1039</v>
      </c>
      <c r="E656" s="175"/>
      <c r="F656" s="24" t="str">
        <f t="shared" si="26"/>
        <v>T1 =&gt; PA</v>
      </c>
      <c r="G656" s="100" t="s">
        <v>938</v>
      </c>
      <c r="H656" s="144"/>
      <c r="I656" s="145">
        <v>50000000</v>
      </c>
      <c r="J656" s="145"/>
      <c r="K656" s="159"/>
      <c r="L656" s="158"/>
      <c r="M656" s="25"/>
      <c r="N656" s="62"/>
      <c r="O656" s="68">
        <v>0</v>
      </c>
      <c r="P656" s="5" t="s">
        <v>1188</v>
      </c>
    </row>
    <row r="657" spans="1:16" ht="39" customHeight="1" x14ac:dyDescent="0.25">
      <c r="A657" s="176" t="str">
        <f t="shared" si="27"/>
        <v>11</v>
      </c>
      <c r="B657" s="43" t="s">
        <v>1184</v>
      </c>
      <c r="C657" s="73"/>
      <c r="D657" s="5" t="s">
        <v>1189</v>
      </c>
      <c r="E657" s="175" t="s">
        <v>23</v>
      </c>
      <c r="F657" s="24" t="str">
        <f t="shared" si="26"/>
        <v/>
      </c>
      <c r="G657" s="100"/>
      <c r="H657" s="144"/>
      <c r="I657" s="145"/>
      <c r="J657" s="145"/>
      <c r="K657" s="159">
        <v>168000</v>
      </c>
      <c r="L657" s="158"/>
      <c r="M657" s="25"/>
      <c r="N657" s="62"/>
      <c r="O657" s="68"/>
      <c r="P657" s="5"/>
    </row>
    <row r="658" spans="1:16" ht="39" customHeight="1" x14ac:dyDescent="0.25">
      <c r="A658" s="176" t="str">
        <f t="shared" si="27"/>
        <v>11</v>
      </c>
      <c r="B658" s="43" t="s">
        <v>1184</v>
      </c>
      <c r="C658" s="73"/>
      <c r="D658" s="5" t="s">
        <v>1190</v>
      </c>
      <c r="E658" s="175" t="s">
        <v>35</v>
      </c>
      <c r="F658" s="24" t="str">
        <f t="shared" si="26"/>
        <v/>
      </c>
      <c r="G658" s="100"/>
      <c r="H658" s="144"/>
      <c r="I658" s="145"/>
      <c r="J658" s="145"/>
      <c r="K658" s="159">
        <v>4440000</v>
      </c>
      <c r="L658" s="158"/>
      <c r="M658" s="25"/>
      <c r="N658" s="62"/>
      <c r="O658" s="68"/>
      <c r="P658" s="5"/>
    </row>
    <row r="659" spans="1:16" ht="39" customHeight="1" x14ac:dyDescent="0.25">
      <c r="A659" s="176" t="str">
        <f t="shared" si="27"/>
        <v>11</v>
      </c>
      <c r="B659" s="43" t="s">
        <v>1184</v>
      </c>
      <c r="C659" s="73"/>
      <c r="D659" s="5" t="s">
        <v>1191</v>
      </c>
      <c r="E659" s="24" t="s">
        <v>28</v>
      </c>
      <c r="F659" s="24" t="str">
        <f t="shared" si="26"/>
        <v/>
      </c>
      <c r="G659" s="100"/>
      <c r="H659" s="144"/>
      <c r="I659" s="145"/>
      <c r="J659" s="145"/>
      <c r="K659" s="159">
        <v>1865000</v>
      </c>
      <c r="L659" s="158"/>
      <c r="M659" s="25"/>
      <c r="N659" s="62"/>
      <c r="O659" s="68"/>
      <c r="P659" s="5"/>
    </row>
    <row r="660" spans="1:16" ht="39" customHeight="1" x14ac:dyDescent="0.25">
      <c r="A660" s="176" t="str">
        <f t="shared" si="27"/>
        <v>11</v>
      </c>
      <c r="B660" s="43" t="s">
        <v>1184</v>
      </c>
      <c r="C660" s="73"/>
      <c r="D660" s="5" t="s">
        <v>1192</v>
      </c>
      <c r="E660" s="175" t="s">
        <v>37</v>
      </c>
      <c r="F660" s="24" t="str">
        <f t="shared" si="26"/>
        <v/>
      </c>
      <c r="G660" s="100"/>
      <c r="H660" s="144"/>
      <c r="I660" s="145"/>
      <c r="J660" s="145"/>
      <c r="K660" s="159">
        <v>414000</v>
      </c>
      <c r="L660" s="158"/>
      <c r="M660" s="25"/>
      <c r="N660" s="62"/>
      <c r="O660" s="68"/>
      <c r="P660" s="5"/>
    </row>
    <row r="661" spans="1:16" ht="39" customHeight="1" x14ac:dyDescent="0.25">
      <c r="A661" s="176" t="str">
        <f t="shared" si="27"/>
        <v>11</v>
      </c>
      <c r="B661" s="43" t="s">
        <v>1184</v>
      </c>
      <c r="C661" s="73"/>
      <c r="D661" s="5" t="s">
        <v>1193</v>
      </c>
      <c r="E661" s="175" t="s">
        <v>68</v>
      </c>
      <c r="F661" s="24" t="str">
        <f t="shared" si="26"/>
        <v/>
      </c>
      <c r="G661" s="113"/>
      <c r="H661" s="144"/>
      <c r="I661" s="145"/>
      <c r="J661" s="145"/>
      <c r="K661" s="159">
        <v>18800000</v>
      </c>
      <c r="L661" s="158"/>
      <c r="M661" s="25"/>
      <c r="N661" s="62"/>
      <c r="O661" s="68"/>
      <c r="P661" s="5"/>
    </row>
    <row r="662" spans="1:16" s="135" customFormat="1" ht="39" customHeight="1" x14ac:dyDescent="0.25">
      <c r="A662" s="132" t="str">
        <f t="shared" si="27"/>
        <v/>
      </c>
      <c r="B662" s="133"/>
      <c r="C662" s="109"/>
      <c r="D662" s="89" t="s">
        <v>1194</v>
      </c>
      <c r="E662" s="134"/>
      <c r="F662" s="24" t="str">
        <f t="shared" si="26"/>
        <v/>
      </c>
      <c r="G662" s="124"/>
      <c r="H662" s="125"/>
      <c r="I662" s="126"/>
      <c r="J662" s="126"/>
      <c r="K662" s="125">
        <f>SUM(K657:K661)</f>
        <v>25687000</v>
      </c>
      <c r="L662" s="126"/>
      <c r="M662" s="90">
        <f>M653-K662</f>
        <v>275665000</v>
      </c>
      <c r="N662" s="107"/>
      <c r="O662" s="127"/>
      <c r="P662" s="89"/>
    </row>
    <row r="663" spans="1:16" ht="39" customHeight="1" x14ac:dyDescent="0.25">
      <c r="A663" s="176" t="str">
        <f t="shared" ref="A663:A711" si="28">MID(B663,4,2)</f>
        <v>11</v>
      </c>
      <c r="B663" s="43" t="s">
        <v>1197</v>
      </c>
      <c r="C663" s="73" t="s">
        <v>1201</v>
      </c>
      <c r="D663" s="5" t="s">
        <v>1198</v>
      </c>
      <c r="E663" s="175"/>
      <c r="F663" s="24" t="str">
        <f t="shared" si="26"/>
        <v>T1 =&gt; SC</v>
      </c>
      <c r="G663" s="100" t="s">
        <v>1067</v>
      </c>
      <c r="H663" s="144">
        <v>1000000</v>
      </c>
      <c r="I663" s="145"/>
      <c r="J663" s="145"/>
      <c r="K663" s="159"/>
      <c r="L663" s="158"/>
      <c r="M663" s="25"/>
      <c r="N663" s="62"/>
      <c r="O663" s="68">
        <v>99643000</v>
      </c>
      <c r="P663" s="5" t="s">
        <v>1199</v>
      </c>
    </row>
    <row r="664" spans="1:16" ht="39" customHeight="1" x14ac:dyDescent="0.25">
      <c r="A664" s="176" t="str">
        <f t="shared" si="28"/>
        <v>11</v>
      </c>
      <c r="B664" s="43" t="s">
        <v>1197</v>
      </c>
      <c r="C664" s="73" t="s">
        <v>1202</v>
      </c>
      <c r="D664" s="5" t="s">
        <v>1200</v>
      </c>
      <c r="E664" s="175"/>
      <c r="F664" s="24" t="str">
        <f t="shared" si="26"/>
        <v>T1 =&gt; PA</v>
      </c>
      <c r="G664" s="100" t="s">
        <v>938</v>
      </c>
      <c r="H664" s="144">
        <v>500000</v>
      </c>
      <c r="I664" s="145"/>
      <c r="J664" s="145"/>
      <c r="K664" s="159"/>
      <c r="L664" s="158"/>
      <c r="M664" s="25"/>
      <c r="N664" s="62"/>
      <c r="O664" s="68">
        <v>59208000</v>
      </c>
      <c r="P664" s="5" t="s">
        <v>1199</v>
      </c>
    </row>
    <row r="665" spans="1:16" ht="39" customHeight="1" x14ac:dyDescent="0.25">
      <c r="A665" s="176" t="str">
        <f t="shared" si="28"/>
        <v>11</v>
      </c>
      <c r="B665" s="43" t="s">
        <v>1197</v>
      </c>
      <c r="C665" s="73" t="s">
        <v>1203</v>
      </c>
      <c r="D665" s="5" t="s">
        <v>933</v>
      </c>
      <c r="E665" s="175"/>
      <c r="F665" s="24" t="str">
        <f t="shared" si="26"/>
        <v>IB =&gt; SC</v>
      </c>
      <c r="G665" s="100" t="s">
        <v>1846</v>
      </c>
      <c r="H665" s="144">
        <v>30000000</v>
      </c>
      <c r="I665" s="145"/>
      <c r="J665" s="145"/>
      <c r="K665" s="159"/>
      <c r="L665" s="158"/>
      <c r="M665" s="25"/>
      <c r="N665" s="62"/>
      <c r="O665" s="68">
        <v>39390000</v>
      </c>
      <c r="P665" s="62"/>
    </row>
    <row r="666" spans="1:16" ht="39" customHeight="1" x14ac:dyDescent="0.25">
      <c r="A666" s="176" t="str">
        <f t="shared" si="28"/>
        <v>11</v>
      </c>
      <c r="B666" s="43" t="s">
        <v>1197</v>
      </c>
      <c r="C666" s="220" t="s">
        <v>1204</v>
      </c>
      <c r="D666" s="5" t="s">
        <v>1205</v>
      </c>
      <c r="E666" s="175"/>
      <c r="F666" s="24" t="str">
        <f t="shared" si="26"/>
        <v>T1 =&gt; PA</v>
      </c>
      <c r="G666" s="5" t="s">
        <v>2120</v>
      </c>
      <c r="H666" s="214">
        <v>10000000</v>
      </c>
      <c r="I666" s="145"/>
      <c r="J666" s="145"/>
      <c r="K666" s="159"/>
      <c r="L666" s="158"/>
      <c r="M666" s="25"/>
      <c r="N666" s="62"/>
      <c r="O666" s="216">
        <v>99860000</v>
      </c>
      <c r="P666" s="5" t="s">
        <v>1207</v>
      </c>
    </row>
    <row r="667" spans="1:16" ht="39" customHeight="1" x14ac:dyDescent="0.25">
      <c r="A667" s="176" t="str">
        <f t="shared" si="28"/>
        <v>11</v>
      </c>
      <c r="B667" s="43" t="s">
        <v>1197</v>
      </c>
      <c r="C667" s="221"/>
      <c r="D667" s="5" t="s">
        <v>1206</v>
      </c>
      <c r="E667" s="175"/>
      <c r="F667" s="24" t="str">
        <f>LEFT(G667,8)</f>
        <v>T1 =&gt; PA</v>
      </c>
      <c r="G667" s="5" t="s">
        <v>2120</v>
      </c>
      <c r="H667" s="215"/>
      <c r="I667" s="145"/>
      <c r="J667" s="145"/>
      <c r="K667" s="159"/>
      <c r="L667" s="158"/>
      <c r="M667" s="25"/>
      <c r="N667" s="62"/>
      <c r="O667" s="217"/>
      <c r="P667" s="62"/>
    </row>
    <row r="668" spans="1:16" ht="39" customHeight="1" x14ac:dyDescent="0.25">
      <c r="A668" s="176" t="str">
        <f t="shared" si="28"/>
        <v>11</v>
      </c>
      <c r="B668" s="43" t="s">
        <v>1197</v>
      </c>
      <c r="C668" s="220" t="s">
        <v>1208</v>
      </c>
      <c r="D668" s="5" t="s">
        <v>1209</v>
      </c>
      <c r="E668" s="175"/>
      <c r="F668" s="24" t="str">
        <f t="shared" si="26"/>
        <v>T2 =&gt; PA</v>
      </c>
      <c r="G668" s="100" t="s">
        <v>1211</v>
      </c>
      <c r="H668" s="214">
        <v>98620000</v>
      </c>
      <c r="I668" s="145"/>
      <c r="J668" s="145"/>
      <c r="K668" s="159"/>
      <c r="L668" s="158"/>
      <c r="M668" s="25"/>
      <c r="N668" s="62"/>
      <c r="O668" s="68">
        <v>0</v>
      </c>
      <c r="P668" s="5"/>
    </row>
    <row r="669" spans="1:16" ht="39" customHeight="1" x14ac:dyDescent="0.25">
      <c r="A669" s="176" t="str">
        <f t="shared" si="28"/>
        <v>11</v>
      </c>
      <c r="B669" s="43" t="s">
        <v>1197</v>
      </c>
      <c r="C669" s="221"/>
      <c r="D669" s="5" t="s">
        <v>1210</v>
      </c>
      <c r="E669" s="175"/>
      <c r="F669" s="24" t="str">
        <f t="shared" si="26"/>
        <v>K3 =&gt; K7</v>
      </c>
      <c r="G669" s="100" t="s">
        <v>1265</v>
      </c>
      <c r="H669" s="215"/>
      <c r="I669" s="145"/>
      <c r="J669" s="145"/>
      <c r="K669" s="159"/>
      <c r="L669" s="158"/>
      <c r="M669" s="25"/>
      <c r="N669" s="62"/>
      <c r="O669" s="68">
        <v>0</v>
      </c>
      <c r="P669" s="5"/>
    </row>
    <row r="670" spans="1:16" ht="39" customHeight="1" x14ac:dyDescent="0.25">
      <c r="A670" s="176" t="str">
        <f t="shared" si="28"/>
        <v>11</v>
      </c>
      <c r="B670" s="43" t="s">
        <v>1197</v>
      </c>
      <c r="C670" s="73" t="s">
        <v>0</v>
      </c>
      <c r="D670" s="5" t="s">
        <v>1212</v>
      </c>
      <c r="E670" s="175" t="s">
        <v>24</v>
      </c>
      <c r="F670" s="24" t="str">
        <f t="shared" si="26"/>
        <v/>
      </c>
      <c r="G670" s="100"/>
      <c r="H670" s="144"/>
      <c r="I670" s="145"/>
      <c r="J670" s="145"/>
      <c r="K670" s="159">
        <v>500000</v>
      </c>
      <c r="L670" s="158"/>
      <c r="M670" s="25"/>
      <c r="N670" s="62"/>
      <c r="O670" s="68"/>
      <c r="P670" s="5"/>
    </row>
    <row r="671" spans="1:16" ht="39" customHeight="1" x14ac:dyDescent="0.25">
      <c r="A671" s="176" t="str">
        <f t="shared" si="28"/>
        <v>11</v>
      </c>
      <c r="B671" s="43" t="s">
        <v>1197</v>
      </c>
      <c r="C671" s="73"/>
      <c r="D671" s="5" t="s">
        <v>1213</v>
      </c>
      <c r="E671" s="175" t="s">
        <v>37</v>
      </c>
      <c r="F671" s="24" t="str">
        <f t="shared" si="26"/>
        <v/>
      </c>
      <c r="G671" s="100"/>
      <c r="H671" s="144"/>
      <c r="I671" s="145"/>
      <c r="J671" s="145"/>
      <c r="K671" s="159">
        <v>40000</v>
      </c>
      <c r="L671" s="158"/>
      <c r="M671" s="25"/>
      <c r="N671" s="62"/>
      <c r="O671" s="68"/>
      <c r="P671" s="5"/>
    </row>
    <row r="672" spans="1:16" ht="39" customHeight="1" x14ac:dyDescent="0.25">
      <c r="A672" s="176" t="str">
        <f t="shared" si="28"/>
        <v>11</v>
      </c>
      <c r="B672" s="43" t="s">
        <v>1197</v>
      </c>
      <c r="C672" s="73"/>
      <c r="D672" s="5" t="s">
        <v>1214</v>
      </c>
      <c r="E672" s="175" t="s">
        <v>37</v>
      </c>
      <c r="F672" s="24" t="str">
        <f t="shared" si="26"/>
        <v/>
      </c>
      <c r="G672" s="100"/>
      <c r="H672" s="144"/>
      <c r="I672" s="145"/>
      <c r="J672" s="145"/>
      <c r="K672" s="159">
        <v>730000</v>
      </c>
      <c r="L672" s="158"/>
      <c r="M672" s="25"/>
      <c r="N672" s="62"/>
      <c r="O672" s="68"/>
      <c r="P672" s="5"/>
    </row>
    <row r="673" spans="1:16" ht="39" customHeight="1" x14ac:dyDescent="0.25">
      <c r="A673" s="176" t="str">
        <f t="shared" si="28"/>
        <v>11</v>
      </c>
      <c r="B673" s="43" t="s">
        <v>1197</v>
      </c>
      <c r="C673" s="73"/>
      <c r="D673" s="5" t="s">
        <v>1215</v>
      </c>
      <c r="E673" s="175" t="s">
        <v>23</v>
      </c>
      <c r="F673" s="24" t="str">
        <f t="shared" si="26"/>
        <v/>
      </c>
      <c r="G673" s="100"/>
      <c r="H673" s="144"/>
      <c r="I673" s="145"/>
      <c r="J673" s="145"/>
      <c r="K673" s="159">
        <v>84000</v>
      </c>
      <c r="L673" s="158"/>
      <c r="M673" s="25"/>
      <c r="N673" s="62"/>
      <c r="O673" s="68"/>
      <c r="P673" s="5"/>
    </row>
    <row r="674" spans="1:16" s="135" customFormat="1" ht="39" customHeight="1" x14ac:dyDescent="0.25">
      <c r="A674" s="132" t="str">
        <f t="shared" si="28"/>
        <v/>
      </c>
      <c r="B674" s="133"/>
      <c r="C674" s="109"/>
      <c r="D674" s="89" t="s">
        <v>1216</v>
      </c>
      <c r="E674" s="134"/>
      <c r="F674" s="24" t="str">
        <f t="shared" si="26"/>
        <v/>
      </c>
      <c r="G674" s="124"/>
      <c r="H674" s="125">
        <f>SUM(H663:H669)</f>
        <v>140120000</v>
      </c>
      <c r="I674" s="126"/>
      <c r="J674" s="126"/>
      <c r="K674" s="125">
        <f>SUM(K670:K673)</f>
        <v>1354000</v>
      </c>
      <c r="L674" s="126"/>
      <c r="M674" s="90">
        <f>M662+H674-K674</f>
        <v>414431000</v>
      </c>
      <c r="N674" s="107"/>
      <c r="O674" s="127"/>
      <c r="P674" s="89"/>
    </row>
    <row r="675" spans="1:16" ht="39" customHeight="1" x14ac:dyDescent="0.25">
      <c r="A675" s="176" t="str">
        <f t="shared" si="28"/>
        <v>11</v>
      </c>
      <c r="B675" s="43" t="s">
        <v>1342</v>
      </c>
      <c r="C675" s="73" t="s">
        <v>1219</v>
      </c>
      <c r="D675" s="5" t="s">
        <v>1217</v>
      </c>
      <c r="E675" s="24"/>
      <c r="F675" s="24" t="str">
        <f t="shared" si="26"/>
        <v>T1 =&gt; SC</v>
      </c>
      <c r="G675" s="95" t="s">
        <v>1218</v>
      </c>
      <c r="H675" s="144"/>
      <c r="I675" s="145">
        <v>12600000</v>
      </c>
      <c r="J675" s="145"/>
      <c r="K675" s="159"/>
      <c r="L675" s="158"/>
      <c r="M675" s="29"/>
      <c r="N675" s="63"/>
      <c r="O675" s="68">
        <v>88000000</v>
      </c>
      <c r="P675" s="5" t="s">
        <v>297</v>
      </c>
    </row>
    <row r="676" spans="1:16" ht="39" customHeight="1" x14ac:dyDescent="0.25">
      <c r="A676" s="176" t="str">
        <f t="shared" si="28"/>
        <v>11</v>
      </c>
      <c r="B676" s="43" t="s">
        <v>1342</v>
      </c>
      <c r="C676" s="73" t="s">
        <v>1220</v>
      </c>
      <c r="D676" s="5" t="s">
        <v>1221</v>
      </c>
      <c r="E676" s="175"/>
      <c r="F676" s="24" t="str">
        <f t="shared" si="26"/>
        <v>T1 =&gt; PA</v>
      </c>
      <c r="G676" s="100" t="s">
        <v>938</v>
      </c>
      <c r="H676" s="144">
        <v>10000000</v>
      </c>
      <c r="I676" s="145"/>
      <c r="J676" s="145"/>
      <c r="K676" s="159"/>
      <c r="L676" s="158"/>
      <c r="M676" s="25"/>
      <c r="N676" s="62"/>
      <c r="O676" s="68">
        <v>45708000</v>
      </c>
      <c r="P676" s="5"/>
    </row>
    <row r="677" spans="1:16" ht="39" customHeight="1" x14ac:dyDescent="0.25">
      <c r="A677" s="176" t="str">
        <f t="shared" si="28"/>
        <v>11</v>
      </c>
      <c r="B677" s="43" t="s">
        <v>1342</v>
      </c>
      <c r="C677" s="73" t="s">
        <v>1222</v>
      </c>
      <c r="D677" s="5" t="s">
        <v>1223</v>
      </c>
      <c r="E677" s="175"/>
      <c r="F677" s="24" t="str">
        <f t="shared" si="26"/>
        <v>T2 =&gt; PA</v>
      </c>
      <c r="G677" s="100" t="s">
        <v>1224</v>
      </c>
      <c r="H677" s="144">
        <v>1500000</v>
      </c>
      <c r="I677" s="145"/>
      <c r="J677" s="145"/>
      <c r="K677" s="159"/>
      <c r="L677" s="158"/>
      <c r="M677" s="25"/>
      <c r="N677" s="62"/>
      <c r="O677" s="68">
        <v>45327000</v>
      </c>
      <c r="P677" s="5"/>
    </row>
    <row r="678" spans="1:16" ht="39" customHeight="1" x14ac:dyDescent="0.25">
      <c r="A678" s="176" t="str">
        <f t="shared" si="28"/>
        <v>11</v>
      </c>
      <c r="B678" s="43" t="s">
        <v>1342</v>
      </c>
      <c r="C678" s="73" t="s">
        <v>1225</v>
      </c>
      <c r="D678" s="5" t="s">
        <v>1223</v>
      </c>
      <c r="E678" s="175"/>
      <c r="F678" s="24" t="str">
        <f t="shared" si="26"/>
        <v>T2 =&gt; PA</v>
      </c>
      <c r="G678" s="100" t="s">
        <v>1224</v>
      </c>
      <c r="H678" s="144">
        <v>1500000</v>
      </c>
      <c r="I678" s="145"/>
      <c r="J678" s="145"/>
      <c r="K678" s="159"/>
      <c r="L678" s="158"/>
      <c r="M678" s="25"/>
      <c r="N678" s="62"/>
      <c r="O678" s="68">
        <v>43827000</v>
      </c>
      <c r="P678" s="5" t="s">
        <v>1226</v>
      </c>
    </row>
    <row r="679" spans="1:16" ht="39" customHeight="1" x14ac:dyDescent="0.25">
      <c r="A679" s="176" t="str">
        <f t="shared" si="28"/>
        <v>11</v>
      </c>
      <c r="B679" s="43" t="s">
        <v>1342</v>
      </c>
      <c r="C679" s="73" t="s">
        <v>1227</v>
      </c>
      <c r="D679" s="5" t="s">
        <v>1221</v>
      </c>
      <c r="E679" s="175"/>
      <c r="F679" s="24" t="str">
        <f t="shared" si="26"/>
        <v>T1 =&gt; PA</v>
      </c>
      <c r="G679" s="100" t="s">
        <v>938</v>
      </c>
      <c r="H679" s="144">
        <v>45708000</v>
      </c>
      <c r="I679" s="145"/>
      <c r="J679" s="145"/>
      <c r="K679" s="159"/>
      <c r="L679" s="158"/>
      <c r="M679" s="25"/>
      <c r="N679" s="62"/>
      <c r="O679" s="68">
        <v>0</v>
      </c>
      <c r="P679" s="8" t="s">
        <v>1288</v>
      </c>
    </row>
    <row r="680" spans="1:16" ht="39" customHeight="1" x14ac:dyDescent="0.25">
      <c r="A680" s="176" t="str">
        <f t="shared" si="28"/>
        <v>11</v>
      </c>
      <c r="B680" s="43" t="s">
        <v>1342</v>
      </c>
      <c r="C680" s="73" t="s">
        <v>1228</v>
      </c>
      <c r="D680" s="5" t="s">
        <v>1229</v>
      </c>
      <c r="E680" s="175"/>
      <c r="F680" s="24" t="str">
        <f t="shared" si="26"/>
        <v>T2 =&gt; PA</v>
      </c>
      <c r="G680" s="100" t="s">
        <v>1224</v>
      </c>
      <c r="H680" s="144"/>
      <c r="I680" s="145">
        <v>10000000</v>
      </c>
      <c r="J680" s="145"/>
      <c r="K680" s="159"/>
      <c r="L680" s="158"/>
      <c r="M680" s="25"/>
      <c r="N680" s="62"/>
      <c r="O680" s="68">
        <v>36827000</v>
      </c>
      <c r="P680" s="5" t="s">
        <v>1270</v>
      </c>
    </row>
    <row r="681" spans="1:16" ht="39" customHeight="1" x14ac:dyDescent="0.25">
      <c r="A681" s="176" t="str">
        <f t="shared" si="28"/>
        <v>11</v>
      </c>
      <c r="B681" s="43" t="s">
        <v>1342</v>
      </c>
      <c r="C681" s="73" t="s">
        <v>1230</v>
      </c>
      <c r="D681" s="5" t="s">
        <v>1231</v>
      </c>
      <c r="E681" s="175"/>
      <c r="F681" s="24" t="str">
        <f t="shared" si="26"/>
        <v>T1 =&gt; PA</v>
      </c>
      <c r="G681" s="100" t="s">
        <v>938</v>
      </c>
      <c r="H681" s="144">
        <v>1000000</v>
      </c>
      <c r="I681" s="145"/>
      <c r="J681" s="145"/>
      <c r="K681" s="159"/>
      <c r="L681" s="158"/>
      <c r="M681" s="25"/>
      <c r="N681" s="62"/>
      <c r="O681" s="68">
        <v>54708000</v>
      </c>
      <c r="P681" s="5"/>
    </row>
    <row r="682" spans="1:16" ht="39" customHeight="1" x14ac:dyDescent="0.25">
      <c r="A682" s="176" t="str">
        <f t="shared" si="28"/>
        <v>11</v>
      </c>
      <c r="B682" s="43" t="s">
        <v>1342</v>
      </c>
      <c r="C682" s="73" t="s">
        <v>1232</v>
      </c>
      <c r="D682" s="5" t="s">
        <v>1233</v>
      </c>
      <c r="E682" s="175"/>
      <c r="F682" s="24" t="str">
        <f t="shared" si="26"/>
        <v>T1 =&gt; SC</v>
      </c>
      <c r="G682" s="100" t="s">
        <v>1067</v>
      </c>
      <c r="H682" s="144">
        <v>200000</v>
      </c>
      <c r="I682" s="145"/>
      <c r="J682" s="145"/>
      <c r="K682" s="159"/>
      <c r="L682" s="158"/>
      <c r="M682" s="25"/>
      <c r="N682" s="62"/>
      <c r="O682" s="68">
        <v>100440000</v>
      </c>
      <c r="P682" s="5"/>
    </row>
    <row r="683" spans="1:16" ht="39" customHeight="1" x14ac:dyDescent="0.25">
      <c r="A683" s="176" t="str">
        <f t="shared" si="28"/>
        <v>11</v>
      </c>
      <c r="B683" s="43" t="s">
        <v>1342</v>
      </c>
      <c r="C683" s="73" t="s">
        <v>1234</v>
      </c>
      <c r="D683" s="5" t="s">
        <v>303</v>
      </c>
      <c r="E683" s="175"/>
      <c r="F683" s="24" t="str">
        <f t="shared" si="26"/>
        <v>PT.HUY</v>
      </c>
      <c r="G683" s="100" t="s">
        <v>538</v>
      </c>
      <c r="H683" s="144"/>
      <c r="I683" s="145"/>
      <c r="J683" s="145"/>
      <c r="K683" s="159"/>
      <c r="L683" s="158"/>
      <c r="M683" s="25"/>
      <c r="N683" s="62"/>
      <c r="O683" s="68"/>
      <c r="P683" s="5"/>
    </row>
    <row r="684" spans="1:16" ht="39" customHeight="1" x14ac:dyDescent="0.25">
      <c r="A684" s="176" t="str">
        <f t="shared" si="28"/>
        <v>11</v>
      </c>
      <c r="B684" s="43" t="s">
        <v>1342</v>
      </c>
      <c r="C684" s="73" t="s">
        <v>1235</v>
      </c>
      <c r="D684" s="5" t="s">
        <v>1231</v>
      </c>
      <c r="E684" s="175"/>
      <c r="F684" s="24" t="str">
        <f t="shared" si="26"/>
        <v>T1 =&gt; PA</v>
      </c>
      <c r="G684" s="100" t="s">
        <v>886</v>
      </c>
      <c r="H684" s="144">
        <v>9000000</v>
      </c>
      <c r="I684" s="145"/>
      <c r="J684" s="145"/>
      <c r="K684" s="159"/>
      <c r="L684" s="158"/>
      <c r="M684" s="25"/>
      <c r="N684" s="62"/>
      <c r="O684" s="68">
        <v>45708000</v>
      </c>
      <c r="P684" s="5" t="s">
        <v>1236</v>
      </c>
    </row>
    <row r="685" spans="1:16" ht="39" customHeight="1" x14ac:dyDescent="0.25">
      <c r="A685" s="176" t="str">
        <f t="shared" si="28"/>
        <v>11</v>
      </c>
      <c r="B685" s="43" t="s">
        <v>1342</v>
      </c>
      <c r="C685" s="73" t="s">
        <v>1237</v>
      </c>
      <c r="D685" s="5" t="s">
        <v>1238</v>
      </c>
      <c r="E685" s="175"/>
      <c r="F685" s="24" t="str">
        <f t="shared" si="26"/>
        <v>T1 =&gt; SC</v>
      </c>
      <c r="G685" s="100" t="s">
        <v>1067</v>
      </c>
      <c r="H685" s="144">
        <v>2000000</v>
      </c>
      <c r="I685" s="145"/>
      <c r="J685" s="145"/>
      <c r="K685" s="159"/>
      <c r="L685" s="158"/>
      <c r="M685" s="25"/>
      <c r="N685" s="62"/>
      <c r="O685" s="68">
        <v>98640000</v>
      </c>
      <c r="P685" s="5" t="s">
        <v>1239</v>
      </c>
    </row>
    <row r="686" spans="1:16" ht="39" customHeight="1" x14ac:dyDescent="0.25">
      <c r="A686" s="176" t="str">
        <f t="shared" si="28"/>
        <v>11</v>
      </c>
      <c r="B686" s="43" t="s">
        <v>1342</v>
      </c>
      <c r="C686" s="73" t="s">
        <v>1240</v>
      </c>
      <c r="D686" s="5" t="s">
        <v>1241</v>
      </c>
      <c r="E686" s="175"/>
      <c r="F686" s="24" t="str">
        <f t="shared" si="26"/>
        <v>T1 =&gt; PA</v>
      </c>
      <c r="G686" s="100" t="s">
        <v>1242</v>
      </c>
      <c r="H686" s="144"/>
      <c r="I686" s="145">
        <v>2000000</v>
      </c>
      <c r="J686" s="145"/>
      <c r="K686" s="159"/>
      <c r="L686" s="158"/>
      <c r="M686" s="25"/>
      <c r="N686" s="62"/>
      <c r="O686" s="68">
        <v>53708000</v>
      </c>
      <c r="P686" s="5" t="s">
        <v>415</v>
      </c>
    </row>
    <row r="687" spans="1:16" ht="39" customHeight="1" x14ac:dyDescent="0.25">
      <c r="A687" s="176" t="str">
        <f t="shared" si="28"/>
        <v>11</v>
      </c>
      <c r="B687" s="43" t="s">
        <v>1342</v>
      </c>
      <c r="C687" s="73" t="s">
        <v>1243</v>
      </c>
      <c r="D687" s="5" t="s">
        <v>303</v>
      </c>
      <c r="E687" s="175"/>
      <c r="F687" s="24" t="str">
        <f t="shared" si="26"/>
        <v>PT.HUY</v>
      </c>
      <c r="G687" s="100" t="s">
        <v>538</v>
      </c>
      <c r="H687" s="144"/>
      <c r="I687" s="145"/>
      <c r="J687" s="145"/>
      <c r="K687" s="159"/>
      <c r="L687" s="158"/>
      <c r="M687" s="25"/>
      <c r="N687" s="62"/>
      <c r="O687" s="68"/>
      <c r="P687" s="5"/>
    </row>
    <row r="688" spans="1:16" ht="39" customHeight="1" x14ac:dyDescent="0.25">
      <c r="A688" s="176" t="str">
        <f t="shared" si="28"/>
        <v>11</v>
      </c>
      <c r="B688" s="43" t="s">
        <v>1342</v>
      </c>
      <c r="C688" s="73" t="s">
        <v>1244</v>
      </c>
      <c r="D688" s="5" t="s">
        <v>1245</v>
      </c>
      <c r="E688" s="175"/>
      <c r="F688" s="24" t="str">
        <f t="shared" si="26"/>
        <v>T2 =&gt; PA</v>
      </c>
      <c r="G688" s="100" t="s">
        <v>1246</v>
      </c>
      <c r="H688" s="144">
        <v>2000000</v>
      </c>
      <c r="I688" s="145"/>
      <c r="J688" s="145"/>
      <c r="K688" s="159"/>
      <c r="L688" s="158"/>
      <c r="M688" s="25"/>
      <c r="N688" s="62"/>
      <c r="O688" s="68">
        <v>44827000</v>
      </c>
      <c r="P688" s="5"/>
    </row>
    <row r="689" spans="1:16" ht="39" customHeight="1" x14ac:dyDescent="0.25">
      <c r="A689" s="176" t="str">
        <f t="shared" si="28"/>
        <v>11</v>
      </c>
      <c r="B689" s="43" t="s">
        <v>1342</v>
      </c>
      <c r="C689" s="73" t="s">
        <v>1247</v>
      </c>
      <c r="D689" s="5" t="s">
        <v>1248</v>
      </c>
      <c r="E689" s="175"/>
      <c r="F689" s="24" t="str">
        <f t="shared" si="26"/>
        <v>T2 =&gt; AD</v>
      </c>
      <c r="G689" s="100" t="s">
        <v>1249</v>
      </c>
      <c r="H689" s="144">
        <v>13678000</v>
      </c>
      <c r="I689" s="145"/>
      <c r="J689" s="145"/>
      <c r="K689" s="159"/>
      <c r="L689" s="158"/>
      <c r="M689" s="25"/>
      <c r="N689" s="62"/>
      <c r="O689" s="68">
        <v>50000000</v>
      </c>
      <c r="P689" s="5" t="s">
        <v>1250</v>
      </c>
    </row>
    <row r="690" spans="1:16" ht="39" customHeight="1" x14ac:dyDescent="0.25">
      <c r="A690" s="176" t="str">
        <f t="shared" si="28"/>
        <v>11</v>
      </c>
      <c r="B690" s="43" t="s">
        <v>1342</v>
      </c>
      <c r="C690" s="73" t="s">
        <v>1251</v>
      </c>
      <c r="D690" s="5" t="s">
        <v>1252</v>
      </c>
      <c r="E690" s="175"/>
      <c r="F690" s="24" t="str">
        <f t="shared" si="26"/>
        <v>T2 =&gt; SC</v>
      </c>
      <c r="G690" s="100" t="s">
        <v>1253</v>
      </c>
      <c r="H690" s="144"/>
      <c r="I690" s="145">
        <v>15000000</v>
      </c>
      <c r="J690" s="145"/>
      <c r="K690" s="159"/>
      <c r="L690" s="158"/>
      <c r="M690" s="25"/>
      <c r="N690" s="62"/>
      <c r="O690" s="68">
        <v>76762000</v>
      </c>
      <c r="P690" s="5" t="s">
        <v>904</v>
      </c>
    </row>
    <row r="691" spans="1:16" ht="39" customHeight="1" x14ac:dyDescent="0.25">
      <c r="A691" s="176" t="str">
        <f t="shared" si="28"/>
        <v>11</v>
      </c>
      <c r="B691" s="43" t="s">
        <v>1342</v>
      </c>
      <c r="C691" s="73" t="s">
        <v>1254</v>
      </c>
      <c r="D691" s="5" t="s">
        <v>1248</v>
      </c>
      <c r="E691" s="175"/>
      <c r="F691" s="24" t="str">
        <f t="shared" si="26"/>
        <v>T2 =&gt; AD</v>
      </c>
      <c r="G691" s="100" t="s">
        <v>1249</v>
      </c>
      <c r="H691" s="144">
        <v>1500000</v>
      </c>
      <c r="I691" s="145"/>
      <c r="J691" s="145"/>
      <c r="K691" s="159"/>
      <c r="L691" s="158"/>
      <c r="M691" s="25"/>
      <c r="N691" s="62"/>
      <c r="O691" s="68">
        <v>63678000</v>
      </c>
      <c r="P691" s="5"/>
    </row>
    <row r="692" spans="1:16" ht="39" customHeight="1" x14ac:dyDescent="0.25">
      <c r="A692" s="176" t="str">
        <f t="shared" si="28"/>
        <v>11</v>
      </c>
      <c r="B692" s="43" t="s">
        <v>1342</v>
      </c>
      <c r="C692" s="73" t="s">
        <v>1255</v>
      </c>
      <c r="D692" s="5" t="s">
        <v>1256</v>
      </c>
      <c r="E692" s="175"/>
      <c r="F692" s="24" t="str">
        <f t="shared" si="26"/>
        <v>T1 =&gt; SC</v>
      </c>
      <c r="G692" s="100" t="s">
        <v>1446</v>
      </c>
      <c r="H692" s="144"/>
      <c r="I692" s="145">
        <v>10000000</v>
      </c>
      <c r="J692" s="145"/>
      <c r="K692" s="159"/>
      <c r="L692" s="158"/>
      <c r="M692" s="25"/>
      <c r="N692" s="62"/>
      <c r="O692" s="68">
        <v>90643000</v>
      </c>
      <c r="P692" s="5" t="s">
        <v>297</v>
      </c>
    </row>
    <row r="693" spans="1:16" ht="39" customHeight="1" x14ac:dyDescent="0.25">
      <c r="A693" s="176" t="str">
        <f t="shared" si="28"/>
        <v>11</v>
      </c>
      <c r="B693" s="43" t="s">
        <v>1342</v>
      </c>
      <c r="C693" s="73" t="s">
        <v>1257</v>
      </c>
      <c r="D693" s="5" t="s">
        <v>1258</v>
      </c>
      <c r="E693" s="175"/>
      <c r="F693" s="24" t="str">
        <f t="shared" si="26"/>
        <v>T1 =&gt; PA</v>
      </c>
      <c r="G693" s="100" t="s">
        <v>1242</v>
      </c>
      <c r="H693" s="144">
        <v>2000000</v>
      </c>
      <c r="I693" s="145"/>
      <c r="J693" s="145"/>
      <c r="K693" s="159"/>
      <c r="L693" s="158"/>
      <c r="M693" s="25"/>
      <c r="N693" s="62"/>
      <c r="O693" s="68">
        <v>53708000</v>
      </c>
      <c r="P693" s="5"/>
    </row>
    <row r="694" spans="1:16" ht="39" customHeight="1" x14ac:dyDescent="0.25">
      <c r="A694" s="176" t="str">
        <f t="shared" si="28"/>
        <v>11</v>
      </c>
      <c r="B694" s="43" t="s">
        <v>1342</v>
      </c>
      <c r="C694" s="73"/>
      <c r="D694" s="5" t="s">
        <v>1259</v>
      </c>
      <c r="E694" s="24" t="s">
        <v>28</v>
      </c>
      <c r="F694" s="24" t="str">
        <f t="shared" si="26"/>
        <v/>
      </c>
      <c r="G694" s="100"/>
      <c r="H694" s="144"/>
      <c r="I694" s="145"/>
      <c r="J694" s="145"/>
      <c r="K694" s="159">
        <v>180000</v>
      </c>
      <c r="L694" s="158"/>
      <c r="M694" s="25"/>
      <c r="N694" s="62"/>
      <c r="O694" s="68"/>
      <c r="P694" s="5"/>
    </row>
    <row r="695" spans="1:16" ht="39" customHeight="1" x14ac:dyDescent="0.25">
      <c r="A695" s="176" t="str">
        <f t="shared" si="28"/>
        <v>11</v>
      </c>
      <c r="B695" s="43" t="s">
        <v>1342</v>
      </c>
      <c r="C695" s="73"/>
      <c r="D695" s="5" t="s">
        <v>1260</v>
      </c>
      <c r="E695" s="24" t="s">
        <v>28</v>
      </c>
      <c r="F695" s="24" t="str">
        <f t="shared" si="26"/>
        <v/>
      </c>
      <c r="G695" s="100"/>
      <c r="H695" s="144"/>
      <c r="I695" s="145"/>
      <c r="J695" s="145"/>
      <c r="K695" s="159">
        <v>2500000</v>
      </c>
      <c r="L695" s="158"/>
      <c r="M695" s="25"/>
      <c r="N695" s="62"/>
      <c r="O695" s="68"/>
      <c r="P695" s="5"/>
    </row>
    <row r="696" spans="1:16" ht="39" customHeight="1" x14ac:dyDescent="0.25">
      <c r="A696" s="176" t="str">
        <f t="shared" si="28"/>
        <v>11</v>
      </c>
      <c r="B696" s="43" t="s">
        <v>1342</v>
      </c>
      <c r="C696" s="73"/>
      <c r="D696" s="5" t="s">
        <v>1261</v>
      </c>
      <c r="E696" s="24" t="s">
        <v>28</v>
      </c>
      <c r="F696" s="24" t="str">
        <f t="shared" si="26"/>
        <v/>
      </c>
      <c r="G696" s="100"/>
      <c r="H696" s="144"/>
      <c r="I696" s="145"/>
      <c r="J696" s="145"/>
      <c r="K696" s="159">
        <v>180000</v>
      </c>
      <c r="L696" s="158"/>
      <c r="M696" s="25"/>
      <c r="N696" s="62"/>
      <c r="O696" s="68"/>
      <c r="P696" s="5"/>
    </row>
    <row r="697" spans="1:16" ht="39" customHeight="1" x14ac:dyDescent="0.25">
      <c r="A697" s="176" t="str">
        <f t="shared" si="28"/>
        <v>11</v>
      </c>
      <c r="B697" s="43" t="s">
        <v>1342</v>
      </c>
      <c r="C697" s="73"/>
      <c r="D697" s="5" t="s">
        <v>1279</v>
      </c>
      <c r="E697" s="175" t="s">
        <v>54</v>
      </c>
      <c r="F697" s="24" t="str">
        <f t="shared" si="26"/>
        <v/>
      </c>
      <c r="G697" s="100"/>
      <c r="H697" s="144"/>
      <c r="I697" s="145"/>
      <c r="J697" s="145"/>
      <c r="K697" s="159">
        <v>175000</v>
      </c>
      <c r="L697" s="158"/>
      <c r="M697" s="86"/>
      <c r="N697" s="62"/>
      <c r="O697" s="68"/>
      <c r="P697" s="5"/>
    </row>
    <row r="698" spans="1:16" s="135" customFormat="1" ht="39" customHeight="1" x14ac:dyDescent="0.25">
      <c r="A698" s="132" t="str">
        <f t="shared" si="28"/>
        <v/>
      </c>
      <c r="B698" s="133"/>
      <c r="C698" s="109"/>
      <c r="D698" s="89" t="s">
        <v>1262</v>
      </c>
      <c r="E698" s="134"/>
      <c r="F698" s="24" t="str">
        <f t="shared" si="26"/>
        <v/>
      </c>
      <c r="G698" s="124"/>
      <c r="H698" s="125">
        <f>SUM(H675:H693)</f>
        <v>90086000</v>
      </c>
      <c r="I698" s="126"/>
      <c r="J698" s="126"/>
      <c r="K698" s="125">
        <f>SUM(K694:K697)</f>
        <v>3035000</v>
      </c>
      <c r="L698" s="126"/>
      <c r="M698" s="90">
        <f>M674+H698-K698</f>
        <v>501482000</v>
      </c>
      <c r="N698" s="107"/>
      <c r="O698" s="127"/>
      <c r="P698" s="89"/>
    </row>
    <row r="699" spans="1:16" ht="39" customHeight="1" x14ac:dyDescent="0.25">
      <c r="A699" s="176" t="str">
        <f t="shared" si="28"/>
        <v>11</v>
      </c>
      <c r="B699" s="43" t="s">
        <v>1293</v>
      </c>
      <c r="C699" s="73" t="s">
        <v>1266</v>
      </c>
      <c r="D699" s="5" t="s">
        <v>1238</v>
      </c>
      <c r="E699" s="175"/>
      <c r="F699" s="24" t="str">
        <f t="shared" si="26"/>
        <v>T1 =&gt; SC</v>
      </c>
      <c r="G699" s="100" t="s">
        <v>1067</v>
      </c>
      <c r="H699" s="144">
        <v>48640000</v>
      </c>
      <c r="I699" s="145"/>
      <c r="J699" s="145"/>
      <c r="K699" s="159"/>
      <c r="L699" s="158"/>
      <c r="M699" s="86"/>
      <c r="N699" s="62"/>
      <c r="O699" s="68">
        <v>50000000</v>
      </c>
      <c r="P699" s="5" t="s">
        <v>1267</v>
      </c>
    </row>
    <row r="700" spans="1:16" ht="39" customHeight="1" x14ac:dyDescent="0.25">
      <c r="A700" s="176" t="str">
        <f t="shared" si="28"/>
        <v>11</v>
      </c>
      <c r="B700" s="43" t="s">
        <v>1293</v>
      </c>
      <c r="C700" s="73" t="s">
        <v>1268</v>
      </c>
      <c r="D700" s="5" t="s">
        <v>1223</v>
      </c>
      <c r="E700" s="175"/>
      <c r="F700" s="24" t="str">
        <f t="shared" si="26"/>
        <v>T2 =&gt; PA</v>
      </c>
      <c r="G700" s="100" t="s">
        <v>981</v>
      </c>
      <c r="H700" s="144">
        <v>43827000</v>
      </c>
      <c r="I700" s="145"/>
      <c r="J700" s="145"/>
      <c r="K700" s="159"/>
      <c r="L700" s="158"/>
      <c r="M700" s="25"/>
      <c r="N700" s="62"/>
      <c r="O700" s="68">
        <v>0</v>
      </c>
      <c r="P700" s="5" t="s">
        <v>1269</v>
      </c>
    </row>
    <row r="701" spans="1:16" ht="39" customHeight="1" x14ac:dyDescent="0.25">
      <c r="A701" s="176" t="str">
        <f t="shared" si="28"/>
        <v>11</v>
      </c>
      <c r="B701" s="43" t="s">
        <v>1293</v>
      </c>
      <c r="C701" s="73" t="s">
        <v>1271</v>
      </c>
      <c r="D701" s="5" t="s">
        <v>1725</v>
      </c>
      <c r="E701" s="175"/>
      <c r="F701" s="24" t="str">
        <f t="shared" si="26"/>
        <v>T2 =&gt; SC</v>
      </c>
      <c r="G701" s="100" t="s">
        <v>1253</v>
      </c>
      <c r="H701" s="144">
        <v>40000000</v>
      </c>
      <c r="I701" s="145">
        <v>15000000</v>
      </c>
      <c r="J701" s="145"/>
      <c r="K701" s="159"/>
      <c r="L701" s="158"/>
      <c r="M701" s="25"/>
      <c r="N701" s="62"/>
      <c r="O701" s="68">
        <v>21762000</v>
      </c>
      <c r="P701" s="5" t="s">
        <v>1272</v>
      </c>
    </row>
    <row r="702" spans="1:16" ht="39" customHeight="1" x14ac:dyDescent="0.25">
      <c r="A702" s="176" t="str">
        <f t="shared" si="28"/>
        <v>11</v>
      </c>
      <c r="B702" s="43" t="s">
        <v>1293</v>
      </c>
      <c r="C702" s="73" t="s">
        <v>1273</v>
      </c>
      <c r="D702" s="5" t="s">
        <v>1229</v>
      </c>
      <c r="E702" s="175"/>
      <c r="F702" s="24" t="str">
        <f t="shared" si="26"/>
        <v>T2 =&gt; PA</v>
      </c>
      <c r="G702" s="100" t="s">
        <v>1274</v>
      </c>
      <c r="I702" s="144">
        <v>36827000</v>
      </c>
      <c r="J702" s="145"/>
      <c r="K702" s="159"/>
      <c r="L702" s="158"/>
      <c r="M702" s="25"/>
      <c r="N702" s="62"/>
      <c r="O702" s="68">
        <v>0</v>
      </c>
      <c r="P702" s="5" t="s">
        <v>1275</v>
      </c>
    </row>
    <row r="703" spans="1:16" ht="39" customHeight="1" x14ac:dyDescent="0.25">
      <c r="A703" s="176" t="str">
        <f t="shared" si="28"/>
        <v>11</v>
      </c>
      <c r="B703" s="43" t="s">
        <v>1293</v>
      </c>
      <c r="C703" s="73" t="s">
        <v>1276</v>
      </c>
      <c r="D703" s="5" t="s">
        <v>1277</v>
      </c>
      <c r="E703" s="175"/>
      <c r="F703" s="24" t="str">
        <f t="shared" si="26"/>
        <v>PA =&gt; SC</v>
      </c>
      <c r="G703" s="100" t="s">
        <v>1278</v>
      </c>
      <c r="H703" s="144">
        <v>31270000</v>
      </c>
      <c r="I703" s="145"/>
      <c r="J703" s="145"/>
      <c r="K703" s="159"/>
      <c r="L703" s="158"/>
      <c r="M703" s="25"/>
      <c r="N703" s="62"/>
      <c r="O703" s="68">
        <v>0</v>
      </c>
      <c r="P703" s="5"/>
    </row>
    <row r="704" spans="1:16" ht="39" customHeight="1" x14ac:dyDescent="0.25">
      <c r="A704" s="176" t="str">
        <f t="shared" si="28"/>
        <v>11</v>
      </c>
      <c r="B704" s="43" t="s">
        <v>1293</v>
      </c>
      <c r="C704" s="73" t="s">
        <v>0</v>
      </c>
      <c r="D704" s="5" t="s">
        <v>1280</v>
      </c>
      <c r="E704" s="175" t="s">
        <v>68</v>
      </c>
      <c r="F704" s="24" t="str">
        <f t="shared" si="26"/>
        <v/>
      </c>
      <c r="G704" s="100"/>
      <c r="H704" s="144"/>
      <c r="I704" s="145"/>
      <c r="J704" s="145"/>
      <c r="K704" s="159">
        <v>15764000</v>
      </c>
      <c r="L704" s="158"/>
      <c r="M704" s="25"/>
      <c r="N704" s="62"/>
      <c r="O704" s="68"/>
      <c r="P704" s="5"/>
    </row>
    <row r="705" spans="1:16" ht="39" customHeight="1" x14ac:dyDescent="0.25">
      <c r="A705" s="176" t="str">
        <f t="shared" si="28"/>
        <v>11</v>
      </c>
      <c r="B705" s="43" t="s">
        <v>1293</v>
      </c>
      <c r="C705" s="73"/>
      <c r="D705" s="5" t="s">
        <v>1281</v>
      </c>
      <c r="E705" s="24" t="s">
        <v>28</v>
      </c>
      <c r="F705" s="24" t="str">
        <f t="shared" si="26"/>
        <v/>
      </c>
      <c r="G705" s="100"/>
      <c r="H705" s="144"/>
      <c r="I705" s="145"/>
      <c r="J705" s="145"/>
      <c r="K705" s="159">
        <v>180000</v>
      </c>
      <c r="L705" s="158"/>
      <c r="M705" s="25"/>
      <c r="N705" s="62"/>
      <c r="O705" s="68"/>
      <c r="P705" s="5"/>
    </row>
    <row r="706" spans="1:16" ht="39" customHeight="1" x14ac:dyDescent="0.25">
      <c r="A706" s="176" t="str">
        <f t="shared" si="28"/>
        <v>11</v>
      </c>
      <c r="B706" s="43" t="s">
        <v>1293</v>
      </c>
      <c r="C706" s="73"/>
      <c r="D706" s="5" t="s">
        <v>1282</v>
      </c>
      <c r="E706" s="175" t="s">
        <v>27</v>
      </c>
      <c r="F706" s="24" t="str">
        <f t="shared" si="26"/>
        <v/>
      </c>
      <c r="G706" s="100"/>
      <c r="H706" s="144"/>
      <c r="I706" s="145"/>
      <c r="J706" s="145"/>
      <c r="K706" s="159">
        <v>3977000</v>
      </c>
      <c r="L706" s="158"/>
      <c r="M706" s="25"/>
      <c r="N706" s="62"/>
      <c r="O706" s="68"/>
      <c r="P706" s="5"/>
    </row>
    <row r="707" spans="1:16" ht="39" customHeight="1" x14ac:dyDescent="0.25">
      <c r="A707" s="176" t="str">
        <f t="shared" si="28"/>
        <v>11</v>
      </c>
      <c r="B707" s="43" t="s">
        <v>1293</v>
      </c>
      <c r="C707" s="73"/>
      <c r="D707" s="5" t="s">
        <v>1283</v>
      </c>
      <c r="E707" s="175" t="s">
        <v>54</v>
      </c>
      <c r="F707" s="24" t="str">
        <f t="shared" si="26"/>
        <v/>
      </c>
      <c r="G707" s="100"/>
      <c r="H707" s="144"/>
      <c r="I707" s="145"/>
      <c r="J707" s="145"/>
      <c r="K707" s="159">
        <v>120000</v>
      </c>
      <c r="L707" s="158"/>
      <c r="M707" s="25"/>
      <c r="N707" s="62"/>
      <c r="O707" s="68"/>
      <c r="P707" s="5"/>
    </row>
    <row r="708" spans="1:16" ht="39" customHeight="1" x14ac:dyDescent="0.25">
      <c r="A708" s="176" t="str">
        <f t="shared" si="28"/>
        <v>11</v>
      </c>
      <c r="B708" s="43" t="s">
        <v>1293</v>
      </c>
      <c r="C708" s="73"/>
      <c r="D708" s="5" t="s">
        <v>1284</v>
      </c>
      <c r="E708" s="24" t="s">
        <v>28</v>
      </c>
      <c r="F708" s="24" t="str">
        <f t="shared" si="26"/>
        <v/>
      </c>
      <c r="G708" s="100"/>
      <c r="H708" s="144"/>
      <c r="I708" s="145"/>
      <c r="J708" s="145"/>
      <c r="K708" s="159">
        <v>165000</v>
      </c>
      <c r="L708" s="158"/>
      <c r="M708" s="25"/>
      <c r="N708" s="62"/>
      <c r="O708" s="68"/>
      <c r="P708" s="5"/>
    </row>
    <row r="709" spans="1:16" ht="39" customHeight="1" x14ac:dyDescent="0.25">
      <c r="A709" s="176" t="str">
        <f t="shared" si="28"/>
        <v>11</v>
      </c>
      <c r="B709" s="43" t="s">
        <v>1293</v>
      </c>
      <c r="C709" s="73"/>
      <c r="D709" s="5" t="s">
        <v>1285</v>
      </c>
      <c r="E709" s="24" t="s">
        <v>28</v>
      </c>
      <c r="F709" s="24" t="str">
        <f t="shared" ref="F709:F772" si="29">LEFT(G709,8)</f>
        <v/>
      </c>
      <c r="G709" s="100"/>
      <c r="H709" s="144"/>
      <c r="I709" s="145"/>
      <c r="J709" s="145"/>
      <c r="K709" s="159">
        <v>1300000</v>
      </c>
      <c r="L709" s="158"/>
      <c r="M709" s="25"/>
      <c r="N709" s="62"/>
      <c r="O709" s="68"/>
      <c r="P709" s="5"/>
    </row>
    <row r="710" spans="1:16" ht="39" customHeight="1" x14ac:dyDescent="0.25">
      <c r="A710" s="176" t="str">
        <f t="shared" si="28"/>
        <v>11</v>
      </c>
      <c r="B710" s="43" t="s">
        <v>1293</v>
      </c>
      <c r="C710" s="73"/>
      <c r="D710" s="5" t="s">
        <v>1286</v>
      </c>
      <c r="E710" s="24" t="s">
        <v>56</v>
      </c>
      <c r="F710" s="24" t="str">
        <f t="shared" si="29"/>
        <v/>
      </c>
      <c r="G710" s="100"/>
      <c r="H710" s="144"/>
      <c r="I710" s="145"/>
      <c r="J710" s="145"/>
      <c r="K710" s="159">
        <v>350000000</v>
      </c>
      <c r="L710" s="158"/>
      <c r="M710" s="25"/>
      <c r="N710" s="62"/>
      <c r="O710" s="68"/>
      <c r="P710" s="5"/>
    </row>
    <row r="711" spans="1:16" s="135" customFormat="1" ht="39" customHeight="1" x14ac:dyDescent="0.25">
      <c r="A711" s="132" t="str">
        <f t="shared" si="28"/>
        <v/>
      </c>
      <c r="B711" s="133"/>
      <c r="C711" s="109"/>
      <c r="D711" s="89" t="s">
        <v>1287</v>
      </c>
      <c r="E711" s="134"/>
      <c r="F711" s="24" t="str">
        <f t="shared" si="29"/>
        <v/>
      </c>
      <c r="G711" s="124"/>
      <c r="H711" s="125">
        <f>SUM(H699:H703)</f>
        <v>163737000</v>
      </c>
      <c r="I711" s="126"/>
      <c r="J711" s="126"/>
      <c r="K711" s="125">
        <f>SUM(K704:K710)</f>
        <v>371506000</v>
      </c>
      <c r="L711" s="126"/>
      <c r="M711" s="90">
        <f>M698+H711-K711</f>
        <v>293713000</v>
      </c>
      <c r="N711" s="107"/>
      <c r="O711" s="127"/>
      <c r="P711" s="89"/>
    </row>
    <row r="712" spans="1:16" ht="39" customHeight="1" x14ac:dyDescent="0.25">
      <c r="A712" s="176" t="str">
        <f t="shared" ref="A712:A725" si="30">MID(B712,4,2)</f>
        <v>11</v>
      </c>
      <c r="B712" s="43" t="s">
        <v>1292</v>
      </c>
      <c r="C712" s="73" t="s">
        <v>1297</v>
      </c>
      <c r="D712" s="5" t="s">
        <v>288</v>
      </c>
      <c r="E712" s="175"/>
      <c r="F712" s="24" t="str">
        <f t="shared" si="29"/>
        <v>PT.HUY</v>
      </c>
      <c r="G712" s="100" t="s">
        <v>538</v>
      </c>
      <c r="H712" s="144"/>
      <c r="I712" s="145"/>
      <c r="J712" s="145"/>
      <c r="K712" s="159"/>
      <c r="L712" s="158"/>
      <c r="M712" s="25"/>
      <c r="N712" s="62"/>
      <c r="O712" s="68"/>
      <c r="P712" s="5"/>
    </row>
    <row r="713" spans="1:16" ht="39" customHeight="1" x14ac:dyDescent="0.25">
      <c r="A713" s="176" t="str">
        <f t="shared" si="30"/>
        <v>11</v>
      </c>
      <c r="B713" s="43" t="s">
        <v>1292</v>
      </c>
      <c r="C713" s="73" t="s">
        <v>1294</v>
      </c>
      <c r="D713" s="5" t="s">
        <v>1206</v>
      </c>
      <c r="E713" s="175"/>
      <c r="F713" s="24" t="str">
        <f t="shared" si="29"/>
        <v>T1 =&gt; PA</v>
      </c>
      <c r="G713" s="100" t="s">
        <v>886</v>
      </c>
      <c r="H713" s="144">
        <v>17500000</v>
      </c>
      <c r="I713" s="145"/>
      <c r="J713" s="145"/>
      <c r="K713" s="159"/>
      <c r="L713" s="158"/>
      <c r="M713" s="25"/>
      <c r="N713" s="62"/>
      <c r="O713" s="68">
        <v>28208000</v>
      </c>
      <c r="P713" s="5" t="s">
        <v>1298</v>
      </c>
    </row>
    <row r="714" spans="1:16" ht="39" customHeight="1" x14ac:dyDescent="0.25">
      <c r="A714" s="176" t="str">
        <f t="shared" si="30"/>
        <v>11</v>
      </c>
      <c r="B714" s="43" t="s">
        <v>1292</v>
      </c>
      <c r="C714" s="73" t="s">
        <v>1295</v>
      </c>
      <c r="D714" s="5" t="s">
        <v>1231</v>
      </c>
      <c r="E714" s="175"/>
      <c r="F714" s="24" t="str">
        <f t="shared" si="29"/>
        <v>T1 =&gt; PA</v>
      </c>
      <c r="G714" s="100" t="s">
        <v>886</v>
      </c>
      <c r="H714" s="144">
        <v>45708000</v>
      </c>
      <c r="I714" s="145"/>
      <c r="J714" s="145"/>
      <c r="K714" s="159"/>
      <c r="L714" s="158"/>
      <c r="M714" s="25"/>
      <c r="N714" s="62"/>
      <c r="O714" s="68">
        <v>0</v>
      </c>
      <c r="P714" s="5" t="s">
        <v>1288</v>
      </c>
    </row>
    <row r="715" spans="1:16" ht="39" customHeight="1" x14ac:dyDescent="0.25">
      <c r="A715" s="176" t="str">
        <f t="shared" si="30"/>
        <v>11</v>
      </c>
      <c r="B715" s="43" t="s">
        <v>1292</v>
      </c>
      <c r="C715" s="73" t="s">
        <v>1299</v>
      </c>
      <c r="D715" s="5" t="s">
        <v>1217</v>
      </c>
      <c r="E715" s="175"/>
      <c r="F715" s="24" t="str">
        <f t="shared" si="29"/>
        <v>T1 =&gt; PA</v>
      </c>
      <c r="G715" s="100" t="s">
        <v>938</v>
      </c>
      <c r="H715" s="144">
        <v>43108000</v>
      </c>
      <c r="I715" s="145"/>
      <c r="J715" s="145"/>
      <c r="K715" s="159"/>
      <c r="L715" s="158"/>
      <c r="M715" s="25"/>
      <c r="N715" s="62"/>
      <c r="O715" s="68">
        <v>0</v>
      </c>
      <c r="P715" s="5" t="s">
        <v>1300</v>
      </c>
    </row>
    <row r="716" spans="1:16" ht="39" customHeight="1" x14ac:dyDescent="0.25">
      <c r="A716" s="176" t="str">
        <f t="shared" si="30"/>
        <v>11</v>
      </c>
      <c r="B716" s="43" t="s">
        <v>1292</v>
      </c>
      <c r="C716" s="73" t="s">
        <v>0</v>
      </c>
      <c r="D716" s="5" t="s">
        <v>1301</v>
      </c>
      <c r="E716" s="175" t="s">
        <v>23</v>
      </c>
      <c r="F716" s="24" t="str">
        <f t="shared" si="29"/>
        <v/>
      </c>
      <c r="G716" s="100"/>
      <c r="H716" s="144"/>
      <c r="I716" s="145"/>
      <c r="J716" s="145"/>
      <c r="K716" s="159">
        <v>174000</v>
      </c>
      <c r="L716" s="158"/>
      <c r="M716" s="25"/>
      <c r="N716" s="62"/>
      <c r="O716" s="68"/>
      <c r="P716" s="5"/>
    </row>
    <row r="717" spans="1:16" ht="39" customHeight="1" x14ac:dyDescent="0.25">
      <c r="A717" s="176" t="str">
        <f t="shared" si="30"/>
        <v>11</v>
      </c>
      <c r="B717" s="43" t="s">
        <v>1292</v>
      </c>
      <c r="C717" s="73"/>
      <c r="D717" s="5" t="s">
        <v>1302</v>
      </c>
      <c r="E717" s="175" t="s">
        <v>54</v>
      </c>
      <c r="F717" s="24" t="str">
        <f t="shared" si="29"/>
        <v/>
      </c>
      <c r="G717" s="100"/>
      <c r="H717" s="144"/>
      <c r="I717" s="145"/>
      <c r="J717" s="145"/>
      <c r="K717" s="159">
        <v>112000</v>
      </c>
      <c r="L717" s="158"/>
      <c r="M717" s="25"/>
      <c r="N717" s="62"/>
      <c r="O717" s="68"/>
      <c r="P717" s="5"/>
    </row>
    <row r="718" spans="1:16" ht="39" customHeight="1" x14ac:dyDescent="0.25">
      <c r="A718" s="176" t="str">
        <f t="shared" si="30"/>
        <v>11</v>
      </c>
      <c r="B718" s="43" t="s">
        <v>1292</v>
      </c>
      <c r="C718" s="73"/>
      <c r="D718" s="5" t="s">
        <v>1303</v>
      </c>
      <c r="E718" s="175" t="s">
        <v>23</v>
      </c>
      <c r="F718" s="24" t="str">
        <f t="shared" si="29"/>
        <v/>
      </c>
      <c r="G718" s="100"/>
      <c r="H718" s="144"/>
      <c r="I718" s="145"/>
      <c r="J718" s="145"/>
      <c r="K718" s="159">
        <v>164000</v>
      </c>
      <c r="L718" s="158"/>
      <c r="M718" s="25"/>
      <c r="N718" s="62"/>
      <c r="O718" s="68"/>
      <c r="P718" s="5"/>
    </row>
    <row r="719" spans="1:16" ht="39" customHeight="1" x14ac:dyDescent="0.25">
      <c r="A719" s="176" t="str">
        <f t="shared" si="30"/>
        <v>11</v>
      </c>
      <c r="B719" s="43" t="s">
        <v>1292</v>
      </c>
      <c r="C719" s="73"/>
      <c r="D719" s="5" t="s">
        <v>1304</v>
      </c>
      <c r="E719" s="175" t="s">
        <v>54</v>
      </c>
      <c r="F719" s="24" t="str">
        <f t="shared" si="29"/>
        <v/>
      </c>
      <c r="G719" s="100"/>
      <c r="H719" s="144"/>
      <c r="I719" s="145"/>
      <c r="J719" s="145"/>
      <c r="K719" s="159">
        <v>36000</v>
      </c>
      <c r="L719" s="158"/>
      <c r="M719" s="25"/>
      <c r="N719" s="62"/>
      <c r="O719" s="68"/>
      <c r="P719" s="5"/>
    </row>
    <row r="720" spans="1:16" ht="39" customHeight="1" x14ac:dyDescent="0.25">
      <c r="A720" s="176" t="str">
        <f t="shared" si="30"/>
        <v>11</v>
      </c>
      <c r="B720" s="43" t="s">
        <v>1292</v>
      </c>
      <c r="C720" s="73"/>
      <c r="D720" s="5" t="s">
        <v>1305</v>
      </c>
      <c r="E720" s="24" t="s">
        <v>28</v>
      </c>
      <c r="F720" s="24" t="str">
        <f t="shared" si="29"/>
        <v/>
      </c>
      <c r="G720" s="100"/>
      <c r="H720" s="144"/>
      <c r="I720" s="145"/>
      <c r="J720" s="145"/>
      <c r="K720" s="159">
        <v>330000</v>
      </c>
      <c r="L720" s="158"/>
      <c r="M720" s="25"/>
      <c r="N720" s="62"/>
      <c r="O720" s="68"/>
      <c r="P720" s="5"/>
    </row>
    <row r="721" spans="1:16" ht="39" customHeight="1" x14ac:dyDescent="0.25">
      <c r="A721" s="176" t="str">
        <f t="shared" si="30"/>
        <v>11</v>
      </c>
      <c r="B721" s="43" t="s">
        <v>1292</v>
      </c>
      <c r="C721" s="73"/>
      <c r="D721" s="5" t="s">
        <v>1306</v>
      </c>
      <c r="E721" s="175" t="s">
        <v>1377</v>
      </c>
      <c r="F721" s="24" t="str">
        <f t="shared" si="29"/>
        <v/>
      </c>
      <c r="G721" s="100"/>
      <c r="H721" s="144"/>
      <c r="I721" s="145"/>
      <c r="J721" s="145"/>
      <c r="K721" s="159">
        <v>500000</v>
      </c>
      <c r="L721" s="158"/>
      <c r="M721" s="25"/>
      <c r="N721" s="62"/>
      <c r="O721" s="68"/>
      <c r="P721" s="5"/>
    </row>
    <row r="722" spans="1:16" ht="39" customHeight="1" x14ac:dyDescent="0.25">
      <c r="A722" s="176" t="str">
        <f t="shared" si="30"/>
        <v>11</v>
      </c>
      <c r="B722" s="43" t="s">
        <v>1292</v>
      </c>
      <c r="C722" s="73"/>
      <c r="D722" s="5" t="s">
        <v>1307</v>
      </c>
      <c r="E722" s="24" t="s">
        <v>28</v>
      </c>
      <c r="F722" s="24" t="str">
        <f t="shared" si="29"/>
        <v/>
      </c>
      <c r="G722" s="100"/>
      <c r="H722" s="144"/>
      <c r="I722" s="145"/>
      <c r="J722" s="145"/>
      <c r="K722" s="159">
        <v>233000</v>
      </c>
      <c r="L722" s="158"/>
      <c r="M722" s="25"/>
      <c r="N722" s="62"/>
      <c r="O722" s="68"/>
      <c r="P722" s="5"/>
    </row>
    <row r="723" spans="1:16" ht="39" customHeight="1" x14ac:dyDescent="0.25">
      <c r="A723" s="176" t="str">
        <f t="shared" si="30"/>
        <v>11</v>
      </c>
      <c r="B723" s="43" t="s">
        <v>1292</v>
      </c>
      <c r="C723" s="73"/>
      <c r="D723" s="5" t="s">
        <v>1308</v>
      </c>
      <c r="E723" s="24" t="s">
        <v>28</v>
      </c>
      <c r="F723" s="24" t="str">
        <f t="shared" si="29"/>
        <v/>
      </c>
      <c r="G723" s="100"/>
      <c r="H723" s="144"/>
      <c r="I723" s="145"/>
      <c r="J723" s="145"/>
      <c r="K723" s="159">
        <v>225000</v>
      </c>
      <c r="L723" s="158"/>
      <c r="M723" s="25"/>
      <c r="N723" s="62"/>
      <c r="O723" s="68"/>
      <c r="P723" s="5"/>
    </row>
    <row r="724" spans="1:16" ht="39" customHeight="1" x14ac:dyDescent="0.25">
      <c r="A724" s="176" t="str">
        <f t="shared" si="30"/>
        <v>11</v>
      </c>
      <c r="B724" s="43" t="s">
        <v>1292</v>
      </c>
      <c r="C724" s="73"/>
      <c r="D724" s="5" t="s">
        <v>1309</v>
      </c>
      <c r="E724" s="175" t="s">
        <v>68</v>
      </c>
      <c r="F724" s="24" t="str">
        <f t="shared" si="29"/>
        <v/>
      </c>
      <c r="G724" s="100"/>
      <c r="H724" s="144"/>
      <c r="I724" s="145"/>
      <c r="J724" s="145"/>
      <c r="K724" s="159">
        <v>1950000</v>
      </c>
      <c r="L724" s="158"/>
      <c r="M724" s="25"/>
      <c r="N724" s="62"/>
      <c r="O724" s="68"/>
      <c r="P724" s="5"/>
    </row>
    <row r="725" spans="1:16" s="135" customFormat="1" ht="39" customHeight="1" x14ac:dyDescent="0.25">
      <c r="A725" s="132" t="str">
        <f t="shared" si="30"/>
        <v/>
      </c>
      <c r="B725" s="133"/>
      <c r="C725" s="109"/>
      <c r="D725" s="89" t="s">
        <v>1310</v>
      </c>
      <c r="E725" s="134"/>
      <c r="F725" s="24" t="str">
        <f t="shared" si="29"/>
        <v/>
      </c>
      <c r="G725" s="124"/>
      <c r="H725" s="125">
        <f>SUM(H712:H715)</f>
        <v>106316000</v>
      </c>
      <c r="I725" s="126"/>
      <c r="J725" s="126"/>
      <c r="K725" s="125">
        <f>SUM(K716:K724)</f>
        <v>3724000</v>
      </c>
      <c r="L725" s="126"/>
      <c r="M725" s="90">
        <f>M711+H725-K725</f>
        <v>396305000</v>
      </c>
      <c r="N725" s="107"/>
      <c r="O725" s="127"/>
      <c r="P725" s="89"/>
    </row>
    <row r="726" spans="1:16" ht="39" customHeight="1" x14ac:dyDescent="0.25">
      <c r="A726" s="176" t="str">
        <f>MID(B726,4,2)</f>
        <v>11</v>
      </c>
      <c r="B726" s="43" t="s">
        <v>1311</v>
      </c>
      <c r="C726" s="73" t="s">
        <v>1296</v>
      </c>
      <c r="D726" s="13" t="s">
        <v>1321</v>
      </c>
      <c r="E726" s="175"/>
      <c r="F726" s="24" t="str">
        <f t="shared" si="29"/>
        <v>T2 =&gt; AD</v>
      </c>
      <c r="G726" s="100" t="s">
        <v>1316</v>
      </c>
      <c r="H726" s="144">
        <v>50000000</v>
      </c>
      <c r="I726" s="145"/>
      <c r="J726" s="145"/>
      <c r="K726" s="159"/>
      <c r="L726" s="158"/>
      <c r="M726" s="86"/>
      <c r="N726" s="62"/>
      <c r="O726" s="68"/>
      <c r="P726" s="5"/>
    </row>
    <row r="727" spans="1:16" ht="39" customHeight="1" x14ac:dyDescent="0.25">
      <c r="A727" s="176" t="str">
        <f t="shared" ref="A727:A796" si="31">MID(B727,4,2)</f>
        <v>11</v>
      </c>
      <c r="B727" s="43" t="s">
        <v>1311</v>
      </c>
      <c r="C727" s="73" t="s">
        <v>0</v>
      </c>
      <c r="D727" s="5" t="s">
        <v>1312</v>
      </c>
      <c r="E727" s="24" t="s">
        <v>56</v>
      </c>
      <c r="F727" s="24" t="str">
        <f t="shared" si="29"/>
        <v/>
      </c>
      <c r="G727" s="100"/>
      <c r="H727" s="144"/>
      <c r="I727" s="145"/>
      <c r="J727" s="145"/>
      <c r="K727" s="159">
        <v>360000000</v>
      </c>
      <c r="L727" s="158"/>
      <c r="M727" s="25"/>
      <c r="N727" s="62"/>
      <c r="O727" s="68"/>
      <c r="P727" s="5"/>
    </row>
    <row r="728" spans="1:16" ht="39" customHeight="1" x14ac:dyDescent="0.25">
      <c r="A728" s="176" t="str">
        <f t="shared" si="31"/>
        <v>11</v>
      </c>
      <c r="B728" s="43" t="s">
        <v>1311</v>
      </c>
      <c r="C728" s="73"/>
      <c r="D728" s="5" t="s">
        <v>1313</v>
      </c>
      <c r="E728" s="175" t="s">
        <v>68</v>
      </c>
      <c r="F728" s="24" t="str">
        <f t="shared" si="29"/>
        <v/>
      </c>
      <c r="G728" s="100"/>
      <c r="H728" s="144"/>
      <c r="I728" s="145"/>
      <c r="J728" s="145"/>
      <c r="K728" s="159">
        <v>630000</v>
      </c>
      <c r="L728" s="158"/>
      <c r="M728" s="25"/>
      <c r="N728" s="62"/>
      <c r="O728" s="68"/>
      <c r="P728" s="5"/>
    </row>
    <row r="729" spans="1:16" ht="39" customHeight="1" x14ac:dyDescent="0.25">
      <c r="A729" s="176" t="str">
        <f t="shared" si="31"/>
        <v>11</v>
      </c>
      <c r="B729" s="43" t="s">
        <v>1311</v>
      </c>
      <c r="C729" s="73"/>
      <c r="D729" s="5" t="s">
        <v>1314</v>
      </c>
      <c r="E729" s="175" t="s">
        <v>68</v>
      </c>
      <c r="F729" s="24" t="str">
        <f t="shared" si="29"/>
        <v/>
      </c>
      <c r="G729" s="100"/>
      <c r="H729" s="144"/>
      <c r="I729" s="145"/>
      <c r="J729" s="145"/>
      <c r="K729" s="159">
        <v>195000</v>
      </c>
      <c r="L729" s="158"/>
      <c r="M729" s="25"/>
      <c r="N729" s="62"/>
      <c r="O729" s="68"/>
      <c r="P729" s="5"/>
    </row>
    <row r="730" spans="1:16" s="135" customFormat="1" ht="39" customHeight="1" x14ac:dyDescent="0.25">
      <c r="A730" s="132" t="str">
        <f t="shared" si="31"/>
        <v/>
      </c>
      <c r="B730" s="133"/>
      <c r="C730" s="109"/>
      <c r="D730" s="89" t="s">
        <v>1315</v>
      </c>
      <c r="E730" s="134"/>
      <c r="F730" s="24" t="str">
        <f t="shared" si="29"/>
        <v/>
      </c>
      <c r="G730" s="124"/>
      <c r="H730" s="125">
        <f>H726</f>
        <v>50000000</v>
      </c>
      <c r="I730" s="126"/>
      <c r="J730" s="126"/>
      <c r="K730" s="125">
        <f>SUM(K727:K729)</f>
        <v>360825000</v>
      </c>
      <c r="L730" s="126"/>
      <c r="M730" s="90">
        <f>M725+H730-K730</f>
        <v>85480000</v>
      </c>
      <c r="N730" s="107"/>
      <c r="O730" s="127"/>
      <c r="P730" s="89"/>
    </row>
    <row r="731" spans="1:16" ht="39" customHeight="1" x14ac:dyDescent="0.25">
      <c r="A731" s="176" t="str">
        <f t="shared" si="31"/>
        <v>11</v>
      </c>
      <c r="B731" s="43" t="s">
        <v>1382</v>
      </c>
      <c r="C731" s="73" t="s">
        <v>1383</v>
      </c>
      <c r="D731" s="5" t="s">
        <v>1384</v>
      </c>
      <c r="E731" s="175"/>
      <c r="F731" s="24" t="str">
        <f t="shared" si="29"/>
        <v>IB =&gt; SC</v>
      </c>
      <c r="G731" s="100" t="s">
        <v>1385</v>
      </c>
      <c r="H731" s="144">
        <v>17430000</v>
      </c>
      <c r="I731" s="145"/>
      <c r="J731" s="145"/>
      <c r="K731" s="159"/>
      <c r="L731" s="158"/>
      <c r="M731" s="25"/>
      <c r="N731" s="62"/>
      <c r="O731" s="68">
        <v>0</v>
      </c>
      <c r="P731" s="5" t="s">
        <v>1386</v>
      </c>
    </row>
    <row r="732" spans="1:16" ht="39" customHeight="1" x14ac:dyDescent="0.25">
      <c r="A732" s="176" t="str">
        <f t="shared" si="31"/>
        <v>11</v>
      </c>
      <c r="B732" s="43" t="s">
        <v>1382</v>
      </c>
      <c r="C732" s="73" t="s">
        <v>1387</v>
      </c>
      <c r="D732" s="5" t="s">
        <v>1388</v>
      </c>
      <c r="E732" s="175"/>
      <c r="F732" s="24" t="str">
        <f t="shared" si="29"/>
        <v>SACH</v>
      </c>
      <c r="G732" s="100" t="s">
        <v>30</v>
      </c>
      <c r="H732" s="144">
        <v>30000</v>
      </c>
      <c r="I732" s="145"/>
      <c r="J732" s="145"/>
      <c r="K732" s="159"/>
      <c r="L732" s="158"/>
      <c r="M732" s="86"/>
      <c r="N732" s="62"/>
      <c r="O732" s="68"/>
      <c r="P732" s="5"/>
    </row>
    <row r="733" spans="1:16" ht="39" customHeight="1" x14ac:dyDescent="0.25">
      <c r="A733" s="176" t="str">
        <f t="shared" si="31"/>
        <v>11</v>
      </c>
      <c r="B733" s="43" t="s">
        <v>1382</v>
      </c>
      <c r="C733" s="73" t="s">
        <v>1389</v>
      </c>
      <c r="D733" s="5" t="s">
        <v>1390</v>
      </c>
      <c r="E733" s="175"/>
      <c r="F733" s="24" t="str">
        <f t="shared" si="29"/>
        <v>T3 =&gt; PA</v>
      </c>
      <c r="G733" s="100" t="s">
        <v>1391</v>
      </c>
      <c r="H733" s="144">
        <v>20000000</v>
      </c>
      <c r="I733" s="145"/>
      <c r="J733" s="145"/>
      <c r="K733" s="159"/>
      <c r="L733" s="158"/>
      <c r="M733" s="25"/>
      <c r="N733" s="62"/>
      <c r="O733" s="68">
        <v>0</v>
      </c>
      <c r="P733" s="5" t="s">
        <v>1392</v>
      </c>
    </row>
    <row r="734" spans="1:16" ht="39" customHeight="1" x14ac:dyDescent="0.25">
      <c r="A734" s="176" t="str">
        <f t="shared" si="31"/>
        <v>11</v>
      </c>
      <c r="B734" s="43" t="s">
        <v>1382</v>
      </c>
      <c r="C734" s="73" t="s">
        <v>1397</v>
      </c>
      <c r="D734" s="5" t="s">
        <v>1091</v>
      </c>
      <c r="E734" s="175"/>
      <c r="F734" s="24" t="str">
        <f t="shared" si="29"/>
        <v>T2 =&gt; SC</v>
      </c>
      <c r="G734" s="100" t="s">
        <v>1398</v>
      </c>
      <c r="H734" s="144">
        <v>30000000</v>
      </c>
      <c r="I734" s="145"/>
      <c r="J734" s="145"/>
      <c r="K734" s="159"/>
      <c r="L734" s="158"/>
      <c r="M734" s="86"/>
      <c r="N734" s="62"/>
      <c r="O734" s="68">
        <v>50000000</v>
      </c>
      <c r="P734" s="5" t="s">
        <v>1399</v>
      </c>
    </row>
    <row r="735" spans="1:16" ht="39" customHeight="1" x14ac:dyDescent="0.25">
      <c r="A735" s="176" t="str">
        <f t="shared" si="31"/>
        <v>11</v>
      </c>
      <c r="B735" s="43" t="s">
        <v>1382</v>
      </c>
      <c r="C735" s="73" t="s">
        <v>0</v>
      </c>
      <c r="D735" s="5" t="s">
        <v>1394</v>
      </c>
      <c r="E735" s="24" t="s">
        <v>28</v>
      </c>
      <c r="F735" s="24" t="str">
        <f t="shared" si="29"/>
        <v/>
      </c>
      <c r="G735" s="100"/>
      <c r="H735" s="144"/>
      <c r="I735" s="145"/>
      <c r="J735" s="145"/>
      <c r="K735" s="159">
        <v>180000</v>
      </c>
      <c r="L735" s="158"/>
      <c r="M735" s="25"/>
      <c r="N735" s="62"/>
      <c r="O735" s="68"/>
      <c r="P735" s="5"/>
    </row>
    <row r="736" spans="1:16" ht="39" customHeight="1" x14ac:dyDescent="0.25">
      <c r="A736" s="176" t="str">
        <f t="shared" si="31"/>
        <v>11</v>
      </c>
      <c r="B736" s="43" t="s">
        <v>1382</v>
      </c>
      <c r="C736" s="73"/>
      <c r="D736" s="5" t="s">
        <v>1395</v>
      </c>
      <c r="E736" s="175" t="s">
        <v>68</v>
      </c>
      <c r="F736" s="24" t="str">
        <f t="shared" si="29"/>
        <v/>
      </c>
      <c r="G736" s="100"/>
      <c r="H736" s="144"/>
      <c r="I736" s="145"/>
      <c r="J736" s="145"/>
      <c r="K736" s="159">
        <v>5000000</v>
      </c>
      <c r="L736" s="158"/>
      <c r="M736" s="25"/>
      <c r="N736" s="62"/>
      <c r="O736" s="68"/>
      <c r="P736" s="5"/>
    </row>
    <row r="737" spans="1:16" s="135" customFormat="1" ht="39" customHeight="1" x14ac:dyDescent="0.25">
      <c r="A737" s="132" t="str">
        <f t="shared" si="31"/>
        <v/>
      </c>
      <c r="B737" s="133"/>
      <c r="C737" s="109"/>
      <c r="D737" s="89" t="s">
        <v>1396</v>
      </c>
      <c r="E737" s="134"/>
      <c r="F737" s="24" t="str">
        <f t="shared" si="29"/>
        <v/>
      </c>
      <c r="G737" s="124"/>
      <c r="H737" s="125">
        <f>SUM(H731:H734)</f>
        <v>67460000</v>
      </c>
      <c r="I737" s="126"/>
      <c r="J737" s="126"/>
      <c r="K737" s="125">
        <f>SUM(K735:K736)</f>
        <v>5180000</v>
      </c>
      <c r="L737" s="126"/>
      <c r="M737" s="90">
        <f>M730+H737-K737</f>
        <v>147760000</v>
      </c>
      <c r="N737" s="107"/>
      <c r="O737" s="127"/>
      <c r="P737" s="89"/>
    </row>
    <row r="738" spans="1:16" ht="39" customHeight="1" x14ac:dyDescent="0.25">
      <c r="A738" s="176" t="str">
        <f t="shared" si="31"/>
        <v>11</v>
      </c>
      <c r="B738" s="43" t="s">
        <v>1401</v>
      </c>
      <c r="C738" s="220" t="s">
        <v>1402</v>
      </c>
      <c r="D738" s="5" t="s">
        <v>462</v>
      </c>
      <c r="E738" s="175"/>
      <c r="F738" s="24" t="str">
        <f t="shared" si="29"/>
        <v>T2 =&gt; SC</v>
      </c>
      <c r="G738" s="100" t="s">
        <v>1403</v>
      </c>
      <c r="H738" s="144"/>
      <c r="I738" s="214">
        <v>7463000</v>
      </c>
      <c r="J738" s="145"/>
      <c r="K738" s="159"/>
      <c r="L738" s="158"/>
      <c r="M738" s="25"/>
      <c r="N738" s="62"/>
      <c r="O738" s="216">
        <f>121398000-20000000-7463000</f>
        <v>93935000</v>
      </c>
      <c r="P738" s="212" t="s">
        <v>1405</v>
      </c>
    </row>
    <row r="739" spans="1:16" ht="39" customHeight="1" x14ac:dyDescent="0.25">
      <c r="A739" s="176" t="str">
        <f t="shared" si="31"/>
        <v>11</v>
      </c>
      <c r="B739" s="43" t="s">
        <v>1401</v>
      </c>
      <c r="C739" s="221"/>
      <c r="D739" s="5" t="s">
        <v>463</v>
      </c>
      <c r="E739" s="175"/>
      <c r="F739" s="24" t="str">
        <f t="shared" si="29"/>
        <v>IB =&gt; PA</v>
      </c>
      <c r="G739" s="100" t="s">
        <v>1404</v>
      </c>
      <c r="H739" s="144"/>
      <c r="I739" s="215"/>
      <c r="J739" s="145"/>
      <c r="K739" s="159"/>
      <c r="L739" s="158"/>
      <c r="M739" s="25"/>
      <c r="N739" s="62"/>
      <c r="O739" s="217"/>
      <c r="P739" s="213"/>
    </row>
    <row r="740" spans="1:16" ht="39" customHeight="1" x14ac:dyDescent="0.25">
      <c r="A740" s="176" t="str">
        <f t="shared" si="31"/>
        <v>11</v>
      </c>
      <c r="B740" s="43" t="s">
        <v>1401</v>
      </c>
      <c r="C740" s="73" t="s">
        <v>447</v>
      </c>
      <c r="D740" s="5" t="s">
        <v>1406</v>
      </c>
      <c r="E740" s="175" t="s">
        <v>47</v>
      </c>
      <c r="F740" s="24" t="str">
        <f t="shared" si="29"/>
        <v/>
      </c>
      <c r="G740" s="100"/>
      <c r="H740" s="144"/>
      <c r="I740" s="145"/>
      <c r="J740" s="145"/>
      <c r="K740" s="159">
        <v>1575000</v>
      </c>
      <c r="L740" s="158"/>
      <c r="M740" s="25"/>
      <c r="N740" s="62"/>
      <c r="O740" s="68"/>
      <c r="P740" s="5"/>
    </row>
    <row r="741" spans="1:16" ht="39" customHeight="1" x14ac:dyDescent="0.25">
      <c r="A741" s="176" t="str">
        <f t="shared" si="31"/>
        <v>11</v>
      </c>
      <c r="B741" s="43" t="s">
        <v>1401</v>
      </c>
      <c r="C741" s="73"/>
      <c r="D741" s="5" t="s">
        <v>1407</v>
      </c>
      <c r="E741" s="175" t="s">
        <v>68</v>
      </c>
      <c r="F741" s="24" t="str">
        <f t="shared" si="29"/>
        <v/>
      </c>
      <c r="G741" s="100"/>
      <c r="H741" s="144"/>
      <c r="I741" s="145"/>
      <c r="J741" s="145"/>
      <c r="K741" s="159">
        <v>520000</v>
      </c>
      <c r="L741" s="158"/>
      <c r="M741" s="25"/>
      <c r="N741" s="62"/>
      <c r="O741" s="68"/>
      <c r="P741" s="5"/>
    </row>
    <row r="742" spans="1:16" ht="39" customHeight="1" x14ac:dyDescent="0.25">
      <c r="A742" s="176" t="str">
        <f t="shared" si="31"/>
        <v>11</v>
      </c>
      <c r="B742" s="43" t="s">
        <v>1401</v>
      </c>
      <c r="C742" s="73"/>
      <c r="D742" s="5" t="s">
        <v>1408</v>
      </c>
      <c r="E742" s="24" t="s">
        <v>28</v>
      </c>
      <c r="F742" s="24" t="str">
        <f t="shared" si="29"/>
        <v/>
      </c>
      <c r="G742" s="100"/>
      <c r="H742" s="144"/>
      <c r="I742" s="145"/>
      <c r="J742" s="145"/>
      <c r="K742" s="159">
        <v>450000</v>
      </c>
      <c r="L742" s="158"/>
      <c r="M742" s="25"/>
      <c r="N742" s="62"/>
      <c r="O742" s="68"/>
      <c r="P742" s="5"/>
    </row>
    <row r="743" spans="1:16" s="135" customFormat="1" ht="39" customHeight="1" x14ac:dyDescent="0.25">
      <c r="A743" s="132" t="str">
        <f t="shared" si="31"/>
        <v/>
      </c>
      <c r="B743" s="133"/>
      <c r="C743" s="109"/>
      <c r="D743" s="89" t="s">
        <v>1409</v>
      </c>
      <c r="E743" s="134"/>
      <c r="F743" s="24" t="str">
        <f t="shared" si="29"/>
        <v/>
      </c>
      <c r="G743" s="124"/>
      <c r="H743" s="125"/>
      <c r="I743" s="126"/>
      <c r="J743" s="126"/>
      <c r="K743" s="125">
        <f>SUM(K740:K742)</f>
        <v>2545000</v>
      </c>
      <c r="L743" s="126"/>
      <c r="M743" s="90">
        <f>M737+H743-K743</f>
        <v>145215000</v>
      </c>
      <c r="N743" s="107"/>
      <c r="O743" s="127"/>
      <c r="P743" s="89"/>
    </row>
    <row r="744" spans="1:16" ht="39" customHeight="1" x14ac:dyDescent="0.25">
      <c r="A744" s="176" t="str">
        <f t="shared" si="31"/>
        <v>11</v>
      </c>
      <c r="B744" s="43" t="s">
        <v>1412</v>
      </c>
      <c r="C744" s="73" t="s">
        <v>1413</v>
      </c>
      <c r="D744" s="5" t="s">
        <v>295</v>
      </c>
      <c r="E744" s="175"/>
      <c r="F744" s="24" t="str">
        <f t="shared" si="29"/>
        <v>T2 =&gt; SC</v>
      </c>
      <c r="G744" s="100" t="s">
        <v>1414</v>
      </c>
      <c r="H744" s="144">
        <v>50000000</v>
      </c>
      <c r="I744" s="145"/>
      <c r="J744" s="145"/>
      <c r="K744" s="159"/>
      <c r="L744" s="158"/>
      <c r="M744" s="25"/>
      <c r="N744" s="62"/>
      <c r="O744" s="68">
        <v>16760000</v>
      </c>
      <c r="P744" s="5" t="s">
        <v>1415</v>
      </c>
    </row>
    <row r="745" spans="1:16" ht="39" customHeight="1" x14ac:dyDescent="0.25">
      <c r="A745" s="176" t="str">
        <f t="shared" si="31"/>
        <v>11</v>
      </c>
      <c r="B745" s="43" t="s">
        <v>1412</v>
      </c>
      <c r="C745" s="73" t="s">
        <v>1416</v>
      </c>
      <c r="D745" s="5" t="s">
        <v>237</v>
      </c>
      <c r="E745" s="175"/>
      <c r="F745" s="24" t="str">
        <f t="shared" si="29"/>
        <v>T2 =&gt; PA</v>
      </c>
      <c r="G745" s="100" t="s">
        <v>1417</v>
      </c>
      <c r="H745" s="144"/>
      <c r="I745" s="145">
        <v>23000000</v>
      </c>
      <c r="J745" s="145"/>
      <c r="K745" s="159"/>
      <c r="L745" s="158"/>
      <c r="M745" s="25"/>
      <c r="N745" s="62"/>
      <c r="O745" s="68">
        <v>0</v>
      </c>
      <c r="P745" s="5" t="s">
        <v>1418</v>
      </c>
    </row>
    <row r="746" spans="1:16" ht="39" customHeight="1" x14ac:dyDescent="0.25">
      <c r="A746" s="176" t="str">
        <f t="shared" si="31"/>
        <v>11</v>
      </c>
      <c r="B746" s="43" t="s">
        <v>1412</v>
      </c>
      <c r="C746" s="73"/>
      <c r="D746" s="5" t="s">
        <v>1419</v>
      </c>
      <c r="E746" s="175" t="s">
        <v>27</v>
      </c>
      <c r="F746" s="24" t="str">
        <f t="shared" si="29"/>
        <v/>
      </c>
      <c r="G746" s="100"/>
      <c r="H746" s="144"/>
      <c r="I746" s="145"/>
      <c r="J746" s="145"/>
      <c r="K746" s="159">
        <v>50000</v>
      </c>
      <c r="L746" s="158"/>
      <c r="M746" s="25"/>
      <c r="N746" s="62"/>
      <c r="O746" s="68"/>
      <c r="P746" s="5"/>
    </row>
    <row r="747" spans="1:16" ht="39" customHeight="1" x14ac:dyDescent="0.25">
      <c r="A747" s="176" t="str">
        <f t="shared" si="31"/>
        <v>11</v>
      </c>
      <c r="B747" s="43" t="s">
        <v>1412</v>
      </c>
      <c r="C747" s="73"/>
      <c r="D747" s="5" t="s">
        <v>1420</v>
      </c>
      <c r="E747" s="24" t="s">
        <v>25</v>
      </c>
      <c r="F747" s="24" t="str">
        <f t="shared" si="29"/>
        <v/>
      </c>
      <c r="G747" s="100"/>
      <c r="H747" s="144"/>
      <c r="I747" s="145"/>
      <c r="J747" s="145"/>
      <c r="K747" s="159">
        <v>220000</v>
      </c>
      <c r="L747" s="158"/>
      <c r="M747" s="25"/>
      <c r="N747" s="62"/>
      <c r="O747" s="68"/>
      <c r="P747" s="5"/>
    </row>
    <row r="748" spans="1:16" s="135" customFormat="1" ht="39" customHeight="1" x14ac:dyDescent="0.25">
      <c r="A748" s="132" t="str">
        <f t="shared" si="31"/>
        <v/>
      </c>
      <c r="B748" s="133"/>
      <c r="C748" s="109"/>
      <c r="D748" s="89" t="s">
        <v>1421</v>
      </c>
      <c r="E748" s="134"/>
      <c r="F748" s="24" t="str">
        <f t="shared" si="29"/>
        <v/>
      </c>
      <c r="G748" s="124"/>
      <c r="H748" s="125">
        <f>H744</f>
        <v>50000000</v>
      </c>
      <c r="I748" s="126"/>
      <c r="J748" s="126"/>
      <c r="K748" s="125">
        <f>SUM(K746:K747)</f>
        <v>270000</v>
      </c>
      <c r="L748" s="126"/>
      <c r="M748" s="90">
        <f>M743+H748-K748</f>
        <v>194945000</v>
      </c>
      <c r="N748" s="107"/>
      <c r="O748" s="127"/>
      <c r="P748" s="89"/>
    </row>
    <row r="749" spans="1:16" ht="39" customHeight="1" x14ac:dyDescent="0.25">
      <c r="A749" s="176" t="str">
        <f t="shared" si="31"/>
        <v>11</v>
      </c>
      <c r="B749" s="43" t="s">
        <v>1423</v>
      </c>
      <c r="C749" s="73" t="s">
        <v>0</v>
      </c>
      <c r="D749" s="5" t="s">
        <v>1424</v>
      </c>
      <c r="E749" s="175" t="s">
        <v>41</v>
      </c>
      <c r="F749" s="24" t="str">
        <f t="shared" si="29"/>
        <v/>
      </c>
      <c r="G749" s="100"/>
      <c r="H749" s="144"/>
      <c r="I749" s="145"/>
      <c r="J749" s="145"/>
      <c r="K749" s="159">
        <v>990000</v>
      </c>
      <c r="L749" s="158"/>
      <c r="M749" s="25"/>
      <c r="N749" s="62"/>
      <c r="O749" s="68"/>
      <c r="P749" s="5"/>
    </row>
    <row r="750" spans="1:16" s="135" customFormat="1" ht="39" customHeight="1" x14ac:dyDescent="0.25">
      <c r="A750" s="176" t="str">
        <f t="shared" si="31"/>
        <v/>
      </c>
      <c r="B750" s="133"/>
      <c r="C750" s="109"/>
      <c r="D750" s="89" t="s">
        <v>1425</v>
      </c>
      <c r="E750" s="134"/>
      <c r="F750" s="24" t="str">
        <f t="shared" si="29"/>
        <v/>
      </c>
      <c r="G750" s="124"/>
      <c r="H750" s="125"/>
      <c r="I750" s="126"/>
      <c r="J750" s="126"/>
      <c r="K750" s="125">
        <f>K749</f>
        <v>990000</v>
      </c>
      <c r="L750" s="126"/>
      <c r="M750" s="90">
        <f>M748-K750</f>
        <v>193955000</v>
      </c>
      <c r="N750" s="107"/>
      <c r="O750" s="127"/>
      <c r="P750" s="89"/>
    </row>
    <row r="751" spans="1:16" ht="39" customHeight="1" x14ac:dyDescent="0.25">
      <c r="A751" s="176" t="str">
        <f t="shared" si="31"/>
        <v>11</v>
      </c>
      <c r="B751" s="43" t="s">
        <v>1426</v>
      </c>
      <c r="C751" s="73" t="s">
        <v>1447</v>
      </c>
      <c r="D751" s="5" t="s">
        <v>344</v>
      </c>
      <c r="E751" s="175"/>
      <c r="F751" s="24" t="str">
        <f t="shared" si="29"/>
        <v>IB =&gt; Ad</v>
      </c>
      <c r="G751" s="100" t="s">
        <v>1448</v>
      </c>
      <c r="H751" s="144">
        <v>4160000</v>
      </c>
      <c r="I751" s="145"/>
      <c r="J751" s="145"/>
      <c r="K751" s="159"/>
      <c r="L751" s="158"/>
      <c r="M751" s="86"/>
      <c r="N751" s="62"/>
      <c r="O751" s="68">
        <v>0</v>
      </c>
      <c r="P751" s="5" t="s">
        <v>1449</v>
      </c>
    </row>
    <row r="752" spans="1:16" ht="39" customHeight="1" x14ac:dyDescent="0.25">
      <c r="A752" s="176" t="str">
        <f t="shared" si="31"/>
        <v>11</v>
      </c>
      <c r="B752" s="43" t="s">
        <v>1426</v>
      </c>
      <c r="C752" s="73" t="s">
        <v>1440</v>
      </c>
      <c r="D752" s="5" t="s">
        <v>343</v>
      </c>
      <c r="E752" s="175"/>
      <c r="F752" s="24" t="str">
        <f t="shared" si="29"/>
        <v>T2 =&gt; PA</v>
      </c>
      <c r="G752" s="100" t="s">
        <v>1441</v>
      </c>
      <c r="H752" s="144"/>
      <c r="I752" s="145">
        <v>26827000</v>
      </c>
      <c r="J752" s="145"/>
      <c r="K752" s="159"/>
      <c r="L752" s="158"/>
      <c r="M752" s="25"/>
      <c r="N752" s="62"/>
      <c r="O752" s="68">
        <v>0</v>
      </c>
      <c r="P752" s="5" t="s">
        <v>1442</v>
      </c>
    </row>
    <row r="753" spans="1:16" ht="39" customHeight="1" x14ac:dyDescent="0.25">
      <c r="A753" s="176" t="str">
        <f t="shared" si="31"/>
        <v>11</v>
      </c>
      <c r="B753" s="43" t="s">
        <v>1426</v>
      </c>
      <c r="C753" s="73" t="s">
        <v>1451</v>
      </c>
      <c r="D753" s="5" t="s">
        <v>572</v>
      </c>
      <c r="E753" s="175"/>
      <c r="F753" s="24" t="str">
        <f t="shared" si="29"/>
        <v>T1 =&gt; PA</v>
      </c>
      <c r="G753" s="100" t="s">
        <v>1452</v>
      </c>
      <c r="H753" s="144">
        <v>5008000</v>
      </c>
      <c r="I753" s="145"/>
      <c r="J753" s="145"/>
      <c r="K753" s="159"/>
      <c r="L753" s="158"/>
      <c r="M753" s="86"/>
      <c r="N753" s="62"/>
      <c r="O753" s="68"/>
      <c r="P753" s="5"/>
    </row>
    <row r="754" spans="1:16" ht="39" customHeight="1" x14ac:dyDescent="0.25">
      <c r="A754" s="176" t="str">
        <f t="shared" si="31"/>
        <v>11</v>
      </c>
      <c r="B754" s="43" t="s">
        <v>1426</v>
      </c>
      <c r="C754" s="73" t="s">
        <v>1443</v>
      </c>
      <c r="D754" s="5" t="s">
        <v>129</v>
      </c>
      <c r="E754" s="175"/>
      <c r="F754" s="24" t="str">
        <f t="shared" si="29"/>
        <v>PT.HUY</v>
      </c>
      <c r="G754" s="100" t="s">
        <v>538</v>
      </c>
      <c r="H754" s="144"/>
      <c r="I754" s="145"/>
      <c r="J754" s="145"/>
      <c r="K754" s="159"/>
      <c r="L754" s="158"/>
      <c r="M754" s="86"/>
      <c r="N754" s="62"/>
      <c r="O754" s="68"/>
      <c r="P754" s="5"/>
    </row>
    <row r="755" spans="1:16" ht="39" customHeight="1" x14ac:dyDescent="0.25">
      <c r="A755" s="176" t="str">
        <f t="shared" si="31"/>
        <v>11</v>
      </c>
      <c r="B755" s="43" t="s">
        <v>1426</v>
      </c>
      <c r="C755" s="73" t="s">
        <v>1444</v>
      </c>
      <c r="D755" s="5" t="s">
        <v>129</v>
      </c>
      <c r="E755" s="175"/>
      <c r="F755" s="24" t="str">
        <f t="shared" si="29"/>
        <v>PT.HUY</v>
      </c>
      <c r="G755" s="100" t="s">
        <v>538</v>
      </c>
      <c r="H755" s="144"/>
      <c r="I755" s="145"/>
      <c r="J755" s="145"/>
      <c r="K755" s="159"/>
      <c r="L755" s="158"/>
      <c r="M755" s="86"/>
      <c r="N755" s="62"/>
      <c r="O755" s="68"/>
      <c r="P755" s="5"/>
    </row>
    <row r="756" spans="1:16" ht="39" customHeight="1" x14ac:dyDescent="0.25">
      <c r="A756" s="176" t="str">
        <f t="shared" si="31"/>
        <v>11</v>
      </c>
      <c r="B756" s="43" t="s">
        <v>1426</v>
      </c>
      <c r="C756" s="73" t="s">
        <v>1445</v>
      </c>
      <c r="D756" s="5" t="s">
        <v>1256</v>
      </c>
      <c r="E756" s="175"/>
      <c r="F756" s="24" t="str">
        <f t="shared" si="29"/>
        <v>T1 =&gt; SC</v>
      </c>
      <c r="G756" s="100" t="s">
        <v>1446</v>
      </c>
      <c r="H756" s="144">
        <v>4643000</v>
      </c>
      <c r="I756" s="145">
        <v>36000000</v>
      </c>
      <c r="J756" s="145"/>
      <c r="K756" s="159"/>
      <c r="L756" s="158"/>
      <c r="M756" s="86"/>
      <c r="N756" s="62"/>
      <c r="O756" s="68">
        <v>50000000</v>
      </c>
      <c r="P756" s="5" t="s">
        <v>1450</v>
      </c>
    </row>
    <row r="757" spans="1:16" ht="39" customHeight="1" x14ac:dyDescent="0.25">
      <c r="A757" s="176" t="str">
        <f t="shared" si="31"/>
        <v>11</v>
      </c>
      <c r="B757" s="43" t="s">
        <v>1426</v>
      </c>
      <c r="C757" s="73"/>
      <c r="D757" s="5" t="s">
        <v>1427</v>
      </c>
      <c r="E757" s="175" t="s">
        <v>23</v>
      </c>
      <c r="F757" s="24" t="str">
        <f t="shared" si="29"/>
        <v/>
      </c>
      <c r="G757" s="100"/>
      <c r="H757" s="144"/>
      <c r="I757" s="145"/>
      <c r="J757" s="145"/>
      <c r="K757" s="159">
        <v>20000</v>
      </c>
      <c r="L757" s="158"/>
      <c r="M757" s="25"/>
      <c r="N757" s="62"/>
      <c r="O757" s="68"/>
      <c r="P757" s="5"/>
    </row>
    <row r="758" spans="1:16" ht="39" customHeight="1" x14ac:dyDescent="0.25">
      <c r="A758" s="176" t="str">
        <f t="shared" si="31"/>
        <v>11</v>
      </c>
      <c r="B758" s="43" t="s">
        <v>1426</v>
      </c>
      <c r="C758" s="73"/>
      <c r="D758" s="5" t="s">
        <v>1428</v>
      </c>
      <c r="E758" s="24" t="s">
        <v>28</v>
      </c>
      <c r="F758" s="24" t="str">
        <f t="shared" si="29"/>
        <v/>
      </c>
      <c r="G758" s="100"/>
      <c r="H758" s="144"/>
      <c r="I758" s="145"/>
      <c r="J758" s="145"/>
      <c r="K758" s="159">
        <v>180000</v>
      </c>
      <c r="L758" s="158"/>
      <c r="M758" s="25"/>
      <c r="N758" s="62"/>
      <c r="O758" s="68"/>
      <c r="P758" s="5"/>
    </row>
    <row r="759" spans="1:16" ht="39" customHeight="1" x14ac:dyDescent="0.25">
      <c r="A759" s="176" t="str">
        <f t="shared" si="31"/>
        <v>11</v>
      </c>
      <c r="B759" s="43" t="s">
        <v>1426</v>
      </c>
      <c r="C759" s="73"/>
      <c r="D759" s="5" t="s">
        <v>1429</v>
      </c>
      <c r="E759" s="24" t="s">
        <v>28</v>
      </c>
      <c r="F759" s="24" t="str">
        <f t="shared" si="29"/>
        <v/>
      </c>
      <c r="G759" s="100"/>
      <c r="H759" s="144"/>
      <c r="I759" s="145"/>
      <c r="J759" s="145"/>
      <c r="K759" s="159">
        <v>180000</v>
      </c>
      <c r="L759" s="158"/>
      <c r="M759" s="25"/>
      <c r="N759" s="62"/>
      <c r="O759" s="68"/>
      <c r="P759" s="5"/>
    </row>
    <row r="760" spans="1:16" ht="39" customHeight="1" x14ac:dyDescent="0.25">
      <c r="A760" s="176" t="str">
        <f t="shared" si="31"/>
        <v>11</v>
      </c>
      <c r="B760" s="43" t="s">
        <v>1426</v>
      </c>
      <c r="C760" s="73"/>
      <c r="D760" s="5" t="s">
        <v>1430</v>
      </c>
      <c r="E760" s="24" t="s">
        <v>28</v>
      </c>
      <c r="F760" s="24" t="str">
        <f t="shared" si="29"/>
        <v/>
      </c>
      <c r="G760" s="100"/>
      <c r="H760" s="144"/>
      <c r="I760" s="145"/>
      <c r="J760" s="145"/>
      <c r="K760" s="159">
        <v>180000</v>
      </c>
      <c r="L760" s="158"/>
      <c r="M760" s="25"/>
      <c r="N760" s="62"/>
      <c r="O760" s="68"/>
      <c r="P760" s="5"/>
    </row>
    <row r="761" spans="1:16" ht="39" customHeight="1" x14ac:dyDescent="0.25">
      <c r="A761" s="176" t="str">
        <f t="shared" si="31"/>
        <v>11</v>
      </c>
      <c r="B761" s="43" t="s">
        <v>1426</v>
      </c>
      <c r="C761" s="73"/>
      <c r="D761" s="5" t="s">
        <v>1431</v>
      </c>
      <c r="E761" s="24" t="s">
        <v>28</v>
      </c>
      <c r="F761" s="24" t="str">
        <f t="shared" si="29"/>
        <v/>
      </c>
      <c r="G761" s="100"/>
      <c r="H761" s="144"/>
      <c r="I761" s="145"/>
      <c r="J761" s="145"/>
      <c r="K761" s="159">
        <v>180000</v>
      </c>
      <c r="L761" s="158"/>
      <c r="M761" s="25"/>
      <c r="N761" s="62"/>
      <c r="O761" s="68"/>
      <c r="P761" s="5"/>
    </row>
    <row r="762" spans="1:16" ht="39" customHeight="1" x14ac:dyDescent="0.25">
      <c r="A762" s="176" t="str">
        <f t="shared" si="31"/>
        <v>11</v>
      </c>
      <c r="B762" s="43" t="s">
        <v>1426</v>
      </c>
      <c r="C762" s="73"/>
      <c r="D762" s="5" t="s">
        <v>1432</v>
      </c>
      <c r="E762" s="24" t="s">
        <v>28</v>
      </c>
      <c r="F762" s="24" t="str">
        <f t="shared" si="29"/>
        <v/>
      </c>
      <c r="G762" s="100"/>
      <c r="H762" s="144"/>
      <c r="I762" s="145"/>
      <c r="J762" s="145"/>
      <c r="K762" s="159">
        <v>180000</v>
      </c>
      <c r="L762" s="158"/>
      <c r="M762" s="25"/>
      <c r="N762" s="62"/>
      <c r="O762" s="68"/>
      <c r="P762" s="5"/>
    </row>
    <row r="763" spans="1:16" ht="39" customHeight="1" x14ac:dyDescent="0.25">
      <c r="A763" s="176" t="str">
        <f t="shared" si="31"/>
        <v>11</v>
      </c>
      <c r="B763" s="43" t="s">
        <v>1426</v>
      </c>
      <c r="C763" s="73"/>
      <c r="D763" s="5" t="s">
        <v>1435</v>
      </c>
      <c r="E763" s="24" t="s">
        <v>28</v>
      </c>
      <c r="F763" s="24" t="str">
        <f t="shared" si="29"/>
        <v/>
      </c>
      <c r="G763" s="100"/>
      <c r="H763" s="144"/>
      <c r="I763" s="145"/>
      <c r="J763" s="145"/>
      <c r="K763" s="159">
        <v>180000</v>
      </c>
      <c r="L763" s="158"/>
      <c r="M763" s="25"/>
      <c r="N763" s="62"/>
      <c r="O763" s="68"/>
      <c r="P763" s="5"/>
    </row>
    <row r="764" spans="1:16" ht="39" customHeight="1" x14ac:dyDescent="0.25">
      <c r="A764" s="176" t="str">
        <f t="shared" si="31"/>
        <v>11</v>
      </c>
      <c r="B764" s="43" t="s">
        <v>1426</v>
      </c>
      <c r="C764" s="73"/>
      <c r="D764" s="5" t="s">
        <v>1434</v>
      </c>
      <c r="E764" s="24" t="s">
        <v>28</v>
      </c>
      <c r="F764" s="24" t="str">
        <f t="shared" si="29"/>
        <v/>
      </c>
      <c r="G764" s="100"/>
      <c r="H764" s="144"/>
      <c r="I764" s="145"/>
      <c r="J764" s="145"/>
      <c r="K764" s="159">
        <v>180000</v>
      </c>
      <c r="L764" s="158"/>
      <c r="M764" s="86"/>
      <c r="N764" s="62"/>
      <c r="O764" s="68"/>
      <c r="P764" s="5"/>
    </row>
    <row r="765" spans="1:16" ht="39" customHeight="1" x14ac:dyDescent="0.25">
      <c r="A765" s="176" t="str">
        <f t="shared" si="31"/>
        <v>11</v>
      </c>
      <c r="B765" s="43" t="s">
        <v>1426</v>
      </c>
      <c r="C765" s="73"/>
      <c r="D765" s="5" t="s">
        <v>1433</v>
      </c>
      <c r="E765" s="24" t="s">
        <v>28</v>
      </c>
      <c r="F765" s="24" t="str">
        <f t="shared" si="29"/>
        <v/>
      </c>
      <c r="G765" s="100"/>
      <c r="H765" s="144"/>
      <c r="I765" s="145"/>
      <c r="J765" s="145"/>
      <c r="K765" s="159">
        <v>180000</v>
      </c>
      <c r="L765" s="158"/>
      <c r="M765" s="25"/>
      <c r="N765" s="62"/>
      <c r="O765" s="68"/>
      <c r="P765" s="5"/>
    </row>
    <row r="766" spans="1:16" ht="39" customHeight="1" x14ac:dyDescent="0.25">
      <c r="A766" s="176" t="str">
        <f t="shared" si="31"/>
        <v>11</v>
      </c>
      <c r="B766" s="43" t="s">
        <v>1426</v>
      </c>
      <c r="C766" s="73"/>
      <c r="D766" s="5" t="s">
        <v>1436</v>
      </c>
      <c r="E766" s="175" t="s">
        <v>37</v>
      </c>
      <c r="F766" s="24" t="str">
        <f t="shared" si="29"/>
        <v/>
      </c>
      <c r="G766" s="100"/>
      <c r="H766" s="144"/>
      <c r="I766" s="145"/>
      <c r="J766" s="145"/>
      <c r="K766" s="159">
        <v>10148000</v>
      </c>
      <c r="L766" s="158"/>
      <c r="M766" s="25"/>
      <c r="N766" s="62"/>
      <c r="O766" s="68"/>
      <c r="P766" s="5"/>
    </row>
    <row r="767" spans="1:16" ht="39" customHeight="1" x14ac:dyDescent="0.25">
      <c r="A767" s="176" t="str">
        <f t="shared" si="31"/>
        <v>11</v>
      </c>
      <c r="B767" s="43" t="s">
        <v>1426</v>
      </c>
      <c r="C767" s="73"/>
      <c r="D767" s="5" t="s">
        <v>1437</v>
      </c>
      <c r="E767" s="24" t="s">
        <v>28</v>
      </c>
      <c r="F767" s="24" t="str">
        <f t="shared" si="29"/>
        <v/>
      </c>
      <c r="G767" s="100"/>
      <c r="H767" s="144"/>
      <c r="I767" s="145"/>
      <c r="J767" s="145"/>
      <c r="K767" s="159">
        <v>180000</v>
      </c>
      <c r="L767" s="158"/>
      <c r="M767" s="25"/>
      <c r="N767" s="62"/>
      <c r="O767" s="68"/>
      <c r="P767" s="5"/>
    </row>
    <row r="768" spans="1:16" ht="39" customHeight="1" x14ac:dyDescent="0.25">
      <c r="A768" s="176" t="str">
        <f t="shared" si="31"/>
        <v>11</v>
      </c>
      <c r="B768" s="43" t="s">
        <v>1426</v>
      </c>
      <c r="C768" s="73"/>
      <c r="D768" s="5" t="s">
        <v>1438</v>
      </c>
      <c r="E768" s="24" t="s">
        <v>28</v>
      </c>
      <c r="F768" s="24" t="str">
        <f t="shared" si="29"/>
        <v/>
      </c>
      <c r="G768" s="100"/>
      <c r="H768" s="144"/>
      <c r="I768" s="145"/>
      <c r="J768" s="145"/>
      <c r="K768" s="159">
        <v>200000</v>
      </c>
      <c r="L768" s="158"/>
      <c r="M768" s="29"/>
      <c r="N768" s="63"/>
      <c r="O768" s="68"/>
      <c r="P768" s="5"/>
    </row>
    <row r="769" spans="1:16" s="135" customFormat="1" ht="39" customHeight="1" x14ac:dyDescent="0.25">
      <c r="A769" s="176" t="str">
        <f t="shared" si="31"/>
        <v/>
      </c>
      <c r="B769" s="133"/>
      <c r="C769" s="109"/>
      <c r="D769" s="89" t="s">
        <v>1439</v>
      </c>
      <c r="E769" s="134"/>
      <c r="F769" s="24" t="str">
        <f t="shared" si="29"/>
        <v/>
      </c>
      <c r="G769" s="124"/>
      <c r="H769" s="125">
        <f>SUM(H751:H756)</f>
        <v>13811000</v>
      </c>
      <c r="I769" s="126"/>
      <c r="J769" s="126"/>
      <c r="K769" s="125">
        <f>SUM(K757:K768)</f>
        <v>11988000</v>
      </c>
      <c r="L769" s="126"/>
      <c r="M769" s="90">
        <f>M750+H769-K769</f>
        <v>195778000</v>
      </c>
      <c r="N769" s="107"/>
      <c r="O769" s="127"/>
      <c r="P769" s="89"/>
    </row>
    <row r="770" spans="1:16" ht="39" customHeight="1" x14ac:dyDescent="0.25">
      <c r="A770" s="176" t="str">
        <f t="shared" si="31"/>
        <v>11</v>
      </c>
      <c r="B770" s="43" t="s">
        <v>1453</v>
      </c>
      <c r="C770" s="73"/>
      <c r="D770" s="5" t="s">
        <v>1454</v>
      </c>
      <c r="E770" s="175" t="s">
        <v>41</v>
      </c>
      <c r="F770" s="24" t="str">
        <f t="shared" si="29"/>
        <v/>
      </c>
      <c r="G770" s="100"/>
      <c r="H770" s="144"/>
      <c r="I770" s="145"/>
      <c r="J770" s="145"/>
      <c r="K770" s="159">
        <v>104000</v>
      </c>
      <c r="L770" s="158"/>
      <c r="M770" s="29"/>
      <c r="N770" s="63"/>
      <c r="O770" s="68"/>
      <c r="P770" s="5"/>
    </row>
    <row r="771" spans="1:16" ht="39" customHeight="1" x14ac:dyDescent="0.25">
      <c r="A771" s="176" t="str">
        <f t="shared" si="31"/>
        <v>11</v>
      </c>
      <c r="B771" s="43" t="s">
        <v>1453</v>
      </c>
      <c r="C771" s="73"/>
      <c r="D771" s="5" t="s">
        <v>1458</v>
      </c>
      <c r="E771" s="24" t="s">
        <v>28</v>
      </c>
      <c r="F771" s="24" t="str">
        <f t="shared" si="29"/>
        <v/>
      </c>
      <c r="G771" s="100"/>
      <c r="H771" s="144"/>
      <c r="I771" s="145"/>
      <c r="J771" s="145"/>
      <c r="K771" s="159">
        <v>450000</v>
      </c>
      <c r="L771" s="158"/>
      <c r="M771" s="29"/>
      <c r="N771" s="63"/>
      <c r="O771" s="68"/>
      <c r="P771" s="5"/>
    </row>
    <row r="772" spans="1:16" ht="39" customHeight="1" x14ac:dyDescent="0.25">
      <c r="A772" s="176" t="str">
        <f t="shared" si="31"/>
        <v>11</v>
      </c>
      <c r="B772" s="43" t="s">
        <v>1453</v>
      </c>
      <c r="C772" s="73"/>
      <c r="D772" s="5" t="s">
        <v>1455</v>
      </c>
      <c r="E772" s="175" t="s">
        <v>23</v>
      </c>
      <c r="F772" s="24" t="str">
        <f t="shared" si="29"/>
        <v/>
      </c>
      <c r="G772" s="100"/>
      <c r="H772" s="144"/>
      <c r="I772" s="145"/>
      <c r="J772" s="145"/>
      <c r="K772" s="159">
        <v>90000</v>
      </c>
      <c r="L772" s="158"/>
      <c r="M772" s="25"/>
      <c r="N772" s="62"/>
      <c r="O772" s="68"/>
      <c r="P772" s="5"/>
    </row>
    <row r="773" spans="1:16" ht="39" customHeight="1" x14ac:dyDescent="0.25">
      <c r="A773" s="176" t="str">
        <f t="shared" si="31"/>
        <v>11</v>
      </c>
      <c r="B773" s="43" t="s">
        <v>1453</v>
      </c>
      <c r="C773" s="73"/>
      <c r="D773" s="5" t="s">
        <v>1456</v>
      </c>
      <c r="E773" s="24" t="s">
        <v>28</v>
      </c>
      <c r="F773" s="24" t="str">
        <f t="shared" ref="F773:F836" si="32">LEFT(G773,8)</f>
        <v/>
      </c>
      <c r="G773" s="100"/>
      <c r="H773" s="144"/>
      <c r="I773" s="145"/>
      <c r="J773" s="145"/>
      <c r="K773" s="159">
        <v>105000</v>
      </c>
      <c r="L773" s="158"/>
      <c r="M773" s="25"/>
      <c r="N773" s="62"/>
      <c r="O773" s="68"/>
      <c r="P773" s="5"/>
    </row>
    <row r="774" spans="1:16" s="135" customFormat="1" ht="39" customHeight="1" x14ac:dyDescent="0.25">
      <c r="A774" s="176" t="str">
        <f t="shared" si="31"/>
        <v/>
      </c>
      <c r="B774" s="133"/>
      <c r="C774" s="109"/>
      <c r="D774" s="89" t="s">
        <v>1457</v>
      </c>
      <c r="E774" s="134"/>
      <c r="F774" s="24" t="str">
        <f t="shared" si="32"/>
        <v/>
      </c>
      <c r="G774" s="124"/>
      <c r="H774" s="125"/>
      <c r="I774" s="126"/>
      <c r="J774" s="126"/>
      <c r="K774" s="125">
        <f>SUM(K770:K773)</f>
        <v>749000</v>
      </c>
      <c r="L774" s="126"/>
      <c r="M774" s="90">
        <f>M769-K774</f>
        <v>195029000</v>
      </c>
      <c r="N774" s="107"/>
      <c r="O774" s="127"/>
      <c r="P774" s="89"/>
    </row>
    <row r="775" spans="1:16" ht="39" customHeight="1" x14ac:dyDescent="0.25">
      <c r="A775" s="176" t="str">
        <f t="shared" si="31"/>
        <v>11</v>
      </c>
      <c r="B775" s="43" t="s">
        <v>1459</v>
      </c>
      <c r="C775" s="73" t="s">
        <v>1460</v>
      </c>
      <c r="D775" s="5" t="s">
        <v>724</v>
      </c>
      <c r="E775" s="175"/>
      <c r="F775" s="24" t="str">
        <f t="shared" si="32"/>
        <v>T2 =&gt; PA</v>
      </c>
      <c r="G775" s="100" t="s">
        <v>1461</v>
      </c>
      <c r="H775" s="144">
        <v>23827000</v>
      </c>
      <c r="I775" s="145"/>
      <c r="J775" s="145"/>
      <c r="K775" s="159"/>
      <c r="L775" s="158"/>
      <c r="M775" s="25"/>
      <c r="N775" s="62"/>
      <c r="O775" s="68">
        <v>0</v>
      </c>
      <c r="P775" s="5" t="s">
        <v>1462</v>
      </c>
    </row>
    <row r="776" spans="1:16" ht="39" customHeight="1" x14ac:dyDescent="0.25">
      <c r="A776" s="176" t="str">
        <f t="shared" si="31"/>
        <v>11</v>
      </c>
      <c r="B776" s="43" t="s">
        <v>1459</v>
      </c>
      <c r="C776" s="73" t="s">
        <v>0</v>
      </c>
      <c r="D776" s="5" t="s">
        <v>1463</v>
      </c>
      <c r="E776" s="175" t="s">
        <v>68</v>
      </c>
      <c r="F776" s="24" t="str">
        <f t="shared" si="32"/>
        <v/>
      </c>
      <c r="G776" s="100"/>
      <c r="H776" s="144"/>
      <c r="I776" s="145"/>
      <c r="J776" s="145"/>
      <c r="K776" s="159">
        <v>20300000</v>
      </c>
      <c r="L776" s="158"/>
      <c r="M776" s="25"/>
      <c r="N776" s="62"/>
      <c r="O776" s="68"/>
      <c r="P776" s="5"/>
    </row>
    <row r="777" spans="1:16" ht="39" customHeight="1" x14ac:dyDescent="0.25">
      <c r="A777" s="176" t="str">
        <f t="shared" si="31"/>
        <v>11</v>
      </c>
      <c r="B777" s="43" t="s">
        <v>1459</v>
      </c>
      <c r="C777" s="73"/>
      <c r="D777" s="5" t="s">
        <v>1464</v>
      </c>
      <c r="E777" s="175" t="s">
        <v>23</v>
      </c>
      <c r="F777" s="24" t="str">
        <f t="shared" si="32"/>
        <v/>
      </c>
      <c r="G777" s="100"/>
      <c r="H777" s="144"/>
      <c r="I777" s="145"/>
      <c r="J777" s="145"/>
      <c r="K777" s="159">
        <f>57000+76000+58000</f>
        <v>191000</v>
      </c>
      <c r="L777" s="158"/>
      <c r="M777" s="25"/>
      <c r="N777" s="62"/>
      <c r="O777" s="68"/>
      <c r="P777" s="5"/>
    </row>
    <row r="778" spans="1:16" ht="39" customHeight="1" x14ac:dyDescent="0.25">
      <c r="A778" s="176" t="str">
        <f t="shared" si="31"/>
        <v>11</v>
      </c>
      <c r="B778" s="43" t="s">
        <v>1459</v>
      </c>
      <c r="C778" s="73"/>
      <c r="D778" s="5" t="s">
        <v>1465</v>
      </c>
      <c r="E778" s="24" t="s">
        <v>28</v>
      </c>
      <c r="F778" s="24" t="str">
        <f t="shared" si="32"/>
        <v/>
      </c>
      <c r="G778" s="100"/>
      <c r="H778" s="144"/>
      <c r="I778" s="145"/>
      <c r="J778" s="145"/>
      <c r="K778" s="159">
        <v>400000</v>
      </c>
      <c r="L778" s="158"/>
      <c r="M778" s="25"/>
      <c r="N778" s="62"/>
      <c r="O778" s="68"/>
      <c r="P778" s="5"/>
    </row>
    <row r="779" spans="1:16" ht="39" customHeight="1" x14ac:dyDescent="0.25">
      <c r="A779" s="176" t="str">
        <f t="shared" si="31"/>
        <v>11</v>
      </c>
      <c r="B779" s="43" t="s">
        <v>1459</v>
      </c>
      <c r="C779" s="73"/>
      <c r="D779" s="5" t="s">
        <v>1467</v>
      </c>
      <c r="E779" s="24" t="s">
        <v>28</v>
      </c>
      <c r="F779" s="24" t="str">
        <f t="shared" si="32"/>
        <v/>
      </c>
      <c r="G779" s="100"/>
      <c r="H779" s="144"/>
      <c r="I779" s="145"/>
      <c r="J779" s="145"/>
      <c r="K779" s="159">
        <v>200000</v>
      </c>
      <c r="L779" s="158"/>
      <c r="M779" s="86"/>
      <c r="N779" s="62"/>
      <c r="O779" s="68"/>
      <c r="P779" s="5"/>
    </row>
    <row r="780" spans="1:16" s="135" customFormat="1" ht="39" customHeight="1" x14ac:dyDescent="0.25">
      <c r="A780" s="176" t="str">
        <f t="shared" si="31"/>
        <v/>
      </c>
      <c r="B780" s="133"/>
      <c r="C780" s="109"/>
      <c r="D780" s="89" t="s">
        <v>1466</v>
      </c>
      <c r="E780" s="134"/>
      <c r="F780" s="24" t="str">
        <f t="shared" si="32"/>
        <v/>
      </c>
      <c r="G780" s="124"/>
      <c r="H780" s="125">
        <f>H775</f>
        <v>23827000</v>
      </c>
      <c r="I780" s="126"/>
      <c r="J780" s="126"/>
      <c r="K780" s="125">
        <f>SUM(K776:K779)</f>
        <v>21091000</v>
      </c>
      <c r="L780" s="126"/>
      <c r="M780" s="90">
        <f>M774+H780-K780</f>
        <v>197765000</v>
      </c>
      <c r="N780" s="107"/>
      <c r="O780" s="127"/>
      <c r="P780" s="89"/>
    </row>
    <row r="781" spans="1:16" ht="39.75" customHeight="1" x14ac:dyDescent="0.25">
      <c r="A781" s="176" t="str">
        <f t="shared" si="31"/>
        <v>11</v>
      </c>
      <c r="B781" s="43" t="s">
        <v>1468</v>
      </c>
      <c r="C781" s="73" t="s">
        <v>1478</v>
      </c>
      <c r="D781" s="5" t="s">
        <v>536</v>
      </c>
      <c r="E781" s="175"/>
      <c r="F781" s="24" t="str">
        <f t="shared" si="32"/>
        <v>T2 =&gt; SC</v>
      </c>
      <c r="G781" s="100" t="s">
        <v>1479</v>
      </c>
      <c r="H781" s="144">
        <v>71760000</v>
      </c>
      <c r="I781" s="145"/>
      <c r="J781" s="145"/>
      <c r="K781" s="159"/>
      <c r="L781" s="158"/>
      <c r="M781" s="34"/>
      <c r="N781" s="62"/>
      <c r="O781" s="68">
        <v>0</v>
      </c>
      <c r="P781" s="5" t="s">
        <v>1480</v>
      </c>
    </row>
    <row r="782" spans="1:16" ht="39" customHeight="1" x14ac:dyDescent="0.25">
      <c r="A782" s="176" t="str">
        <f t="shared" si="31"/>
        <v>11</v>
      </c>
      <c r="B782" s="43" t="s">
        <v>1468</v>
      </c>
      <c r="C782" s="73" t="s">
        <v>0</v>
      </c>
      <c r="D782" s="5" t="s">
        <v>1469</v>
      </c>
      <c r="E782" s="175" t="s">
        <v>23</v>
      </c>
      <c r="F782" s="24" t="str">
        <f t="shared" si="32"/>
        <v/>
      </c>
      <c r="G782" s="100"/>
      <c r="H782" s="144"/>
      <c r="I782" s="145"/>
      <c r="J782" s="145"/>
      <c r="K782" s="159">
        <v>116000</v>
      </c>
      <c r="L782" s="158"/>
      <c r="M782" s="25"/>
      <c r="N782" s="62"/>
      <c r="O782" s="68"/>
      <c r="P782" s="5"/>
    </row>
    <row r="783" spans="1:16" ht="39" customHeight="1" x14ac:dyDescent="0.25">
      <c r="A783" s="176" t="str">
        <f t="shared" si="31"/>
        <v>11</v>
      </c>
      <c r="B783" s="43" t="s">
        <v>1468</v>
      </c>
      <c r="C783" s="73"/>
      <c r="D783" s="5" t="s">
        <v>1470</v>
      </c>
      <c r="E783" s="175" t="s">
        <v>27</v>
      </c>
      <c r="F783" s="24" t="str">
        <f t="shared" si="32"/>
        <v/>
      </c>
      <c r="G783" s="100"/>
      <c r="H783" s="144"/>
      <c r="I783" s="145"/>
      <c r="J783" s="145"/>
      <c r="K783" s="159">
        <v>500000</v>
      </c>
      <c r="L783" s="158"/>
      <c r="M783" s="25"/>
      <c r="N783" s="62"/>
      <c r="O783" s="68"/>
      <c r="P783" s="5"/>
    </row>
    <row r="784" spans="1:16" ht="39" customHeight="1" x14ac:dyDescent="0.25">
      <c r="A784" s="176" t="str">
        <f t="shared" si="31"/>
        <v>11</v>
      </c>
      <c r="B784" s="43" t="s">
        <v>1468</v>
      </c>
      <c r="C784" s="73"/>
      <c r="D784" s="5" t="s">
        <v>1471</v>
      </c>
      <c r="E784" s="175" t="s">
        <v>27</v>
      </c>
      <c r="F784" s="24" t="str">
        <f t="shared" si="32"/>
        <v/>
      </c>
      <c r="G784" s="100"/>
      <c r="H784" s="144"/>
      <c r="I784" s="145"/>
      <c r="J784" s="145"/>
      <c r="K784" s="159">
        <v>387000</v>
      </c>
      <c r="L784" s="158"/>
      <c r="M784" s="29"/>
      <c r="N784" s="63"/>
      <c r="O784" s="68"/>
      <c r="P784" s="5"/>
    </row>
    <row r="785" spans="1:16" ht="39" customHeight="1" x14ac:dyDescent="0.25">
      <c r="A785" s="176" t="str">
        <f t="shared" si="31"/>
        <v>11</v>
      </c>
      <c r="B785" s="43" t="s">
        <v>1468</v>
      </c>
      <c r="C785" s="73"/>
      <c r="D785" s="5" t="s">
        <v>1472</v>
      </c>
      <c r="E785" s="175" t="s">
        <v>27</v>
      </c>
      <c r="F785" s="24" t="str">
        <f t="shared" si="32"/>
        <v/>
      </c>
      <c r="G785" s="100"/>
      <c r="H785" s="144"/>
      <c r="I785" s="145"/>
      <c r="J785" s="145"/>
      <c r="K785" s="159">
        <v>2333000</v>
      </c>
      <c r="L785" s="158"/>
      <c r="M785" s="25"/>
      <c r="N785" s="62"/>
      <c r="O785" s="68"/>
      <c r="P785" s="5"/>
    </row>
    <row r="786" spans="1:16" ht="39" customHeight="1" x14ac:dyDescent="0.25">
      <c r="A786" s="176" t="str">
        <f t="shared" si="31"/>
        <v>11</v>
      </c>
      <c r="B786" s="43" t="s">
        <v>1468</v>
      </c>
      <c r="C786" s="73"/>
      <c r="D786" s="5" t="s">
        <v>1473</v>
      </c>
      <c r="E786" s="175" t="s">
        <v>68</v>
      </c>
      <c r="F786" s="24" t="str">
        <f t="shared" si="32"/>
        <v/>
      </c>
      <c r="G786" s="100"/>
      <c r="H786" s="144"/>
      <c r="I786" s="145"/>
      <c r="J786" s="145"/>
      <c r="K786" s="159">
        <v>200000</v>
      </c>
      <c r="L786" s="158"/>
      <c r="M786" s="25"/>
      <c r="N786" s="62"/>
      <c r="O786" s="68"/>
      <c r="P786" s="5"/>
    </row>
    <row r="787" spans="1:16" ht="39" customHeight="1" x14ac:dyDescent="0.25">
      <c r="A787" s="176" t="str">
        <f t="shared" si="31"/>
        <v>11</v>
      </c>
      <c r="B787" s="43" t="s">
        <v>1468</v>
      </c>
      <c r="C787" s="73"/>
      <c r="D787" s="5" t="s">
        <v>1474</v>
      </c>
      <c r="E787" s="175" t="s">
        <v>24</v>
      </c>
      <c r="F787" s="24" t="str">
        <f t="shared" si="32"/>
        <v/>
      </c>
      <c r="G787" s="100"/>
      <c r="H787" s="144"/>
      <c r="I787" s="145"/>
      <c r="J787" s="145"/>
      <c r="K787" s="159">
        <v>2000000</v>
      </c>
      <c r="L787" s="158"/>
      <c r="M787" s="25"/>
      <c r="N787" s="62"/>
      <c r="O787" s="68"/>
      <c r="P787" s="5"/>
    </row>
    <row r="788" spans="1:16" ht="39" customHeight="1" x14ac:dyDescent="0.25">
      <c r="A788" s="176" t="str">
        <f t="shared" si="31"/>
        <v>11</v>
      </c>
      <c r="B788" s="43" t="s">
        <v>1468</v>
      </c>
      <c r="C788" s="73"/>
      <c r="D788" s="5" t="s">
        <v>1475</v>
      </c>
      <c r="E788" s="175" t="s">
        <v>23</v>
      </c>
      <c r="F788" s="24" t="str">
        <f t="shared" si="32"/>
        <v/>
      </c>
      <c r="G788" s="100"/>
      <c r="H788" s="144"/>
      <c r="I788" s="145"/>
      <c r="J788" s="145"/>
      <c r="K788" s="159">
        <v>70000</v>
      </c>
      <c r="L788" s="158"/>
      <c r="M788" s="25"/>
      <c r="N788" s="62"/>
      <c r="O788" s="68"/>
      <c r="P788" s="5"/>
    </row>
    <row r="789" spans="1:16" ht="39" customHeight="1" x14ac:dyDescent="0.25">
      <c r="A789" s="176" t="str">
        <f t="shared" si="31"/>
        <v>11</v>
      </c>
      <c r="B789" s="43" t="s">
        <v>1468</v>
      </c>
      <c r="C789" s="73"/>
      <c r="D789" s="5" t="s">
        <v>1576</v>
      </c>
      <c r="E789" s="24" t="s">
        <v>56</v>
      </c>
      <c r="F789" s="24" t="str">
        <f t="shared" si="32"/>
        <v/>
      </c>
      <c r="G789" s="100"/>
      <c r="H789" s="144"/>
      <c r="I789" s="145"/>
      <c r="J789" s="145"/>
      <c r="K789" s="159">
        <v>220000000</v>
      </c>
      <c r="L789" s="158"/>
      <c r="M789" s="86"/>
      <c r="N789" s="62"/>
      <c r="O789" s="68"/>
      <c r="P789" s="5"/>
    </row>
    <row r="790" spans="1:16" ht="39" customHeight="1" x14ac:dyDescent="0.25">
      <c r="A790" s="176" t="str">
        <f t="shared" si="31"/>
        <v>11</v>
      </c>
      <c r="B790" s="43" t="s">
        <v>1468</v>
      </c>
      <c r="C790" s="73"/>
      <c r="D790" s="5" t="s">
        <v>1476</v>
      </c>
      <c r="E790" s="175" t="s">
        <v>47</v>
      </c>
      <c r="F790" s="24" t="str">
        <f t="shared" si="32"/>
        <v/>
      </c>
      <c r="G790" s="100"/>
      <c r="H790" s="144"/>
      <c r="I790" s="145"/>
      <c r="J790" s="145"/>
      <c r="K790" s="159">
        <v>1575000</v>
      </c>
      <c r="L790" s="158"/>
      <c r="M790" s="25"/>
      <c r="N790" s="62"/>
      <c r="O790" s="68"/>
      <c r="P790" s="5"/>
    </row>
    <row r="791" spans="1:16" s="135" customFormat="1" ht="39" customHeight="1" x14ac:dyDescent="0.25">
      <c r="A791" s="176" t="str">
        <f t="shared" si="31"/>
        <v/>
      </c>
      <c r="B791" s="133"/>
      <c r="C791" s="109"/>
      <c r="D791" s="89" t="s">
        <v>1477</v>
      </c>
      <c r="E791" s="134"/>
      <c r="F791" s="24" t="str">
        <f t="shared" si="32"/>
        <v/>
      </c>
      <c r="G791" s="124"/>
      <c r="H791" s="125">
        <f>H781</f>
        <v>71760000</v>
      </c>
      <c r="I791" s="126"/>
      <c r="J791" s="126"/>
      <c r="K791" s="125">
        <f>SUM(K782:K790)</f>
        <v>227181000</v>
      </c>
      <c r="L791" s="126"/>
      <c r="M791" s="90">
        <f>M780+H791-K791</f>
        <v>42344000</v>
      </c>
      <c r="N791" s="107"/>
      <c r="O791" s="127"/>
      <c r="P791" s="89"/>
    </row>
    <row r="792" spans="1:16" ht="39" customHeight="1" x14ac:dyDescent="0.25">
      <c r="A792" s="176" t="str">
        <f t="shared" si="31"/>
        <v>11</v>
      </c>
      <c r="B792" s="43" t="s">
        <v>1481</v>
      </c>
      <c r="C792" s="73" t="s">
        <v>1482</v>
      </c>
      <c r="D792" s="5" t="s">
        <v>1483</v>
      </c>
      <c r="E792" s="175"/>
      <c r="F792" s="24" t="str">
        <f t="shared" si="32"/>
        <v>K3 =&gt; K7</v>
      </c>
      <c r="G792" s="100" t="s">
        <v>1484</v>
      </c>
      <c r="H792" s="144"/>
      <c r="I792" s="145">
        <v>10000000</v>
      </c>
      <c r="J792" s="145"/>
      <c r="K792" s="159"/>
      <c r="L792" s="158"/>
      <c r="M792" s="25"/>
      <c r="N792" s="62"/>
      <c r="O792" s="68">
        <v>44377000</v>
      </c>
      <c r="P792" s="5" t="s">
        <v>1485</v>
      </c>
    </row>
    <row r="793" spans="1:16" ht="39" customHeight="1" x14ac:dyDescent="0.25">
      <c r="A793" s="176" t="str">
        <f t="shared" si="31"/>
        <v>11</v>
      </c>
      <c r="B793" s="43" t="s">
        <v>1481</v>
      </c>
      <c r="C793" s="73" t="s">
        <v>1486</v>
      </c>
      <c r="D793" s="5" t="s">
        <v>1487</v>
      </c>
      <c r="E793" s="175"/>
      <c r="F793" s="24" t="str">
        <f t="shared" si="32"/>
        <v>IB =&gt; SC</v>
      </c>
      <c r="G793" s="100" t="s">
        <v>1488</v>
      </c>
      <c r="H793" s="144"/>
      <c r="I793" s="145">
        <v>5000000</v>
      </c>
      <c r="J793" s="145"/>
      <c r="K793" s="159"/>
      <c r="L793" s="158"/>
      <c r="M793" s="25"/>
      <c r="N793" s="62"/>
      <c r="O793" s="68">
        <v>71570000</v>
      </c>
      <c r="P793" s="5" t="s">
        <v>1485</v>
      </c>
    </row>
    <row r="794" spans="1:16" ht="39" customHeight="1" x14ac:dyDescent="0.25">
      <c r="A794" s="176" t="str">
        <f t="shared" si="31"/>
        <v>11</v>
      </c>
      <c r="B794" s="43" t="s">
        <v>1481</v>
      </c>
      <c r="C794" s="73" t="s">
        <v>1489</v>
      </c>
      <c r="D794" s="5" t="s">
        <v>1490</v>
      </c>
      <c r="E794" s="175"/>
      <c r="F794" s="24" t="str">
        <f t="shared" si="32"/>
        <v>T1 =&gt; PA</v>
      </c>
      <c r="G794" s="100" t="s">
        <v>1452</v>
      </c>
      <c r="H794" s="144">
        <v>200000</v>
      </c>
      <c r="I794" s="145"/>
      <c r="J794" s="145"/>
      <c r="K794" s="159"/>
      <c r="L794" s="158"/>
      <c r="M794" s="25"/>
      <c r="N794" s="62"/>
      <c r="O794" s="68">
        <v>55508000</v>
      </c>
      <c r="P794" s="5"/>
    </row>
    <row r="795" spans="1:16" ht="39" customHeight="1" x14ac:dyDescent="0.25">
      <c r="A795" s="176" t="str">
        <f t="shared" si="31"/>
        <v>11</v>
      </c>
      <c r="B795" s="43" t="s">
        <v>1481</v>
      </c>
      <c r="C795" s="73" t="s">
        <v>1491</v>
      </c>
      <c r="D795" s="5" t="s">
        <v>1492</v>
      </c>
      <c r="E795" s="175"/>
      <c r="F795" s="24" t="str">
        <f t="shared" si="32"/>
        <v>T2 =&gt; SC</v>
      </c>
      <c r="G795" s="100" t="s">
        <v>1493</v>
      </c>
      <c r="H795" s="144"/>
      <c r="I795" s="145">
        <v>96670000</v>
      </c>
      <c r="J795" s="145"/>
      <c r="K795" s="159"/>
      <c r="L795" s="158"/>
      <c r="M795" s="25"/>
      <c r="N795" s="62"/>
      <c r="O795" s="68">
        <v>0</v>
      </c>
      <c r="P795" s="5" t="s">
        <v>1485</v>
      </c>
    </row>
    <row r="796" spans="1:16" ht="39" customHeight="1" x14ac:dyDescent="0.25">
      <c r="A796" s="176" t="str">
        <f t="shared" si="31"/>
        <v>11</v>
      </c>
      <c r="B796" s="43" t="s">
        <v>1481</v>
      </c>
      <c r="C796" s="73" t="s">
        <v>1494</v>
      </c>
      <c r="D796" s="5" t="s">
        <v>1495</v>
      </c>
      <c r="E796" s="175"/>
      <c r="F796" s="24" t="str">
        <f t="shared" si="32"/>
        <v>T2 =&gt; PA</v>
      </c>
      <c r="G796" s="100" t="s">
        <v>1496</v>
      </c>
      <c r="H796" s="144">
        <v>48285000</v>
      </c>
      <c r="I796" s="145"/>
      <c r="J796" s="145"/>
      <c r="K796" s="159"/>
      <c r="L796" s="158"/>
      <c r="M796" s="25"/>
      <c r="N796" s="62"/>
      <c r="O796" s="68">
        <v>0</v>
      </c>
      <c r="P796" s="5"/>
    </row>
    <row r="797" spans="1:16" ht="39" customHeight="1" x14ac:dyDescent="0.25">
      <c r="A797" s="176" t="str">
        <f t="shared" ref="A797:A866" si="33">MID(B797,4,2)</f>
        <v>11</v>
      </c>
      <c r="B797" s="43" t="s">
        <v>1481</v>
      </c>
      <c r="C797" s="73" t="s">
        <v>1497</v>
      </c>
      <c r="D797" s="5" t="s">
        <v>1498</v>
      </c>
      <c r="E797" s="175"/>
      <c r="F797" s="24" t="str">
        <f t="shared" si="32"/>
        <v>T1 =&gt; PA</v>
      </c>
      <c r="G797" s="100" t="s">
        <v>1452</v>
      </c>
      <c r="H797" s="144"/>
      <c r="I797" s="145">
        <v>55708000</v>
      </c>
      <c r="J797" s="145"/>
      <c r="K797" s="159"/>
      <c r="L797" s="158"/>
      <c r="M797" s="25"/>
      <c r="N797" s="62"/>
      <c r="O797" s="68">
        <v>0</v>
      </c>
      <c r="P797" s="5"/>
    </row>
    <row r="798" spans="1:16" ht="39" customHeight="1" x14ac:dyDescent="0.25">
      <c r="A798" s="176" t="str">
        <f t="shared" si="33"/>
        <v>11</v>
      </c>
      <c r="B798" s="43" t="s">
        <v>1481</v>
      </c>
      <c r="C798" s="73" t="s">
        <v>1499</v>
      </c>
      <c r="D798" s="5" t="s">
        <v>129</v>
      </c>
      <c r="E798" s="175"/>
      <c r="F798" s="24" t="str">
        <f t="shared" si="32"/>
        <v>PT.HUY</v>
      </c>
      <c r="G798" s="100" t="s">
        <v>538</v>
      </c>
      <c r="H798" s="144"/>
      <c r="I798" s="145"/>
      <c r="J798" s="145"/>
      <c r="K798" s="159"/>
      <c r="L798" s="158"/>
      <c r="M798" s="29"/>
      <c r="N798" s="63"/>
      <c r="O798" s="68"/>
      <c r="P798" s="5"/>
    </row>
    <row r="799" spans="1:16" ht="39" customHeight="1" x14ac:dyDescent="0.25">
      <c r="A799" s="176" t="str">
        <f t="shared" si="33"/>
        <v>11</v>
      </c>
      <c r="B799" s="43" t="s">
        <v>1481</v>
      </c>
      <c r="C799" s="73" t="s">
        <v>1500</v>
      </c>
      <c r="D799" s="5" t="s">
        <v>1501</v>
      </c>
      <c r="E799" s="24"/>
      <c r="F799" s="24" t="str">
        <f t="shared" si="32"/>
        <v>T1 =&gt; PA</v>
      </c>
      <c r="G799" s="100" t="s">
        <v>1452</v>
      </c>
      <c r="H799" s="144">
        <v>200000</v>
      </c>
      <c r="I799" s="145"/>
      <c r="J799" s="145"/>
      <c r="K799" s="159"/>
      <c r="L799" s="158"/>
      <c r="M799" s="25"/>
      <c r="N799" s="62"/>
      <c r="O799" s="68">
        <v>55508000</v>
      </c>
      <c r="P799" s="5"/>
    </row>
    <row r="800" spans="1:16" ht="39" customHeight="1" x14ac:dyDescent="0.25">
      <c r="A800" s="176" t="str">
        <f t="shared" si="33"/>
        <v>11</v>
      </c>
      <c r="B800" s="43" t="s">
        <v>1481</v>
      </c>
      <c r="C800" s="73" t="s">
        <v>0</v>
      </c>
      <c r="D800" s="5" t="s">
        <v>1505</v>
      </c>
      <c r="E800" s="24" t="s">
        <v>28</v>
      </c>
      <c r="F800" s="24" t="str">
        <f t="shared" si="32"/>
        <v/>
      </c>
      <c r="G800" s="100"/>
      <c r="H800" s="144"/>
      <c r="I800" s="145"/>
      <c r="J800" s="145"/>
      <c r="K800" s="159">
        <v>180000</v>
      </c>
      <c r="L800" s="158"/>
      <c r="M800" s="86"/>
      <c r="N800" s="62"/>
      <c r="O800" s="68"/>
      <c r="P800" s="5"/>
    </row>
    <row r="801" spans="1:16" ht="39" customHeight="1" x14ac:dyDescent="0.25">
      <c r="A801" s="176" t="str">
        <f t="shared" si="33"/>
        <v>11</v>
      </c>
      <c r="B801" s="43" t="s">
        <v>1481</v>
      </c>
      <c r="C801" s="73"/>
      <c r="D801" s="5" t="s">
        <v>1506</v>
      </c>
      <c r="E801" s="24" t="s">
        <v>28</v>
      </c>
      <c r="F801" s="24" t="str">
        <f t="shared" si="32"/>
        <v/>
      </c>
      <c r="G801" s="100"/>
      <c r="H801" s="144"/>
      <c r="I801" s="145"/>
      <c r="J801" s="145"/>
      <c r="K801" s="159">
        <v>400000</v>
      </c>
      <c r="L801" s="158"/>
      <c r="M801" s="86"/>
      <c r="N801" s="62"/>
      <c r="O801" s="68"/>
      <c r="P801" s="5"/>
    </row>
    <row r="802" spans="1:16" ht="39" customHeight="1" x14ac:dyDescent="0.25">
      <c r="A802" s="176" t="str">
        <f t="shared" si="33"/>
        <v>11</v>
      </c>
      <c r="B802" s="43" t="s">
        <v>1481</v>
      </c>
      <c r="C802" s="4"/>
      <c r="D802" s="5" t="s">
        <v>1504</v>
      </c>
      <c r="E802" s="24" t="s">
        <v>28</v>
      </c>
      <c r="F802" s="24" t="str">
        <f t="shared" si="32"/>
        <v/>
      </c>
      <c r="G802" s="100"/>
      <c r="H802" s="144"/>
      <c r="I802" s="145"/>
      <c r="J802" s="145"/>
      <c r="K802" s="159">
        <v>390000</v>
      </c>
      <c r="L802" s="158"/>
      <c r="M802" s="86"/>
      <c r="N802" s="62"/>
      <c r="O802" s="68"/>
      <c r="P802" s="5"/>
    </row>
    <row r="803" spans="1:16" ht="39" customHeight="1" x14ac:dyDescent="0.25">
      <c r="A803" s="176" t="str">
        <f t="shared" si="33"/>
        <v>11</v>
      </c>
      <c r="B803" s="43" t="s">
        <v>1481</v>
      </c>
      <c r="C803" s="4"/>
      <c r="D803" s="5" t="s">
        <v>1502</v>
      </c>
      <c r="E803" s="24" t="s">
        <v>25</v>
      </c>
      <c r="F803" s="24" t="str">
        <f t="shared" si="32"/>
        <v/>
      </c>
      <c r="G803" s="95"/>
      <c r="H803" s="144"/>
      <c r="I803" s="145"/>
      <c r="J803" s="145"/>
      <c r="K803" s="159">
        <v>730000</v>
      </c>
      <c r="L803" s="158"/>
      <c r="M803" s="25"/>
      <c r="N803" s="62"/>
      <c r="O803" s="68"/>
      <c r="P803" s="5"/>
    </row>
    <row r="804" spans="1:16" s="135" customFormat="1" ht="39" customHeight="1" x14ac:dyDescent="0.25">
      <c r="A804" s="132" t="str">
        <f t="shared" si="33"/>
        <v/>
      </c>
      <c r="B804" s="133"/>
      <c r="C804" s="109"/>
      <c r="D804" s="89" t="s">
        <v>1503</v>
      </c>
      <c r="E804" s="134"/>
      <c r="F804" s="24" t="str">
        <f t="shared" si="32"/>
        <v/>
      </c>
      <c r="G804" s="124"/>
      <c r="H804" s="125">
        <f>SUM(H792:H803)</f>
        <v>48685000</v>
      </c>
      <c r="I804" s="125"/>
      <c r="J804" s="125">
        <f>SUM(J792:J803)</f>
        <v>0</v>
      </c>
      <c r="K804" s="125">
        <f>SUM(K792:K803)</f>
        <v>1700000</v>
      </c>
      <c r="L804" s="126"/>
      <c r="M804" s="90">
        <f>M791+H804-K804</f>
        <v>89329000</v>
      </c>
      <c r="N804" s="107"/>
      <c r="O804" s="127"/>
      <c r="P804" s="89"/>
    </row>
    <row r="805" spans="1:16" ht="39" customHeight="1" x14ac:dyDescent="0.25">
      <c r="A805" s="176" t="str">
        <f t="shared" si="33"/>
        <v>12</v>
      </c>
      <c r="B805" s="43" t="s">
        <v>1507</v>
      </c>
      <c r="C805" s="73" t="s">
        <v>1508</v>
      </c>
      <c r="D805" s="5" t="s">
        <v>129</v>
      </c>
      <c r="E805" s="175"/>
      <c r="F805" s="24" t="str">
        <f t="shared" si="32"/>
        <v>PT.HUY</v>
      </c>
      <c r="G805" s="100" t="s">
        <v>538</v>
      </c>
      <c r="H805" s="144"/>
      <c r="I805" s="145"/>
      <c r="J805" s="145"/>
      <c r="K805" s="159"/>
      <c r="L805" s="158"/>
      <c r="M805" s="25"/>
      <c r="N805" s="62"/>
      <c r="O805" s="68"/>
      <c r="P805" s="5"/>
    </row>
    <row r="806" spans="1:16" ht="39" customHeight="1" x14ac:dyDescent="0.25">
      <c r="A806" s="176" t="str">
        <f t="shared" si="33"/>
        <v>12</v>
      </c>
      <c r="B806" s="43" t="s">
        <v>1507</v>
      </c>
      <c r="C806" s="73" t="s">
        <v>1509</v>
      </c>
      <c r="D806" s="5" t="s">
        <v>1510</v>
      </c>
      <c r="E806" s="175"/>
      <c r="F806" s="24" t="str">
        <f t="shared" si="32"/>
        <v>T1 =&gt; SC</v>
      </c>
      <c r="G806" s="100" t="s">
        <v>1446</v>
      </c>
      <c r="H806" s="144">
        <v>2000000</v>
      </c>
      <c r="I806" s="145"/>
      <c r="J806" s="145"/>
      <c r="K806" s="159"/>
      <c r="L806" s="158"/>
      <c r="M806" s="25"/>
      <c r="N806" s="62"/>
      <c r="O806" s="68">
        <v>98640000</v>
      </c>
      <c r="P806" s="5"/>
    </row>
    <row r="807" spans="1:16" ht="39" customHeight="1" x14ac:dyDescent="0.25">
      <c r="A807" s="176" t="str">
        <f t="shared" si="33"/>
        <v>12</v>
      </c>
      <c r="B807" s="43" t="s">
        <v>1507</v>
      </c>
      <c r="C807" s="73" t="s">
        <v>1511</v>
      </c>
      <c r="D807" s="5" t="s">
        <v>1512</v>
      </c>
      <c r="E807" s="175"/>
      <c r="F807" s="24" t="str">
        <f t="shared" si="32"/>
        <v>T1 =&gt; PA</v>
      </c>
      <c r="G807" s="100" t="s">
        <v>1452</v>
      </c>
      <c r="H807" s="144">
        <v>500000</v>
      </c>
      <c r="I807" s="145"/>
      <c r="J807" s="145"/>
      <c r="K807" s="159"/>
      <c r="L807" s="158"/>
      <c r="M807" s="25"/>
      <c r="N807" s="62"/>
      <c r="O807" s="68">
        <v>55208000</v>
      </c>
      <c r="P807" s="5"/>
    </row>
    <row r="808" spans="1:16" ht="39" customHeight="1" x14ac:dyDescent="0.25">
      <c r="A808" s="176" t="str">
        <f t="shared" si="33"/>
        <v>12</v>
      </c>
      <c r="B808" s="43" t="s">
        <v>1507</v>
      </c>
      <c r="C808" s="73" t="s">
        <v>1513</v>
      </c>
      <c r="D808" s="5" t="s">
        <v>1514</v>
      </c>
      <c r="E808" s="175"/>
      <c r="F808" s="24" t="str">
        <f t="shared" si="32"/>
        <v>T1 =&gt; SC</v>
      </c>
      <c r="G808" s="100" t="s">
        <v>1446</v>
      </c>
      <c r="H808" s="144">
        <v>500000</v>
      </c>
      <c r="I808" s="145"/>
      <c r="J808" s="145"/>
      <c r="K808" s="159"/>
      <c r="L808" s="158"/>
      <c r="M808" s="25"/>
      <c r="N808" s="62"/>
      <c r="O808" s="68">
        <v>100143000</v>
      </c>
      <c r="P808" s="5"/>
    </row>
    <row r="809" spans="1:16" ht="39" customHeight="1" x14ac:dyDescent="0.25">
      <c r="A809" s="176" t="str">
        <f t="shared" si="33"/>
        <v>12</v>
      </c>
      <c r="B809" s="43" t="s">
        <v>1507</v>
      </c>
      <c r="C809" s="73" t="s">
        <v>1515</v>
      </c>
      <c r="D809" s="5" t="s">
        <v>1516</v>
      </c>
      <c r="E809" s="175"/>
      <c r="F809" s="24" t="str">
        <f t="shared" si="32"/>
        <v>T1 =&gt; PA</v>
      </c>
      <c r="G809" s="100" t="s">
        <v>1452</v>
      </c>
      <c r="H809" s="144">
        <v>2000000</v>
      </c>
      <c r="I809" s="145"/>
      <c r="J809" s="145"/>
      <c r="K809" s="159"/>
      <c r="L809" s="158"/>
      <c r="M809" s="25"/>
      <c r="N809" s="62"/>
      <c r="O809" s="68">
        <v>53708000</v>
      </c>
      <c r="P809" s="5"/>
    </row>
    <row r="810" spans="1:16" ht="39" customHeight="1" x14ac:dyDescent="0.25">
      <c r="A810" s="176" t="str">
        <f t="shared" si="33"/>
        <v>12</v>
      </c>
      <c r="B810" s="43" t="s">
        <v>1507</v>
      </c>
      <c r="C810" s="73" t="s">
        <v>1517</v>
      </c>
      <c r="D810" s="5" t="s">
        <v>1518</v>
      </c>
      <c r="E810" s="175"/>
      <c r="F810" s="24" t="str">
        <f t="shared" si="32"/>
        <v>T2 =&gt; PA</v>
      </c>
      <c r="G810" s="100" t="s">
        <v>1519</v>
      </c>
      <c r="H810" s="144">
        <v>1000000</v>
      </c>
      <c r="I810" s="145"/>
      <c r="J810" s="145"/>
      <c r="K810" s="159"/>
      <c r="L810" s="158"/>
      <c r="M810" s="25"/>
      <c r="N810" s="62"/>
      <c r="O810" s="68">
        <v>45827000</v>
      </c>
      <c r="P810" s="5"/>
    </row>
    <row r="811" spans="1:16" ht="39" customHeight="1" x14ac:dyDescent="0.25">
      <c r="A811" s="176" t="str">
        <f t="shared" si="33"/>
        <v>12</v>
      </c>
      <c r="B811" s="43" t="s">
        <v>1507</v>
      </c>
      <c r="C811" s="73" t="s">
        <v>1520</v>
      </c>
      <c r="D811" s="5" t="s">
        <v>1514</v>
      </c>
      <c r="E811" s="175"/>
      <c r="F811" s="24" t="str">
        <f t="shared" si="32"/>
        <v>T1 =&gt; IB</v>
      </c>
      <c r="G811" s="100" t="s">
        <v>1521</v>
      </c>
      <c r="H811" s="144">
        <v>5000000</v>
      </c>
      <c r="I811" s="145"/>
      <c r="J811" s="145"/>
      <c r="K811" s="159"/>
      <c r="L811" s="158"/>
      <c r="M811" s="25"/>
      <c r="N811" s="62"/>
      <c r="O811" s="68">
        <v>32412000</v>
      </c>
      <c r="P811" s="5"/>
    </row>
    <row r="812" spans="1:16" ht="39" customHeight="1" x14ac:dyDescent="0.25">
      <c r="A812" s="176" t="str">
        <f t="shared" si="33"/>
        <v>12</v>
      </c>
      <c r="B812" s="43" t="s">
        <v>1507</v>
      </c>
      <c r="C812" s="73" t="s">
        <v>1522</v>
      </c>
      <c r="D812" s="5" t="s">
        <v>1523</v>
      </c>
      <c r="E812" s="175"/>
      <c r="F812" s="24" t="str">
        <f t="shared" si="32"/>
        <v>K3 =&gt; K7</v>
      </c>
      <c r="G812" s="100" t="s">
        <v>1524</v>
      </c>
      <c r="H812" s="144">
        <v>3000000</v>
      </c>
      <c r="I812" s="145"/>
      <c r="J812" s="145"/>
      <c r="K812" s="159"/>
      <c r="L812" s="158"/>
      <c r="M812" s="25"/>
      <c r="N812" s="62"/>
      <c r="O812" s="68">
        <v>48377000</v>
      </c>
      <c r="P812" s="5"/>
    </row>
    <row r="813" spans="1:16" ht="39" customHeight="1" x14ac:dyDescent="0.25">
      <c r="A813" s="176" t="str">
        <f t="shared" si="33"/>
        <v>12</v>
      </c>
      <c r="B813" s="43" t="s">
        <v>1507</v>
      </c>
      <c r="C813" s="73" t="s">
        <v>1525</v>
      </c>
      <c r="D813" s="5" t="s">
        <v>1526</v>
      </c>
      <c r="E813" s="175"/>
      <c r="F813" s="24" t="str">
        <f t="shared" si="32"/>
        <v>K3 =&gt; K7</v>
      </c>
      <c r="G813" s="100" t="s">
        <v>1524</v>
      </c>
      <c r="H813" s="144">
        <v>2000000</v>
      </c>
      <c r="I813" s="145"/>
      <c r="J813" s="145"/>
      <c r="K813" s="159"/>
      <c r="L813" s="158"/>
      <c r="M813" s="25"/>
      <c r="N813" s="62"/>
      <c r="O813" s="68">
        <v>49377000</v>
      </c>
      <c r="P813" s="5"/>
    </row>
    <row r="814" spans="1:16" ht="39" customHeight="1" x14ac:dyDescent="0.25">
      <c r="A814" s="176" t="str">
        <f t="shared" si="33"/>
        <v>12</v>
      </c>
      <c r="B814" s="43" t="s">
        <v>1507</v>
      </c>
      <c r="C814" s="73" t="s">
        <v>1527</v>
      </c>
      <c r="D814" s="5" t="s">
        <v>1528</v>
      </c>
      <c r="E814" s="175"/>
      <c r="F814" s="24" t="str">
        <f t="shared" si="32"/>
        <v>IB =&gt; SC</v>
      </c>
      <c r="G814" s="100" t="s">
        <v>1529</v>
      </c>
      <c r="H814" s="144">
        <v>3000000</v>
      </c>
      <c r="I814" s="145"/>
      <c r="J814" s="145"/>
      <c r="K814" s="159"/>
      <c r="L814" s="158"/>
      <c r="M814" s="25"/>
      <c r="N814" s="62"/>
      <c r="O814" s="68">
        <v>73570000</v>
      </c>
      <c r="P814" s="5"/>
    </row>
    <row r="815" spans="1:16" ht="39" customHeight="1" x14ac:dyDescent="0.25">
      <c r="A815" s="176" t="str">
        <f t="shared" si="33"/>
        <v>12</v>
      </c>
      <c r="B815" s="43" t="s">
        <v>1507</v>
      </c>
      <c r="C815" s="73" t="s">
        <v>1530</v>
      </c>
      <c r="D815" s="5" t="s">
        <v>1531</v>
      </c>
      <c r="E815" s="175"/>
      <c r="F815" s="24" t="str">
        <f t="shared" si="32"/>
        <v>T3 =&gt; Ad</v>
      </c>
      <c r="G815" s="100" t="s">
        <v>1532</v>
      </c>
      <c r="H815" s="144">
        <v>500000</v>
      </c>
      <c r="I815" s="145"/>
      <c r="J815" s="145"/>
      <c r="K815" s="159"/>
      <c r="L815" s="158"/>
      <c r="M815" s="25"/>
      <c r="N815" s="62"/>
      <c r="O815" s="68">
        <v>56240000</v>
      </c>
      <c r="P815" s="5"/>
    </row>
    <row r="816" spans="1:16" ht="39" customHeight="1" x14ac:dyDescent="0.25">
      <c r="A816" s="176" t="str">
        <f t="shared" si="33"/>
        <v>12</v>
      </c>
      <c r="B816" s="43" t="s">
        <v>1507</v>
      </c>
      <c r="C816" s="73" t="s">
        <v>1533</v>
      </c>
      <c r="D816" s="5" t="s">
        <v>1534</v>
      </c>
      <c r="E816" s="175"/>
      <c r="F816" s="24" t="str">
        <f t="shared" si="32"/>
        <v>T1 =&gt; IB</v>
      </c>
      <c r="G816" s="100" t="s">
        <v>1521</v>
      </c>
      <c r="H816" s="144">
        <v>5000000</v>
      </c>
      <c r="I816" s="145"/>
      <c r="J816" s="145"/>
      <c r="K816" s="159"/>
      <c r="L816" s="158"/>
      <c r="M816" s="25"/>
      <c r="N816" s="62"/>
      <c r="O816" s="68">
        <v>32912000</v>
      </c>
      <c r="P816" s="5"/>
    </row>
    <row r="817" spans="1:16" ht="39" customHeight="1" x14ac:dyDescent="0.25">
      <c r="A817" s="176" t="str">
        <f t="shared" si="33"/>
        <v>12</v>
      </c>
      <c r="B817" s="43" t="s">
        <v>1507</v>
      </c>
      <c r="C817" s="73" t="s">
        <v>1535</v>
      </c>
      <c r="D817" s="5" t="s">
        <v>1536</v>
      </c>
      <c r="E817" s="175"/>
      <c r="F817" s="24" t="str">
        <f t="shared" si="32"/>
        <v>T1 =&gt; SC</v>
      </c>
      <c r="G817" s="100" t="s">
        <v>1537</v>
      </c>
      <c r="H817" s="144">
        <v>2000000</v>
      </c>
      <c r="I817" s="145"/>
      <c r="J817" s="145"/>
      <c r="K817" s="159"/>
      <c r="L817" s="158"/>
      <c r="M817" s="25"/>
      <c r="N817" s="62"/>
      <c r="O817" s="68">
        <v>98643000</v>
      </c>
      <c r="P817" s="5"/>
    </row>
    <row r="818" spans="1:16" ht="39" customHeight="1" x14ac:dyDescent="0.25">
      <c r="A818" s="176" t="str">
        <f t="shared" si="33"/>
        <v>12</v>
      </c>
      <c r="B818" s="43" t="s">
        <v>1507</v>
      </c>
      <c r="C818" s="73" t="s">
        <v>1538</v>
      </c>
      <c r="D818" s="5" t="s">
        <v>1487</v>
      </c>
      <c r="E818" s="175"/>
      <c r="F818" s="24" t="str">
        <f t="shared" si="32"/>
        <v>IB =&gt; SC</v>
      </c>
      <c r="G818" s="100" t="s">
        <v>1488</v>
      </c>
      <c r="H818" s="144"/>
      <c r="I818" s="145">
        <v>71570000</v>
      </c>
      <c r="J818" s="145"/>
      <c r="K818" s="159"/>
      <c r="L818" s="158"/>
      <c r="M818" s="25"/>
      <c r="N818" s="62"/>
      <c r="O818" s="68">
        <v>0</v>
      </c>
      <c r="P818" s="5" t="s">
        <v>1539</v>
      </c>
    </row>
    <row r="819" spans="1:16" ht="39" customHeight="1" x14ac:dyDescent="0.25">
      <c r="A819" s="176" t="str">
        <f t="shared" si="33"/>
        <v>12</v>
      </c>
      <c r="B819" s="43" t="s">
        <v>1507</v>
      </c>
      <c r="C819" s="73" t="s">
        <v>1540</v>
      </c>
      <c r="D819" s="5" t="s">
        <v>1483</v>
      </c>
      <c r="E819" s="175"/>
      <c r="F819" s="24" t="str">
        <f t="shared" si="32"/>
        <v>K3 =&gt; K7</v>
      </c>
      <c r="G819" s="100" t="s">
        <v>1524</v>
      </c>
      <c r="H819" s="144"/>
      <c r="I819" s="145">
        <v>25100000</v>
      </c>
      <c r="J819" s="145"/>
      <c r="K819" s="159"/>
      <c r="L819" s="158"/>
      <c r="M819" s="25"/>
      <c r="N819" s="62"/>
      <c r="O819" s="68">
        <v>16277000</v>
      </c>
      <c r="P819" s="5"/>
    </row>
    <row r="820" spans="1:16" ht="39" customHeight="1" x14ac:dyDescent="0.25">
      <c r="A820" s="176" t="str">
        <f t="shared" si="33"/>
        <v>12</v>
      </c>
      <c r="B820" s="43" t="s">
        <v>1507</v>
      </c>
      <c r="C820" s="73" t="s">
        <v>1541</v>
      </c>
      <c r="D820" s="5" t="s">
        <v>1542</v>
      </c>
      <c r="E820" s="175"/>
      <c r="F820" s="24" t="str">
        <f t="shared" si="32"/>
        <v>T1 =&gt; SC</v>
      </c>
      <c r="G820" s="100" t="s">
        <v>1446</v>
      </c>
      <c r="H820" s="144">
        <v>10000000</v>
      </c>
      <c r="I820" s="145"/>
      <c r="J820" s="145"/>
      <c r="K820" s="159"/>
      <c r="L820" s="158"/>
      <c r="M820" s="25"/>
      <c r="N820" s="62"/>
      <c r="O820" s="68">
        <v>90643000</v>
      </c>
      <c r="P820" s="5"/>
    </row>
    <row r="821" spans="1:16" ht="39" customHeight="1" x14ac:dyDescent="0.25">
      <c r="A821" s="176" t="str">
        <f t="shared" si="33"/>
        <v>12</v>
      </c>
      <c r="B821" s="43" t="s">
        <v>1507</v>
      </c>
      <c r="C821" s="73" t="s">
        <v>1543</v>
      </c>
      <c r="D821" s="5" t="s">
        <v>1542</v>
      </c>
      <c r="E821" s="175"/>
      <c r="F821" s="24" t="str">
        <f t="shared" si="32"/>
        <v>T1 =&gt; SC</v>
      </c>
      <c r="G821" s="100" t="s">
        <v>1446</v>
      </c>
      <c r="H821" s="144">
        <v>10000000</v>
      </c>
      <c r="I821" s="145"/>
      <c r="J821" s="145"/>
      <c r="K821" s="159"/>
      <c r="L821" s="158"/>
      <c r="M821" s="25"/>
      <c r="N821" s="62"/>
      <c r="O821" s="68">
        <v>80643000</v>
      </c>
      <c r="P821" s="5" t="s">
        <v>1544</v>
      </c>
    </row>
    <row r="822" spans="1:16" ht="39" customHeight="1" x14ac:dyDescent="0.25">
      <c r="A822" s="176" t="str">
        <f t="shared" si="33"/>
        <v>12</v>
      </c>
      <c r="B822" s="43" t="s">
        <v>1507</v>
      </c>
      <c r="C822" s="73" t="s">
        <v>1545</v>
      </c>
      <c r="D822" s="5" t="s">
        <v>1546</v>
      </c>
      <c r="E822" s="175"/>
      <c r="F822" s="24" t="str">
        <f t="shared" si="32"/>
        <v>T2 =&gt; PA</v>
      </c>
      <c r="G822" s="100" t="s">
        <v>1547</v>
      </c>
      <c r="H822" s="144">
        <v>2000000</v>
      </c>
      <c r="I822" s="145"/>
      <c r="J822" s="145"/>
      <c r="K822" s="159"/>
      <c r="L822" s="158"/>
      <c r="M822" s="25"/>
      <c r="N822" s="62"/>
      <c r="O822" s="68">
        <v>44827000</v>
      </c>
      <c r="P822" s="5"/>
    </row>
    <row r="823" spans="1:16" ht="39" customHeight="1" x14ac:dyDescent="0.25">
      <c r="A823" s="176" t="str">
        <f t="shared" si="33"/>
        <v>12</v>
      </c>
      <c r="B823" s="43" t="s">
        <v>1507</v>
      </c>
      <c r="C823" s="73" t="s">
        <v>1548</v>
      </c>
      <c r="D823" s="5" t="s">
        <v>1526</v>
      </c>
      <c r="E823" s="175"/>
      <c r="F823" s="24" t="str">
        <f t="shared" si="32"/>
        <v>K3 =&gt; K7</v>
      </c>
      <c r="G823" s="100" t="s">
        <v>1524</v>
      </c>
      <c r="H823" s="144"/>
      <c r="I823" s="145">
        <v>49377000</v>
      </c>
      <c r="J823" s="145"/>
      <c r="K823" s="159"/>
      <c r="L823" s="158"/>
      <c r="M823" s="25"/>
      <c r="N823" s="62"/>
      <c r="O823" s="68">
        <v>0</v>
      </c>
      <c r="P823" s="5" t="s">
        <v>1549</v>
      </c>
    </row>
    <row r="824" spans="1:16" ht="39" customHeight="1" x14ac:dyDescent="0.25">
      <c r="A824" s="176" t="str">
        <f t="shared" si="33"/>
        <v>12</v>
      </c>
      <c r="B824" s="43" t="s">
        <v>1507</v>
      </c>
      <c r="C824" s="73"/>
      <c r="D824" s="5" t="s">
        <v>1550</v>
      </c>
      <c r="E824" s="175" t="s">
        <v>23</v>
      </c>
      <c r="F824" s="24" t="str">
        <f t="shared" si="32"/>
        <v/>
      </c>
      <c r="G824" s="100"/>
      <c r="H824" s="144"/>
      <c r="I824" s="145"/>
      <c r="J824" s="145"/>
      <c r="K824" s="159">
        <v>60000</v>
      </c>
      <c r="L824" s="158"/>
      <c r="M824" s="25"/>
      <c r="N824" s="62"/>
      <c r="O824" s="68"/>
      <c r="P824" s="5"/>
    </row>
    <row r="825" spans="1:16" ht="39" customHeight="1" x14ac:dyDescent="0.25">
      <c r="A825" s="176" t="str">
        <f t="shared" si="33"/>
        <v>12</v>
      </c>
      <c r="B825" s="43" t="s">
        <v>1507</v>
      </c>
      <c r="C825" s="73"/>
      <c r="D825" s="5" t="s">
        <v>1551</v>
      </c>
      <c r="E825" s="175" t="s">
        <v>68</v>
      </c>
      <c r="F825" s="24" t="str">
        <f t="shared" si="32"/>
        <v/>
      </c>
      <c r="G825" s="100"/>
      <c r="H825" s="144"/>
      <c r="I825" s="145"/>
      <c r="J825" s="145"/>
      <c r="K825" s="159">
        <v>32000</v>
      </c>
      <c r="L825" s="158"/>
      <c r="M825" s="25"/>
      <c r="N825" s="62"/>
      <c r="O825" s="68"/>
      <c r="P825" s="5"/>
    </row>
    <row r="826" spans="1:16" ht="39" customHeight="1" x14ac:dyDescent="0.25">
      <c r="A826" s="176" t="str">
        <f t="shared" si="33"/>
        <v>12</v>
      </c>
      <c r="B826" s="43" t="s">
        <v>1507</v>
      </c>
      <c r="C826" s="73"/>
      <c r="D826" s="5" t="s">
        <v>1552</v>
      </c>
      <c r="E826" s="175" t="s">
        <v>54</v>
      </c>
      <c r="F826" s="24" t="str">
        <f t="shared" si="32"/>
        <v/>
      </c>
      <c r="G826" s="100"/>
      <c r="H826" s="144"/>
      <c r="I826" s="145"/>
      <c r="J826" s="145"/>
      <c r="K826" s="159">
        <v>134000</v>
      </c>
      <c r="L826" s="158"/>
      <c r="M826" s="25"/>
      <c r="N826" s="62"/>
      <c r="O826" s="68"/>
      <c r="P826" s="5"/>
    </row>
    <row r="827" spans="1:16" ht="39" customHeight="1" x14ac:dyDescent="0.25">
      <c r="A827" s="176" t="str">
        <f t="shared" si="33"/>
        <v>12</v>
      </c>
      <c r="B827" s="43" t="s">
        <v>1507</v>
      </c>
      <c r="C827" s="73"/>
      <c r="D827" s="5" t="s">
        <v>1553</v>
      </c>
      <c r="E827" s="24" t="s">
        <v>28</v>
      </c>
      <c r="F827" s="24" t="str">
        <f t="shared" si="32"/>
        <v/>
      </c>
      <c r="G827" s="100"/>
      <c r="H827" s="144"/>
      <c r="I827" s="145"/>
      <c r="J827" s="145"/>
      <c r="K827" s="159">
        <v>1950000</v>
      </c>
      <c r="L827" s="158"/>
      <c r="M827" s="25"/>
      <c r="N827" s="62"/>
      <c r="O827" s="68"/>
      <c r="P827" s="5"/>
    </row>
    <row r="828" spans="1:16" ht="39" customHeight="1" x14ac:dyDescent="0.25">
      <c r="A828" s="176" t="str">
        <f t="shared" si="33"/>
        <v>12</v>
      </c>
      <c r="B828" s="43" t="s">
        <v>1507</v>
      </c>
      <c r="C828" s="73"/>
      <c r="D828" s="5" t="s">
        <v>1554</v>
      </c>
      <c r="E828" s="24" t="s">
        <v>28</v>
      </c>
      <c r="F828" s="24" t="str">
        <f t="shared" si="32"/>
        <v/>
      </c>
      <c r="G828" s="100"/>
      <c r="H828" s="144"/>
      <c r="I828" s="145"/>
      <c r="J828" s="145"/>
      <c r="K828" s="159">
        <v>200000</v>
      </c>
      <c r="L828" s="158"/>
      <c r="M828" s="25"/>
      <c r="N828" s="62"/>
      <c r="O828" s="68"/>
      <c r="P828" s="5"/>
    </row>
    <row r="829" spans="1:16" ht="39" customHeight="1" x14ac:dyDescent="0.25">
      <c r="A829" s="176" t="str">
        <f t="shared" si="33"/>
        <v>12</v>
      </c>
      <c r="B829" s="43" t="s">
        <v>1507</v>
      </c>
      <c r="C829" s="73"/>
      <c r="D829" s="5" t="s">
        <v>1557</v>
      </c>
      <c r="E829" s="24" t="s">
        <v>28</v>
      </c>
      <c r="F829" s="24" t="str">
        <f t="shared" si="32"/>
        <v/>
      </c>
      <c r="G829" s="100"/>
      <c r="H829" s="144"/>
      <c r="I829" s="145"/>
      <c r="J829" s="145"/>
      <c r="K829" s="159">
        <v>360000</v>
      </c>
      <c r="L829" s="158"/>
      <c r="M829" s="25"/>
      <c r="N829" s="62"/>
      <c r="O829" s="68"/>
      <c r="P829" s="5"/>
    </row>
    <row r="830" spans="1:16" ht="39" customHeight="1" x14ac:dyDescent="0.25">
      <c r="A830" s="176" t="str">
        <f t="shared" si="33"/>
        <v>12</v>
      </c>
      <c r="B830" s="43" t="s">
        <v>1507</v>
      </c>
      <c r="C830" s="73"/>
      <c r="D830" s="5" t="s">
        <v>1555</v>
      </c>
      <c r="E830" s="24" t="s">
        <v>28</v>
      </c>
      <c r="F830" s="24" t="str">
        <f t="shared" si="32"/>
        <v/>
      </c>
      <c r="G830" s="100"/>
      <c r="H830" s="144"/>
      <c r="I830" s="145"/>
      <c r="J830" s="145"/>
      <c r="K830" s="159">
        <v>200000</v>
      </c>
      <c r="L830" s="158"/>
      <c r="M830" s="25"/>
      <c r="N830" s="62"/>
      <c r="O830" s="68"/>
      <c r="P830" s="5"/>
    </row>
    <row r="831" spans="1:16" s="135" customFormat="1" ht="39" customHeight="1" x14ac:dyDescent="0.25">
      <c r="A831" s="132" t="str">
        <f t="shared" si="33"/>
        <v/>
      </c>
      <c r="B831" s="133"/>
      <c r="C831" s="109"/>
      <c r="D831" s="89" t="s">
        <v>1556</v>
      </c>
      <c r="E831" s="134"/>
      <c r="F831" s="24" t="str">
        <f t="shared" si="32"/>
        <v/>
      </c>
      <c r="G831" s="124"/>
      <c r="H831" s="125">
        <f>SUM(H806:H830)</f>
        <v>48500000</v>
      </c>
      <c r="I831" s="125"/>
      <c r="J831" s="125"/>
      <c r="K831" s="125">
        <f>SUM(K806:K830)</f>
        <v>2936000</v>
      </c>
      <c r="L831" s="125"/>
      <c r="M831" s="125">
        <f>M804+H831-K831</f>
        <v>134893000</v>
      </c>
      <c r="N831" s="125"/>
      <c r="O831" s="127"/>
      <c r="P831" s="89"/>
    </row>
    <row r="832" spans="1:16" ht="39" customHeight="1" x14ac:dyDescent="0.25">
      <c r="A832" s="176" t="str">
        <f t="shared" si="33"/>
        <v>12</v>
      </c>
      <c r="B832" s="43" t="s">
        <v>1558</v>
      </c>
      <c r="C832" s="73" t="s">
        <v>1559</v>
      </c>
      <c r="D832" s="5" t="s">
        <v>1560</v>
      </c>
      <c r="E832" s="175"/>
      <c r="F832" s="24" t="str">
        <f t="shared" si="32"/>
        <v>IB =&gt; Ad</v>
      </c>
      <c r="G832" s="100" t="s">
        <v>1561</v>
      </c>
      <c r="H832" s="144"/>
      <c r="I832" s="145">
        <v>30987000</v>
      </c>
      <c r="J832" s="145"/>
      <c r="K832" s="159"/>
      <c r="L832" s="158"/>
      <c r="M832" s="25"/>
      <c r="N832" s="62"/>
      <c r="O832" s="68">
        <v>20000000</v>
      </c>
      <c r="P832" s="5" t="s">
        <v>1562</v>
      </c>
    </row>
    <row r="833" spans="1:16" ht="39" customHeight="1" x14ac:dyDescent="0.25">
      <c r="A833" s="176" t="str">
        <f t="shared" si="33"/>
        <v>12</v>
      </c>
      <c r="B833" s="43" t="s">
        <v>1558</v>
      </c>
      <c r="C833" s="73" t="s">
        <v>1564</v>
      </c>
      <c r="D833" s="5" t="s">
        <v>1536</v>
      </c>
      <c r="E833" s="175"/>
      <c r="F833" s="24" t="str">
        <f t="shared" si="32"/>
        <v>T1 =&gt; SC</v>
      </c>
      <c r="G833" s="100" t="s">
        <v>1537</v>
      </c>
      <c r="H833" s="144">
        <v>98643000</v>
      </c>
      <c r="I833" s="145"/>
      <c r="J833" s="145"/>
      <c r="K833" s="159"/>
      <c r="L833" s="158"/>
      <c r="M833" s="25"/>
      <c r="N833" s="62"/>
      <c r="O833" s="68">
        <v>0</v>
      </c>
      <c r="P833" s="5" t="s">
        <v>1563</v>
      </c>
    </row>
    <row r="834" spans="1:16" ht="39" customHeight="1" x14ac:dyDescent="0.25">
      <c r="A834" s="176" t="str">
        <f t="shared" si="33"/>
        <v>12</v>
      </c>
      <c r="B834" s="43" t="s">
        <v>1558</v>
      </c>
      <c r="C834" s="73" t="s">
        <v>1565</v>
      </c>
      <c r="D834" s="5" t="s">
        <v>1518</v>
      </c>
      <c r="E834" s="175"/>
      <c r="F834" s="24" t="str">
        <f t="shared" si="32"/>
        <v>T2 =&gt; PA</v>
      </c>
      <c r="G834" s="100" t="s">
        <v>1519</v>
      </c>
      <c r="H834" s="144">
        <v>45827000</v>
      </c>
      <c r="I834" s="145"/>
      <c r="J834" s="145"/>
      <c r="K834" s="159"/>
      <c r="L834" s="158"/>
      <c r="M834" s="25"/>
      <c r="N834" s="62"/>
      <c r="O834" s="68">
        <v>0</v>
      </c>
      <c r="P834" s="5" t="s">
        <v>1566</v>
      </c>
    </row>
    <row r="835" spans="1:16" ht="39" customHeight="1" x14ac:dyDescent="0.25">
      <c r="A835" s="176" t="str">
        <f t="shared" si="33"/>
        <v>12</v>
      </c>
      <c r="B835" s="43" t="s">
        <v>1558</v>
      </c>
      <c r="C835" s="73" t="s">
        <v>1567</v>
      </c>
      <c r="D835" s="5" t="s">
        <v>1514</v>
      </c>
      <c r="E835" s="175"/>
      <c r="F835" s="24" t="str">
        <f t="shared" si="32"/>
        <v>T1 =&gt; IB</v>
      </c>
      <c r="G835" s="100" t="s">
        <v>1521</v>
      </c>
      <c r="H835" s="144">
        <v>10000000</v>
      </c>
      <c r="I835" s="145"/>
      <c r="J835" s="145"/>
      <c r="K835" s="159"/>
      <c r="L835" s="158"/>
      <c r="M835" s="25"/>
      <c r="N835" s="62"/>
      <c r="O835" s="68">
        <f>37912000-500000-5000000-10000000</f>
        <v>22412000</v>
      </c>
      <c r="P835" s="5" t="s">
        <v>1568</v>
      </c>
    </row>
    <row r="836" spans="1:16" ht="39" customHeight="1" x14ac:dyDescent="0.25">
      <c r="A836" s="176" t="str">
        <f t="shared" si="33"/>
        <v>12</v>
      </c>
      <c r="B836" s="43" t="s">
        <v>1558</v>
      </c>
      <c r="C836" s="73" t="s">
        <v>1569</v>
      </c>
      <c r="D836" s="5" t="s">
        <v>1516</v>
      </c>
      <c r="E836" s="175"/>
      <c r="F836" s="24" t="str">
        <f t="shared" si="32"/>
        <v>T1 =&gt; PA</v>
      </c>
      <c r="G836" s="100" t="s">
        <v>1452</v>
      </c>
      <c r="H836" s="144">
        <v>8000000</v>
      </c>
      <c r="I836" s="145"/>
      <c r="J836" s="145"/>
      <c r="K836" s="159"/>
      <c r="L836" s="158"/>
      <c r="M836" s="25"/>
      <c r="N836" s="62"/>
      <c r="O836" s="68">
        <v>45708000</v>
      </c>
      <c r="P836" s="5" t="s">
        <v>1563</v>
      </c>
    </row>
    <row r="837" spans="1:16" ht="39" customHeight="1" x14ac:dyDescent="0.25">
      <c r="A837" s="176" t="str">
        <f t="shared" si="33"/>
        <v>12</v>
      </c>
      <c r="B837" s="43" t="s">
        <v>1558</v>
      </c>
      <c r="C837" s="73" t="s">
        <v>1570</v>
      </c>
      <c r="D837" s="5" t="s">
        <v>1546</v>
      </c>
      <c r="E837" s="175"/>
      <c r="F837" s="24" t="str">
        <f t="shared" ref="F837:F900" si="34">LEFT(G837,8)</f>
        <v>T2 =&gt; PA</v>
      </c>
      <c r="G837" s="100" t="s">
        <v>1571</v>
      </c>
      <c r="H837" s="144">
        <v>30000000</v>
      </c>
      <c r="I837" s="145"/>
      <c r="J837" s="145"/>
      <c r="K837" s="159"/>
      <c r="L837" s="158"/>
      <c r="M837" s="25"/>
      <c r="N837" s="62"/>
      <c r="O837" s="68">
        <v>14827000</v>
      </c>
      <c r="P837" s="5" t="s">
        <v>1563</v>
      </c>
    </row>
    <row r="838" spans="1:16" ht="39" customHeight="1" x14ac:dyDescent="0.25">
      <c r="A838" s="176" t="str">
        <f t="shared" si="33"/>
        <v>12</v>
      </c>
      <c r="B838" s="43" t="s">
        <v>1558</v>
      </c>
      <c r="C838" s="220" t="s">
        <v>1572</v>
      </c>
      <c r="D838" s="5" t="s">
        <v>1573</v>
      </c>
      <c r="E838" s="175"/>
      <c r="F838" s="24" t="str">
        <f t="shared" si="34"/>
        <v>K3 =&gt; K7</v>
      </c>
      <c r="G838" s="100" t="s">
        <v>1524</v>
      </c>
      <c r="H838" s="144">
        <v>15000000</v>
      </c>
      <c r="I838" s="145"/>
      <c r="J838" s="145"/>
      <c r="K838" s="159"/>
      <c r="L838" s="158"/>
      <c r="M838" s="25"/>
      <c r="N838" s="62"/>
      <c r="O838" s="68">
        <v>33377000</v>
      </c>
      <c r="P838" s="5"/>
    </row>
    <row r="839" spans="1:16" ht="39" customHeight="1" x14ac:dyDescent="0.25">
      <c r="A839" s="176" t="str">
        <f t="shared" si="33"/>
        <v>12</v>
      </c>
      <c r="B839" s="43" t="s">
        <v>1558</v>
      </c>
      <c r="C839" s="221"/>
      <c r="D839" s="5" t="s">
        <v>1528</v>
      </c>
      <c r="E839" s="175"/>
      <c r="F839" s="24" t="str">
        <f t="shared" si="34"/>
        <v>IB =&gt; SC</v>
      </c>
      <c r="G839" s="100" t="s">
        <v>1529</v>
      </c>
      <c r="H839" s="144">
        <v>15000000</v>
      </c>
      <c r="I839" s="145"/>
      <c r="J839" s="145"/>
      <c r="K839" s="159"/>
      <c r="L839" s="158"/>
      <c r="M839" s="25"/>
      <c r="N839" s="62"/>
      <c r="O839" s="68">
        <v>58570000</v>
      </c>
      <c r="P839" s="5"/>
    </row>
    <row r="840" spans="1:16" ht="39" customHeight="1" x14ac:dyDescent="0.25">
      <c r="A840" s="176" t="str">
        <f t="shared" si="33"/>
        <v>12</v>
      </c>
      <c r="B840" s="43" t="s">
        <v>1558</v>
      </c>
      <c r="C840" s="195" t="s">
        <v>0</v>
      </c>
      <c r="D840" s="5" t="s">
        <v>1576</v>
      </c>
      <c r="E840" s="24" t="s">
        <v>56</v>
      </c>
      <c r="F840" s="24" t="str">
        <f t="shared" si="34"/>
        <v/>
      </c>
      <c r="G840" s="100"/>
      <c r="H840" s="144"/>
      <c r="I840" s="145"/>
      <c r="J840" s="145"/>
      <c r="K840" s="159">
        <v>250000000</v>
      </c>
      <c r="L840" s="158"/>
      <c r="M840" s="86"/>
      <c r="N840" s="62"/>
      <c r="O840" s="68"/>
      <c r="P840" s="5"/>
    </row>
    <row r="841" spans="1:16" ht="39" customHeight="1" x14ac:dyDescent="0.25">
      <c r="A841" s="176" t="str">
        <f t="shared" si="33"/>
        <v>12</v>
      </c>
      <c r="B841" s="43" t="s">
        <v>1558</v>
      </c>
      <c r="C841" s="73"/>
      <c r="D841" s="5" t="s">
        <v>1574</v>
      </c>
      <c r="E841" s="24" t="s">
        <v>28</v>
      </c>
      <c r="F841" s="24" t="str">
        <f t="shared" si="34"/>
        <v/>
      </c>
      <c r="G841" s="100"/>
      <c r="H841" s="144"/>
      <c r="I841" s="145"/>
      <c r="J841" s="145"/>
      <c r="K841" s="159">
        <v>450000</v>
      </c>
      <c r="L841" s="158"/>
      <c r="M841" s="25"/>
      <c r="N841" s="62"/>
      <c r="O841" s="68"/>
      <c r="P841" s="5"/>
    </row>
    <row r="842" spans="1:16" s="135" customFormat="1" ht="39" customHeight="1" x14ac:dyDescent="0.25">
      <c r="A842" s="132" t="str">
        <f t="shared" si="33"/>
        <v/>
      </c>
      <c r="B842" s="133"/>
      <c r="C842" s="109"/>
      <c r="D842" s="89" t="s">
        <v>1575</v>
      </c>
      <c r="E842" s="134"/>
      <c r="F842" s="24" t="str">
        <f t="shared" si="34"/>
        <v/>
      </c>
      <c r="G842" s="124"/>
      <c r="H842" s="125">
        <f>SUM(H832:H841)</f>
        <v>222470000</v>
      </c>
      <c r="I842" s="125"/>
      <c r="J842" s="125"/>
      <c r="K842" s="125">
        <f>SUM(K832:K841)</f>
        <v>250450000</v>
      </c>
      <c r="L842" s="126"/>
      <c r="M842" s="90">
        <f>M831+H842-K842</f>
        <v>106913000</v>
      </c>
      <c r="N842" s="107"/>
      <c r="O842" s="127"/>
      <c r="P842" s="89"/>
    </row>
    <row r="843" spans="1:16" ht="39" customHeight="1" x14ac:dyDescent="0.25">
      <c r="A843" s="176" t="str">
        <f t="shared" si="33"/>
        <v>12</v>
      </c>
      <c r="B843" s="43" t="s">
        <v>1577</v>
      </c>
      <c r="C843" s="73" t="s">
        <v>1578</v>
      </c>
      <c r="D843" s="5" t="s">
        <v>1534</v>
      </c>
      <c r="E843" s="175"/>
      <c r="F843" s="24" t="str">
        <f t="shared" si="34"/>
        <v>T1 =&gt; IB</v>
      </c>
      <c r="G843" s="100" t="s">
        <v>1521</v>
      </c>
      <c r="H843" s="144">
        <v>32910000</v>
      </c>
      <c r="I843" s="145"/>
      <c r="J843" s="145"/>
      <c r="K843" s="159"/>
      <c r="L843" s="158"/>
      <c r="M843" s="25"/>
      <c r="N843" s="62"/>
      <c r="O843" s="68">
        <v>0</v>
      </c>
      <c r="P843" s="5" t="s">
        <v>1580</v>
      </c>
    </row>
    <row r="844" spans="1:16" ht="39" customHeight="1" x14ac:dyDescent="0.25">
      <c r="A844" s="176" t="str">
        <f t="shared" si="33"/>
        <v>12</v>
      </c>
      <c r="B844" s="43" t="s">
        <v>1577</v>
      </c>
      <c r="C844" s="73" t="s">
        <v>1579</v>
      </c>
      <c r="D844" s="5" t="s">
        <v>1483</v>
      </c>
      <c r="E844" s="175"/>
      <c r="F844" s="24" t="str">
        <f t="shared" si="34"/>
        <v>K3 =&gt; K7</v>
      </c>
      <c r="G844" s="100" t="s">
        <v>1524</v>
      </c>
      <c r="H844" s="144"/>
      <c r="I844" s="145">
        <v>16277000</v>
      </c>
      <c r="J844" s="145"/>
      <c r="K844" s="159"/>
      <c r="L844" s="158"/>
      <c r="M844" s="25"/>
      <c r="N844" s="62"/>
      <c r="O844" s="68">
        <v>0</v>
      </c>
      <c r="P844" s="5" t="s">
        <v>1581</v>
      </c>
    </row>
    <row r="845" spans="1:16" ht="39" customHeight="1" x14ac:dyDescent="0.25">
      <c r="A845" s="176" t="str">
        <f t="shared" si="33"/>
        <v>12</v>
      </c>
      <c r="B845" s="43" t="s">
        <v>1577</v>
      </c>
      <c r="C845" s="73" t="s">
        <v>1582</v>
      </c>
      <c r="D845" s="5" t="s">
        <v>925</v>
      </c>
      <c r="E845" s="175"/>
      <c r="F845" s="24" t="str">
        <f t="shared" si="34"/>
        <v>PA =&gt; SC</v>
      </c>
      <c r="G845" s="100" t="s">
        <v>1196</v>
      </c>
      <c r="H845" s="144">
        <v>20000000</v>
      </c>
      <c r="I845" s="145"/>
      <c r="J845" s="145"/>
      <c r="K845" s="159"/>
      <c r="L845" s="158"/>
      <c r="M845" s="25"/>
      <c r="N845" s="62"/>
      <c r="O845" s="68">
        <v>0</v>
      </c>
      <c r="P845" s="5" t="s">
        <v>1583</v>
      </c>
    </row>
    <row r="846" spans="1:16" s="135" customFormat="1" ht="39" customHeight="1" x14ac:dyDescent="0.25">
      <c r="A846" s="176" t="str">
        <f t="shared" si="33"/>
        <v/>
      </c>
      <c r="B846" s="133"/>
      <c r="C846" s="109"/>
      <c r="D846" s="89" t="s">
        <v>1584</v>
      </c>
      <c r="E846" s="134"/>
      <c r="F846" s="24" t="str">
        <f t="shared" si="34"/>
        <v/>
      </c>
      <c r="G846" s="124"/>
      <c r="H846" s="125">
        <f>SUM(H843:H845)</f>
        <v>52910000</v>
      </c>
      <c r="I846" s="126"/>
      <c r="J846" s="126"/>
      <c r="K846" s="125"/>
      <c r="L846" s="126"/>
      <c r="M846" s="90">
        <f>M842+H846</f>
        <v>159823000</v>
      </c>
      <c r="N846" s="107"/>
      <c r="O846" s="127"/>
      <c r="P846" s="89"/>
    </row>
    <row r="847" spans="1:16" ht="39" customHeight="1" x14ac:dyDescent="0.25">
      <c r="A847" s="176" t="str">
        <f t="shared" si="33"/>
        <v>12</v>
      </c>
      <c r="B847" s="43" t="s">
        <v>1585</v>
      </c>
      <c r="C847" s="73" t="s">
        <v>1591</v>
      </c>
      <c r="D847" s="5" t="s">
        <v>358</v>
      </c>
      <c r="E847" s="175"/>
      <c r="F847" s="24" t="str">
        <f t="shared" si="34"/>
        <v>IB =&gt; Ad</v>
      </c>
      <c r="G847" s="100" t="s">
        <v>1592</v>
      </c>
      <c r="H847" s="144">
        <v>20000000</v>
      </c>
      <c r="I847" s="145"/>
      <c r="J847" s="145"/>
      <c r="K847" s="159"/>
      <c r="L847" s="158"/>
      <c r="M847" s="86"/>
      <c r="N847" s="62"/>
      <c r="O847" s="68">
        <v>6987000</v>
      </c>
      <c r="P847" s="5" t="s">
        <v>1442</v>
      </c>
    </row>
    <row r="848" spans="1:16" ht="39" customHeight="1" x14ac:dyDescent="0.25">
      <c r="A848" s="176" t="str">
        <f t="shared" si="33"/>
        <v>12</v>
      </c>
      <c r="B848" s="43" t="s">
        <v>1585</v>
      </c>
      <c r="C848" s="73"/>
      <c r="D848" s="5" t="s">
        <v>1586</v>
      </c>
      <c r="E848" s="175" t="s">
        <v>1377</v>
      </c>
      <c r="F848" s="24" t="str">
        <f t="shared" si="34"/>
        <v/>
      </c>
      <c r="G848" s="100"/>
      <c r="H848" s="144"/>
      <c r="I848" s="145"/>
      <c r="J848" s="145"/>
      <c r="K848" s="159">
        <v>300000</v>
      </c>
      <c r="L848" s="158"/>
      <c r="M848" s="25"/>
      <c r="N848" s="62"/>
      <c r="O848" s="68"/>
      <c r="P848" s="5"/>
    </row>
    <row r="849" spans="1:16" ht="39" customHeight="1" x14ac:dyDescent="0.25">
      <c r="A849" s="176" t="str">
        <f t="shared" si="33"/>
        <v>12</v>
      </c>
      <c r="B849" s="43" t="s">
        <v>1585</v>
      </c>
      <c r="C849" s="73"/>
      <c r="D849" s="5" t="s">
        <v>1587</v>
      </c>
      <c r="E849" s="175" t="s">
        <v>1377</v>
      </c>
      <c r="F849" s="24" t="str">
        <f t="shared" si="34"/>
        <v/>
      </c>
      <c r="G849" s="100"/>
      <c r="H849" s="144"/>
      <c r="I849" s="145"/>
      <c r="J849" s="145"/>
      <c r="K849" s="159">
        <v>300000</v>
      </c>
      <c r="L849" s="158"/>
      <c r="M849" s="25"/>
      <c r="N849" s="62"/>
      <c r="O849" s="68"/>
      <c r="P849" s="5"/>
    </row>
    <row r="850" spans="1:16" ht="39" customHeight="1" x14ac:dyDescent="0.25">
      <c r="A850" s="176" t="str">
        <f t="shared" si="33"/>
        <v>12</v>
      </c>
      <c r="B850" s="43" t="s">
        <v>1585</v>
      </c>
      <c r="C850" s="73"/>
      <c r="D850" s="5" t="s">
        <v>1588</v>
      </c>
      <c r="E850" s="175" t="s">
        <v>1377</v>
      </c>
      <c r="F850" s="24" t="str">
        <f t="shared" si="34"/>
        <v/>
      </c>
      <c r="G850" s="100"/>
      <c r="H850" s="144"/>
      <c r="I850" s="145"/>
      <c r="J850" s="145"/>
      <c r="K850" s="159">
        <v>300000</v>
      </c>
      <c r="L850" s="158"/>
      <c r="M850" s="25"/>
      <c r="N850" s="62"/>
      <c r="O850" s="68"/>
      <c r="P850" s="5"/>
    </row>
    <row r="851" spans="1:16" ht="39" customHeight="1" x14ac:dyDescent="0.25">
      <c r="A851" s="176" t="str">
        <f t="shared" si="33"/>
        <v>12</v>
      </c>
      <c r="B851" s="43" t="s">
        <v>1585</v>
      </c>
      <c r="C851" s="73"/>
      <c r="D851" s="5" t="s">
        <v>1589</v>
      </c>
      <c r="E851" s="175" t="s">
        <v>1377</v>
      </c>
      <c r="F851" s="24" t="str">
        <f t="shared" si="34"/>
        <v/>
      </c>
      <c r="G851" s="100"/>
      <c r="H851" s="144"/>
      <c r="I851" s="145"/>
      <c r="J851" s="145"/>
      <c r="K851" s="159">
        <v>300000</v>
      </c>
      <c r="L851" s="158"/>
      <c r="M851" s="25"/>
      <c r="N851" s="62"/>
      <c r="O851" s="68"/>
      <c r="P851" s="5"/>
    </row>
    <row r="852" spans="1:16" s="135" customFormat="1" ht="39" customHeight="1" x14ac:dyDescent="0.25">
      <c r="A852" s="176" t="str">
        <f t="shared" si="33"/>
        <v/>
      </c>
      <c r="B852" s="133"/>
      <c r="C852" s="109"/>
      <c r="D852" s="89" t="s">
        <v>1590</v>
      </c>
      <c r="E852" s="134"/>
      <c r="F852" s="24" t="str">
        <f t="shared" si="34"/>
        <v/>
      </c>
      <c r="G852" s="124"/>
      <c r="H852" s="125">
        <f>H847</f>
        <v>20000000</v>
      </c>
      <c r="I852" s="126"/>
      <c r="J852" s="126"/>
      <c r="K852" s="125">
        <f>SUM(K847:K851)</f>
        <v>1200000</v>
      </c>
      <c r="L852" s="126"/>
      <c r="M852" s="90">
        <f>M846-K852+H852</f>
        <v>178623000</v>
      </c>
      <c r="N852" s="107"/>
      <c r="O852" s="127"/>
      <c r="P852" s="89"/>
    </row>
    <row r="853" spans="1:16" ht="39" customHeight="1" x14ac:dyDescent="0.25">
      <c r="A853" s="176" t="str">
        <f t="shared" si="33"/>
        <v>12</v>
      </c>
      <c r="B853" s="43" t="s">
        <v>1594</v>
      </c>
      <c r="C853" s="73" t="s">
        <v>1595</v>
      </c>
      <c r="D853" s="5" t="s">
        <v>1609</v>
      </c>
      <c r="E853" s="175"/>
      <c r="F853" s="24" t="str">
        <f t="shared" si="34"/>
        <v>SACH</v>
      </c>
      <c r="G853" s="100" t="s">
        <v>30</v>
      </c>
      <c r="H853" s="144">
        <v>30000</v>
      </c>
      <c r="I853" s="145"/>
      <c r="J853" s="145"/>
      <c r="K853" s="159"/>
      <c r="L853" s="158"/>
      <c r="M853" s="25"/>
      <c r="N853" s="62"/>
      <c r="O853" s="68"/>
      <c r="P853" s="5"/>
    </row>
    <row r="854" spans="1:16" ht="39" customHeight="1" x14ac:dyDescent="0.25">
      <c r="A854" s="176" t="str">
        <f t="shared" si="33"/>
        <v>12</v>
      </c>
      <c r="B854" s="43" t="s">
        <v>1594</v>
      </c>
      <c r="C854" s="73" t="s">
        <v>1596</v>
      </c>
      <c r="D854" s="5" t="s">
        <v>1542</v>
      </c>
      <c r="E854" s="175"/>
      <c r="F854" s="24" t="str">
        <f t="shared" si="34"/>
        <v>T1 =&gt; SC</v>
      </c>
      <c r="G854" s="100" t="s">
        <v>1446</v>
      </c>
      <c r="H854" s="144">
        <v>80643000</v>
      </c>
      <c r="I854" s="145"/>
      <c r="J854" s="145"/>
      <c r="K854" s="159"/>
      <c r="L854" s="158"/>
      <c r="M854" s="25"/>
      <c r="N854" s="62"/>
      <c r="O854" s="68">
        <v>0</v>
      </c>
      <c r="P854" s="5" t="s">
        <v>1597</v>
      </c>
    </row>
    <row r="855" spans="1:16" ht="39" customHeight="1" x14ac:dyDescent="0.25">
      <c r="A855" s="176" t="str">
        <f t="shared" si="33"/>
        <v>12</v>
      </c>
      <c r="B855" s="43" t="s">
        <v>1594</v>
      </c>
      <c r="C855" s="73" t="s">
        <v>1598</v>
      </c>
      <c r="D855" s="5" t="s">
        <v>1510</v>
      </c>
      <c r="E855" s="175"/>
      <c r="F855" s="24" t="str">
        <f t="shared" si="34"/>
        <v>T1 =&gt; SC</v>
      </c>
      <c r="G855" s="100" t="s">
        <v>1446</v>
      </c>
      <c r="H855" s="144">
        <v>20000000</v>
      </c>
      <c r="I855" s="145"/>
      <c r="J855" s="145"/>
      <c r="K855" s="159"/>
      <c r="L855" s="158"/>
      <c r="M855" s="25"/>
      <c r="N855" s="62"/>
      <c r="O855" s="68">
        <v>78640000</v>
      </c>
      <c r="P855" s="5" t="s">
        <v>1563</v>
      </c>
    </row>
    <row r="856" spans="1:16" ht="39" customHeight="1" x14ac:dyDescent="0.25">
      <c r="A856" s="176" t="str">
        <f t="shared" si="33"/>
        <v>12</v>
      </c>
      <c r="B856" s="43" t="s">
        <v>1594</v>
      </c>
      <c r="C856" s="73" t="s">
        <v>1599</v>
      </c>
      <c r="D856" s="5" t="s">
        <v>1252</v>
      </c>
      <c r="E856" s="175"/>
      <c r="F856" s="24" t="str">
        <f t="shared" si="34"/>
        <v>T2 =&gt; SC</v>
      </c>
      <c r="G856" s="100" t="s">
        <v>1253</v>
      </c>
      <c r="H856" s="144">
        <v>10760000</v>
      </c>
      <c r="I856" s="145"/>
      <c r="J856" s="145"/>
      <c r="K856" s="159"/>
      <c r="L856" s="158"/>
      <c r="M856" s="25"/>
      <c r="N856" s="62"/>
      <c r="O856" s="68">
        <v>11000000</v>
      </c>
      <c r="P856" s="5" t="s">
        <v>1600</v>
      </c>
    </row>
    <row r="857" spans="1:16" ht="39" customHeight="1" x14ac:dyDescent="0.25">
      <c r="A857" s="176" t="str">
        <f t="shared" si="33"/>
        <v>12</v>
      </c>
      <c r="B857" s="43" t="s">
        <v>1594</v>
      </c>
      <c r="C857" s="73" t="s">
        <v>1601</v>
      </c>
      <c r="D857" s="5" t="s">
        <v>1546</v>
      </c>
      <c r="E857" s="175"/>
      <c r="F857" s="24" t="str">
        <f t="shared" si="34"/>
        <v>T2 =&gt; PA</v>
      </c>
      <c r="G857" s="100" t="s">
        <v>1571</v>
      </c>
      <c r="H857" s="144">
        <v>14827000</v>
      </c>
      <c r="I857" s="145"/>
      <c r="J857" s="145"/>
      <c r="K857" s="159"/>
      <c r="L857" s="158"/>
      <c r="M857" s="25"/>
      <c r="N857" s="62"/>
      <c r="O857" s="68">
        <v>0</v>
      </c>
      <c r="P857" s="5" t="s">
        <v>1602</v>
      </c>
    </row>
    <row r="858" spans="1:16" ht="39" customHeight="1" x14ac:dyDescent="0.25">
      <c r="A858" s="176" t="str">
        <f t="shared" si="33"/>
        <v>12</v>
      </c>
      <c r="B858" s="43" t="s">
        <v>1594</v>
      </c>
      <c r="C858" s="73" t="s">
        <v>0</v>
      </c>
      <c r="D858" s="5" t="s">
        <v>1603</v>
      </c>
      <c r="E858" s="175" t="s">
        <v>51</v>
      </c>
      <c r="F858" s="24" t="str">
        <f t="shared" si="34"/>
        <v/>
      </c>
      <c r="G858" s="100"/>
      <c r="H858" s="144"/>
      <c r="I858" s="145"/>
      <c r="J858" s="145"/>
      <c r="K858" s="159">
        <v>4000000</v>
      </c>
      <c r="L858" s="158"/>
      <c r="M858" s="25"/>
      <c r="N858" s="62"/>
      <c r="O858" s="68"/>
      <c r="P858" s="5"/>
    </row>
    <row r="859" spans="1:16" ht="39" customHeight="1" x14ac:dyDescent="0.25">
      <c r="A859" s="176" t="str">
        <f t="shared" si="33"/>
        <v>12</v>
      </c>
      <c r="B859" s="43" t="s">
        <v>1594</v>
      </c>
      <c r="C859" s="73"/>
      <c r="D859" s="5" t="s">
        <v>1608</v>
      </c>
      <c r="E859" s="175" t="s">
        <v>47</v>
      </c>
      <c r="F859" s="24" t="str">
        <f t="shared" si="34"/>
        <v/>
      </c>
      <c r="G859" s="100"/>
      <c r="H859" s="144"/>
      <c r="I859" s="145"/>
      <c r="J859" s="145"/>
      <c r="K859" s="159">
        <v>3780000</v>
      </c>
      <c r="L859" s="158"/>
      <c r="M859" s="86"/>
      <c r="N859" s="62"/>
      <c r="O859" s="68"/>
      <c r="P859" s="5"/>
    </row>
    <row r="860" spans="1:16" ht="39" customHeight="1" x14ac:dyDescent="0.25">
      <c r="A860" s="176" t="str">
        <f t="shared" si="33"/>
        <v>12</v>
      </c>
      <c r="B860" s="43" t="s">
        <v>1594</v>
      </c>
      <c r="C860" s="73"/>
      <c r="D860" s="5" t="s">
        <v>1604</v>
      </c>
      <c r="E860" s="175" t="s">
        <v>51</v>
      </c>
      <c r="F860" s="24" t="str">
        <f t="shared" si="34"/>
        <v/>
      </c>
      <c r="G860" s="100"/>
      <c r="H860" s="144"/>
      <c r="I860" s="145"/>
      <c r="J860" s="145"/>
      <c r="K860" s="159">
        <v>6000000</v>
      </c>
      <c r="L860" s="158"/>
      <c r="M860" s="25"/>
      <c r="N860" s="62"/>
      <c r="O860" s="68"/>
      <c r="P860" s="5"/>
    </row>
    <row r="861" spans="1:16" ht="39" customHeight="1" x14ac:dyDescent="0.25">
      <c r="A861" s="176" t="str">
        <f t="shared" si="33"/>
        <v>12</v>
      </c>
      <c r="B861" s="43" t="s">
        <v>1594</v>
      </c>
      <c r="C861" s="73"/>
      <c r="D861" s="5" t="s">
        <v>1605</v>
      </c>
      <c r="E861" s="24" t="s">
        <v>56</v>
      </c>
      <c r="F861" s="24" t="str">
        <f t="shared" si="34"/>
        <v/>
      </c>
      <c r="G861" s="100"/>
      <c r="H861" s="144"/>
      <c r="I861" s="145"/>
      <c r="J861" s="145"/>
      <c r="K861" s="159">
        <v>250000000</v>
      </c>
      <c r="L861" s="158"/>
      <c r="M861" s="29"/>
      <c r="N861" s="63"/>
      <c r="O861" s="68"/>
      <c r="P861" s="5"/>
    </row>
    <row r="862" spans="1:16" ht="39" customHeight="1" x14ac:dyDescent="0.25">
      <c r="A862" s="176" t="str">
        <f t="shared" si="33"/>
        <v>12</v>
      </c>
      <c r="B862" s="43" t="s">
        <v>1594</v>
      </c>
      <c r="C862" s="73"/>
      <c r="D862" s="5" t="s">
        <v>1606</v>
      </c>
      <c r="E862" s="175" t="s">
        <v>1377</v>
      </c>
      <c r="F862" s="24" t="str">
        <f t="shared" si="34"/>
        <v/>
      </c>
      <c r="G862" s="100"/>
      <c r="H862" s="144"/>
      <c r="I862" s="145"/>
      <c r="J862" s="145"/>
      <c r="K862" s="159">
        <v>300000</v>
      </c>
      <c r="L862" s="158"/>
      <c r="M862" s="29"/>
      <c r="N862" s="62"/>
      <c r="O862" s="68"/>
      <c r="P862" s="5"/>
    </row>
    <row r="863" spans="1:16" s="135" customFormat="1" ht="39" customHeight="1" x14ac:dyDescent="0.25">
      <c r="A863" s="132" t="str">
        <f t="shared" si="33"/>
        <v/>
      </c>
      <c r="B863" s="133"/>
      <c r="C863" s="109"/>
      <c r="D863" s="89" t="s">
        <v>1607</v>
      </c>
      <c r="E863" s="134"/>
      <c r="F863" s="24" t="str">
        <f t="shared" si="34"/>
        <v/>
      </c>
      <c r="G863" s="124"/>
      <c r="H863" s="125">
        <f>SUM(H853:H862)</f>
        <v>126260000</v>
      </c>
      <c r="I863" s="125"/>
      <c r="J863" s="125"/>
      <c r="K863" s="125">
        <f>SUM(K853:K862)</f>
        <v>264080000</v>
      </c>
      <c r="L863" s="126"/>
      <c r="M863" s="90">
        <f>M852+H863-K863</f>
        <v>40803000</v>
      </c>
      <c r="N863" s="107"/>
      <c r="O863" s="127"/>
      <c r="P863" s="89"/>
    </row>
    <row r="864" spans="1:16" ht="39" customHeight="1" x14ac:dyDescent="0.25">
      <c r="A864" s="176" t="str">
        <f t="shared" si="33"/>
        <v>12</v>
      </c>
      <c r="B864" s="43" t="s">
        <v>1610</v>
      </c>
      <c r="C864" s="73"/>
      <c r="D864" s="5" t="s">
        <v>1611</v>
      </c>
      <c r="E864" s="24" t="s">
        <v>25</v>
      </c>
      <c r="F864" s="24" t="str">
        <f t="shared" si="34"/>
        <v/>
      </c>
      <c r="G864" s="100"/>
      <c r="H864" s="144"/>
      <c r="I864" s="145"/>
      <c r="J864" s="145"/>
      <c r="K864" s="159">
        <v>80000</v>
      </c>
      <c r="L864" s="158"/>
      <c r="M864" s="25"/>
      <c r="N864" s="62"/>
      <c r="O864" s="68"/>
      <c r="P864" s="5"/>
    </row>
    <row r="865" spans="1:16" ht="39" customHeight="1" x14ac:dyDescent="0.25">
      <c r="A865" s="176" t="str">
        <f t="shared" si="33"/>
        <v>12</v>
      </c>
      <c r="B865" s="43" t="s">
        <v>1610</v>
      </c>
      <c r="C865" s="73"/>
      <c r="D865" s="5" t="s">
        <v>1612</v>
      </c>
      <c r="E865" s="175" t="s">
        <v>23</v>
      </c>
      <c r="F865" s="24" t="str">
        <f t="shared" si="34"/>
        <v/>
      </c>
      <c r="G865" s="100"/>
      <c r="H865" s="144"/>
      <c r="I865" s="145"/>
      <c r="J865" s="145"/>
      <c r="K865" s="159">
        <v>150000</v>
      </c>
      <c r="L865" s="158"/>
      <c r="M865" s="25"/>
      <c r="N865" s="62"/>
      <c r="O865" s="68"/>
      <c r="P865" s="5"/>
    </row>
    <row r="866" spans="1:16" ht="39" customHeight="1" x14ac:dyDescent="0.25">
      <c r="A866" s="176" t="str">
        <f t="shared" si="33"/>
        <v>12</v>
      </c>
      <c r="B866" s="43" t="s">
        <v>1610</v>
      </c>
      <c r="C866" s="73"/>
      <c r="D866" s="5" t="s">
        <v>1613</v>
      </c>
      <c r="E866" s="24" t="s">
        <v>28</v>
      </c>
      <c r="F866" s="24" t="str">
        <f t="shared" si="34"/>
        <v/>
      </c>
      <c r="G866" s="100"/>
      <c r="H866" s="144"/>
      <c r="I866" s="145"/>
      <c r="J866" s="145"/>
      <c r="K866" s="159">
        <v>450000</v>
      </c>
      <c r="L866" s="158"/>
      <c r="M866" s="25"/>
      <c r="N866" s="62"/>
      <c r="O866" s="68"/>
      <c r="P866" s="5"/>
    </row>
    <row r="867" spans="1:16" ht="39" customHeight="1" x14ac:dyDescent="0.25">
      <c r="A867" s="176" t="str">
        <f t="shared" ref="A867:A930" si="35">MID(B867,4,2)</f>
        <v>12</v>
      </c>
      <c r="B867" s="43" t="s">
        <v>1610</v>
      </c>
      <c r="C867" s="73"/>
      <c r="D867" s="5" t="s">
        <v>1614</v>
      </c>
      <c r="E867" s="175" t="s">
        <v>51</v>
      </c>
      <c r="F867" s="24" t="str">
        <f t="shared" si="34"/>
        <v/>
      </c>
      <c r="G867" s="100"/>
      <c r="H867" s="144"/>
      <c r="I867" s="145"/>
      <c r="J867" s="145"/>
      <c r="K867" s="159">
        <v>4000000</v>
      </c>
      <c r="L867" s="158"/>
      <c r="M867" s="25"/>
      <c r="N867" s="62"/>
      <c r="O867" s="68"/>
      <c r="P867" s="5"/>
    </row>
    <row r="868" spans="1:16" s="135" customFormat="1" ht="39" customHeight="1" x14ac:dyDescent="0.25">
      <c r="A868" s="132" t="str">
        <f t="shared" si="35"/>
        <v/>
      </c>
      <c r="B868" s="133"/>
      <c r="C868" s="109"/>
      <c r="D868" s="89" t="s">
        <v>1615</v>
      </c>
      <c r="E868" s="134"/>
      <c r="F868" s="24" t="str">
        <f t="shared" si="34"/>
        <v/>
      </c>
      <c r="G868" s="124"/>
      <c r="H868" s="125"/>
      <c r="I868" s="126"/>
      <c r="J868" s="126"/>
      <c r="K868" s="125">
        <f>SUM(K864:K867)</f>
        <v>4680000</v>
      </c>
      <c r="L868" s="126"/>
      <c r="M868" s="90">
        <f>M863-K868</f>
        <v>36123000</v>
      </c>
      <c r="N868" s="107"/>
      <c r="O868" s="127"/>
      <c r="P868" s="89"/>
    </row>
    <row r="869" spans="1:16" ht="39" customHeight="1" x14ac:dyDescent="0.25">
      <c r="A869" s="176" t="str">
        <f t="shared" si="35"/>
        <v>12</v>
      </c>
      <c r="B869" s="43" t="s">
        <v>1616</v>
      </c>
      <c r="C869" s="73" t="s">
        <v>1617</v>
      </c>
      <c r="D869" s="5" t="s">
        <v>585</v>
      </c>
      <c r="E869" s="175"/>
      <c r="F869" s="24" t="str">
        <f t="shared" si="34"/>
        <v>RL =&gt; SC</v>
      </c>
      <c r="G869" s="100" t="s">
        <v>1618</v>
      </c>
      <c r="H869" s="144">
        <v>28545000</v>
      </c>
      <c r="I869" s="145"/>
      <c r="J869" s="145"/>
      <c r="K869" s="159"/>
      <c r="L869" s="158"/>
      <c r="M869" s="25"/>
      <c r="N869" s="62"/>
      <c r="O869" s="68">
        <v>5000000</v>
      </c>
      <c r="P869" s="5" t="s">
        <v>1619</v>
      </c>
    </row>
    <row r="870" spans="1:16" ht="39" customHeight="1" x14ac:dyDescent="0.25">
      <c r="A870" s="176" t="str">
        <f t="shared" si="35"/>
        <v>12</v>
      </c>
      <c r="B870" s="43" t="s">
        <v>1616</v>
      </c>
      <c r="C870" s="73" t="s">
        <v>1620</v>
      </c>
      <c r="D870" s="5" t="s">
        <v>1621</v>
      </c>
      <c r="E870" s="175"/>
      <c r="F870" s="24" t="str">
        <f t="shared" si="34"/>
        <v>T2 =&gt; PA</v>
      </c>
      <c r="G870" s="100" t="s">
        <v>1622</v>
      </c>
      <c r="H870" s="144">
        <v>2000000</v>
      </c>
      <c r="I870" s="145"/>
      <c r="J870" s="145"/>
      <c r="K870" s="159"/>
      <c r="L870" s="158"/>
      <c r="M870" s="25"/>
      <c r="N870" s="62"/>
      <c r="O870" s="68">
        <v>44827000</v>
      </c>
      <c r="P870" s="5"/>
    </row>
    <row r="871" spans="1:16" s="135" customFormat="1" ht="39" customHeight="1" x14ac:dyDescent="0.25">
      <c r="A871" s="132" t="str">
        <f t="shared" si="35"/>
        <v/>
      </c>
      <c r="B871" s="133"/>
      <c r="C871" s="109"/>
      <c r="D871" s="89" t="s">
        <v>1623</v>
      </c>
      <c r="E871" s="134"/>
      <c r="F871" s="24" t="str">
        <f t="shared" si="34"/>
        <v/>
      </c>
      <c r="G871" s="124"/>
      <c r="H871" s="125">
        <f>SUM(H869:H870)</f>
        <v>30545000</v>
      </c>
      <c r="I871" s="126"/>
      <c r="J871" s="126"/>
      <c r="K871" s="125"/>
      <c r="L871" s="126"/>
      <c r="M871" s="90">
        <f>M868+H871</f>
        <v>66668000</v>
      </c>
      <c r="N871" s="107"/>
      <c r="O871" s="127"/>
      <c r="P871" s="89"/>
    </row>
    <row r="872" spans="1:16" ht="39" customHeight="1" x14ac:dyDescent="0.25">
      <c r="A872" s="176" t="str">
        <f t="shared" si="35"/>
        <v>12</v>
      </c>
      <c r="B872" s="43" t="s">
        <v>1624</v>
      </c>
      <c r="C872" s="73" t="s">
        <v>1625</v>
      </c>
      <c r="D872" s="5" t="s">
        <v>1516</v>
      </c>
      <c r="E872" s="175"/>
      <c r="F872" s="24" t="str">
        <f t="shared" si="34"/>
        <v>T1 =&gt; PA</v>
      </c>
      <c r="G872" s="100" t="s">
        <v>1452</v>
      </c>
      <c r="H872" s="144"/>
      <c r="I872" s="145">
        <v>10000000</v>
      </c>
      <c r="J872" s="145"/>
      <c r="K872" s="159"/>
      <c r="L872" s="158"/>
      <c r="M872" s="25"/>
      <c r="N872" s="62"/>
      <c r="O872" s="68">
        <v>35708000</v>
      </c>
      <c r="P872" s="5" t="s">
        <v>1626</v>
      </c>
    </row>
    <row r="873" spans="1:16" ht="39" customHeight="1" x14ac:dyDescent="0.25">
      <c r="A873" s="176" t="str">
        <f t="shared" si="35"/>
        <v>12</v>
      </c>
      <c r="B873" s="43" t="s">
        <v>1624</v>
      </c>
      <c r="C873" s="73" t="s">
        <v>1627</v>
      </c>
      <c r="D873" s="5" t="s">
        <v>1621</v>
      </c>
      <c r="E873" s="175"/>
      <c r="F873" s="24" t="str">
        <f t="shared" si="34"/>
        <v>T2 =&gt; PA</v>
      </c>
      <c r="G873" s="100" t="s">
        <v>1622</v>
      </c>
      <c r="H873" s="144">
        <v>21827000</v>
      </c>
      <c r="I873" s="145"/>
      <c r="J873" s="145"/>
      <c r="K873" s="159"/>
      <c r="L873" s="158"/>
      <c r="M873" s="25"/>
      <c r="N873" s="62"/>
      <c r="O873" s="68">
        <v>23000000</v>
      </c>
      <c r="P873" s="5" t="s">
        <v>1628</v>
      </c>
    </row>
    <row r="874" spans="1:16" ht="39" customHeight="1" x14ac:dyDescent="0.25">
      <c r="A874" s="176" t="str">
        <f t="shared" si="35"/>
        <v>12</v>
      </c>
      <c r="B874" s="43" t="s">
        <v>1624</v>
      </c>
      <c r="C874" s="73"/>
      <c r="D874" s="5" t="s">
        <v>1629</v>
      </c>
      <c r="E874" s="175" t="s">
        <v>58</v>
      </c>
      <c r="F874" s="24" t="str">
        <f t="shared" si="34"/>
        <v/>
      </c>
      <c r="G874" s="100"/>
      <c r="H874" s="144"/>
      <c r="I874" s="145"/>
      <c r="J874" s="145"/>
      <c r="K874" s="159">
        <v>1680000</v>
      </c>
      <c r="L874" s="158"/>
      <c r="M874" s="25"/>
      <c r="N874" s="62"/>
      <c r="O874" s="68"/>
      <c r="P874" s="5"/>
    </row>
    <row r="875" spans="1:16" ht="39" customHeight="1" x14ac:dyDescent="0.25">
      <c r="A875" s="176" t="str">
        <f t="shared" si="35"/>
        <v>12</v>
      </c>
      <c r="B875" s="43" t="s">
        <v>1624</v>
      </c>
      <c r="C875" s="73"/>
      <c r="D875" s="5" t="s">
        <v>1630</v>
      </c>
      <c r="E875" s="24" t="s">
        <v>28</v>
      </c>
      <c r="F875" s="24" t="str">
        <f t="shared" si="34"/>
        <v/>
      </c>
      <c r="G875" s="100"/>
      <c r="H875" s="144"/>
      <c r="I875" s="145"/>
      <c r="J875" s="145"/>
      <c r="K875" s="159">
        <v>800000</v>
      </c>
      <c r="L875" s="158"/>
      <c r="M875" s="25"/>
      <c r="N875" s="62"/>
      <c r="O875" s="68"/>
      <c r="P875" s="5"/>
    </row>
    <row r="876" spans="1:16" ht="39" customHeight="1" x14ac:dyDescent="0.25">
      <c r="A876" s="176" t="str">
        <f t="shared" si="35"/>
        <v>12</v>
      </c>
      <c r="B876" s="43" t="s">
        <v>1624</v>
      </c>
      <c r="C876" s="73"/>
      <c r="D876" s="5" t="s">
        <v>1631</v>
      </c>
      <c r="E876" s="24" t="s">
        <v>28</v>
      </c>
      <c r="F876" s="24" t="str">
        <f t="shared" si="34"/>
        <v/>
      </c>
      <c r="G876" s="100"/>
      <c r="H876" s="144"/>
      <c r="I876" s="145"/>
      <c r="J876" s="145"/>
      <c r="K876" s="159">
        <v>600000</v>
      </c>
      <c r="L876" s="158"/>
      <c r="M876" s="25"/>
      <c r="N876" s="62"/>
      <c r="O876" s="68"/>
      <c r="P876" s="5"/>
    </row>
    <row r="877" spans="1:16" ht="39" customHeight="1" x14ac:dyDescent="0.25">
      <c r="A877" s="176" t="str">
        <f t="shared" si="35"/>
        <v>12</v>
      </c>
      <c r="B877" s="43" t="s">
        <v>1624</v>
      </c>
      <c r="C877" s="73"/>
      <c r="D877" s="5" t="s">
        <v>1632</v>
      </c>
      <c r="E877" s="24" t="s">
        <v>28</v>
      </c>
      <c r="F877" s="24" t="str">
        <f t="shared" si="34"/>
        <v/>
      </c>
      <c r="G877" s="100"/>
      <c r="H877" s="144"/>
      <c r="I877" s="145"/>
      <c r="J877" s="145"/>
      <c r="K877" s="159">
        <v>857000</v>
      </c>
      <c r="L877" s="158"/>
      <c r="M877" s="25"/>
      <c r="N877" s="62"/>
      <c r="O877" s="68"/>
      <c r="P877" s="5"/>
    </row>
    <row r="878" spans="1:16" ht="39" customHeight="1" x14ac:dyDescent="0.25">
      <c r="A878" s="176" t="str">
        <f t="shared" si="35"/>
        <v>12</v>
      </c>
      <c r="B878" s="43" t="s">
        <v>1624</v>
      </c>
      <c r="C878" s="73"/>
      <c r="D878" s="5" t="s">
        <v>1633</v>
      </c>
      <c r="E878" s="175" t="s">
        <v>1377</v>
      </c>
      <c r="F878" s="24" t="str">
        <f t="shared" si="34"/>
        <v/>
      </c>
      <c r="G878" s="100"/>
      <c r="H878" s="144"/>
      <c r="I878" s="145"/>
      <c r="J878" s="145"/>
      <c r="K878" s="159">
        <v>500000</v>
      </c>
      <c r="L878" s="158"/>
      <c r="M878" s="25"/>
      <c r="N878" s="62"/>
      <c r="O878" s="68"/>
      <c r="P878" s="5"/>
    </row>
    <row r="879" spans="1:16" ht="39" customHeight="1" x14ac:dyDescent="0.25">
      <c r="A879" s="176" t="str">
        <f t="shared" si="35"/>
        <v>12</v>
      </c>
      <c r="B879" s="43" t="s">
        <v>1624</v>
      </c>
      <c r="C879" s="73"/>
      <c r="D879" s="5" t="s">
        <v>1634</v>
      </c>
      <c r="E879" s="24" t="s">
        <v>28</v>
      </c>
      <c r="F879" s="24" t="str">
        <f t="shared" si="34"/>
        <v/>
      </c>
      <c r="G879" s="100"/>
      <c r="H879" s="144"/>
      <c r="I879" s="145"/>
      <c r="J879" s="145"/>
      <c r="K879" s="159">
        <v>28000</v>
      </c>
      <c r="L879" s="158"/>
      <c r="M879" s="25"/>
      <c r="N879" s="62"/>
      <c r="O879" s="68"/>
      <c r="P879" s="5"/>
    </row>
    <row r="880" spans="1:16" s="135" customFormat="1" ht="39" customHeight="1" x14ac:dyDescent="0.25">
      <c r="A880" s="132" t="str">
        <f t="shared" si="35"/>
        <v/>
      </c>
      <c r="B880" s="133"/>
      <c r="C880" s="109"/>
      <c r="D880" s="89"/>
      <c r="E880" s="134"/>
      <c r="F880" s="24" t="str">
        <f t="shared" si="34"/>
        <v/>
      </c>
      <c r="G880" s="124"/>
      <c r="H880" s="125">
        <f>H873</f>
        <v>21827000</v>
      </c>
      <c r="I880" s="126"/>
      <c r="J880" s="126"/>
      <c r="K880" s="125">
        <f>SUM(K874:K879)</f>
        <v>4465000</v>
      </c>
      <c r="L880" s="126"/>
      <c r="M880" s="90">
        <f>M871+H880-K880</f>
        <v>84030000</v>
      </c>
      <c r="N880" s="107"/>
      <c r="O880" s="127"/>
      <c r="P880" s="89"/>
    </row>
    <row r="881" spans="1:16" ht="39" customHeight="1" x14ac:dyDescent="0.25">
      <c r="A881" s="176" t="str">
        <f t="shared" si="35"/>
        <v>12</v>
      </c>
      <c r="B881" s="43" t="s">
        <v>1635</v>
      </c>
      <c r="C881" s="73" t="s">
        <v>1636</v>
      </c>
      <c r="D881" s="5" t="s">
        <v>582</v>
      </c>
      <c r="E881" s="175"/>
      <c r="F881" s="24" t="str">
        <f t="shared" si="34"/>
        <v>T2 =&gt; PA</v>
      </c>
      <c r="G881" s="100" t="s">
        <v>566</v>
      </c>
      <c r="H881" s="144"/>
      <c r="I881" s="214">
        <v>25000000</v>
      </c>
      <c r="J881" s="145"/>
      <c r="K881" s="159"/>
      <c r="L881" s="158"/>
      <c r="M881" s="25"/>
      <c r="N881" s="62"/>
      <c r="O881" s="216">
        <v>33947000</v>
      </c>
      <c r="P881" s="212" t="s">
        <v>1637</v>
      </c>
    </row>
    <row r="882" spans="1:16" ht="39" customHeight="1" x14ac:dyDescent="0.25">
      <c r="A882" s="176" t="str">
        <f t="shared" si="35"/>
        <v>12</v>
      </c>
      <c r="B882" s="43" t="s">
        <v>1635</v>
      </c>
      <c r="C882" s="73"/>
      <c r="D882" s="5" t="s">
        <v>1290</v>
      </c>
      <c r="E882" s="175"/>
      <c r="F882" s="24" t="str">
        <f t="shared" si="34"/>
        <v>K2 =&gt; K7</v>
      </c>
      <c r="G882" s="100" t="s">
        <v>969</v>
      </c>
      <c r="H882" s="144"/>
      <c r="I882" s="215"/>
      <c r="J882" s="145"/>
      <c r="K882" s="159"/>
      <c r="L882" s="158"/>
      <c r="M882" s="25"/>
      <c r="N882" s="62"/>
      <c r="O882" s="217"/>
      <c r="P882" s="213"/>
    </row>
    <row r="883" spans="1:16" ht="39" customHeight="1" x14ac:dyDescent="0.25">
      <c r="A883" s="176" t="str">
        <f t="shared" si="35"/>
        <v>12</v>
      </c>
      <c r="B883" s="43" t="s">
        <v>1635</v>
      </c>
      <c r="C883" s="73" t="s">
        <v>1638</v>
      </c>
      <c r="D883" s="5" t="s">
        <v>368</v>
      </c>
      <c r="E883" s="175"/>
      <c r="F883" s="24" t="str">
        <f t="shared" si="34"/>
        <v>IB =&gt; AD</v>
      </c>
      <c r="G883" s="100" t="s">
        <v>1264</v>
      </c>
      <c r="H883" s="144">
        <v>23000000</v>
      </c>
      <c r="I883" s="145"/>
      <c r="J883" s="145"/>
      <c r="K883" s="159"/>
      <c r="L883" s="158"/>
      <c r="M883" s="25"/>
      <c r="N883" s="62"/>
      <c r="O883" s="68">
        <v>0</v>
      </c>
      <c r="P883" s="5" t="s">
        <v>1639</v>
      </c>
    </row>
    <row r="884" spans="1:16" ht="39" customHeight="1" x14ac:dyDescent="0.25">
      <c r="A884" s="176" t="str">
        <f t="shared" si="35"/>
        <v>12</v>
      </c>
      <c r="B884" s="43" t="s">
        <v>1635</v>
      </c>
      <c r="C884" s="73" t="s">
        <v>1640</v>
      </c>
      <c r="D884" s="5" t="s">
        <v>129</v>
      </c>
      <c r="E884" s="175"/>
      <c r="F884" s="24" t="str">
        <f t="shared" si="34"/>
        <v>PT.HUY</v>
      </c>
      <c r="G884" s="100" t="s">
        <v>538</v>
      </c>
      <c r="H884" s="144"/>
      <c r="I884" s="145"/>
      <c r="J884" s="145"/>
      <c r="K884" s="159"/>
      <c r="L884" s="158"/>
      <c r="M884" s="25"/>
      <c r="N884" s="62"/>
      <c r="O884" s="68"/>
      <c r="P884" s="5"/>
    </row>
    <row r="885" spans="1:16" ht="39" customHeight="1" x14ac:dyDescent="0.25">
      <c r="A885" s="176" t="str">
        <f t="shared" si="35"/>
        <v>12</v>
      </c>
      <c r="B885" s="43" t="s">
        <v>1635</v>
      </c>
      <c r="C885" s="73" t="s">
        <v>1641</v>
      </c>
      <c r="D885" s="5" t="s">
        <v>1510</v>
      </c>
      <c r="E885" s="175"/>
      <c r="F885" s="24" t="str">
        <f t="shared" si="34"/>
        <v>T1 =&gt; SC</v>
      </c>
      <c r="G885" s="100" t="s">
        <v>1446</v>
      </c>
      <c r="H885" s="144">
        <v>28640000</v>
      </c>
      <c r="I885" s="145"/>
      <c r="J885" s="145"/>
      <c r="K885" s="159"/>
      <c r="L885" s="158"/>
      <c r="M885" s="25"/>
      <c r="N885" s="62"/>
      <c r="O885" s="68">
        <v>50000000</v>
      </c>
      <c r="P885" s="5" t="s">
        <v>1642</v>
      </c>
    </row>
    <row r="886" spans="1:16" ht="39" customHeight="1" x14ac:dyDescent="0.25">
      <c r="A886" s="176" t="str">
        <f t="shared" si="35"/>
        <v>12</v>
      </c>
      <c r="B886" s="43" t="s">
        <v>1635</v>
      </c>
      <c r="C886" s="73" t="s">
        <v>1643</v>
      </c>
      <c r="D886" s="5" t="s">
        <v>1644</v>
      </c>
      <c r="E886" s="175"/>
      <c r="F886" s="24" t="str">
        <f t="shared" si="34"/>
        <v>PT.HUY</v>
      </c>
      <c r="G886" s="100" t="s">
        <v>538</v>
      </c>
      <c r="H886" s="144"/>
      <c r="I886" s="145"/>
      <c r="J886" s="145"/>
      <c r="K886" s="159"/>
      <c r="L886" s="158"/>
      <c r="M886" s="25"/>
      <c r="N886" s="62"/>
      <c r="O886" s="68"/>
      <c r="P886" s="5"/>
    </row>
    <row r="887" spans="1:16" ht="39" customHeight="1" x14ac:dyDescent="0.25">
      <c r="A887" s="176" t="str">
        <f t="shared" si="35"/>
        <v>12</v>
      </c>
      <c r="B887" s="43" t="s">
        <v>1635</v>
      </c>
      <c r="C887" s="73" t="s">
        <v>1645</v>
      </c>
      <c r="D887" s="94" t="s">
        <v>547</v>
      </c>
      <c r="E887" s="175"/>
      <c r="F887" s="24" t="str">
        <f t="shared" si="34"/>
        <v>T1 =&gt; SC</v>
      </c>
      <c r="G887" s="100" t="s">
        <v>549</v>
      </c>
      <c r="H887" s="214">
        <v>20000000</v>
      </c>
      <c r="I887" s="145"/>
      <c r="J887" s="145"/>
      <c r="K887" s="159"/>
      <c r="L887" s="158"/>
      <c r="M887" s="25"/>
      <c r="N887" s="62"/>
      <c r="O887" s="216">
        <v>103020000</v>
      </c>
      <c r="P887" s="212" t="s">
        <v>1647</v>
      </c>
    </row>
    <row r="888" spans="1:16" ht="39" customHeight="1" x14ac:dyDescent="0.25">
      <c r="A888" s="176" t="str">
        <f t="shared" si="35"/>
        <v>12</v>
      </c>
      <c r="B888" s="43" t="s">
        <v>1635</v>
      </c>
      <c r="C888" s="73"/>
      <c r="D888" s="94" t="s">
        <v>548</v>
      </c>
      <c r="E888" s="175"/>
      <c r="F888" s="24" t="str">
        <f t="shared" si="34"/>
        <v>K3 =&gt; K7</v>
      </c>
      <c r="G888" s="100" t="s">
        <v>1646</v>
      </c>
      <c r="H888" s="215"/>
      <c r="I888" s="145"/>
      <c r="J888" s="145"/>
      <c r="K888" s="159"/>
      <c r="L888" s="158"/>
      <c r="M888" s="25"/>
      <c r="N888" s="62"/>
      <c r="O888" s="217"/>
      <c r="P888" s="213"/>
    </row>
    <row r="889" spans="1:16" ht="39" customHeight="1" x14ac:dyDescent="0.25">
      <c r="A889" s="176" t="str">
        <f t="shared" si="35"/>
        <v>12</v>
      </c>
      <c r="B889" s="43" t="s">
        <v>1635</v>
      </c>
      <c r="C889" s="73" t="s">
        <v>1648</v>
      </c>
      <c r="D889" s="5" t="s">
        <v>205</v>
      </c>
      <c r="E889" s="175"/>
      <c r="F889" s="24" t="str">
        <f t="shared" si="34"/>
        <v>IB =&gt; AD</v>
      </c>
      <c r="G889" s="95" t="s">
        <v>131</v>
      </c>
      <c r="H889" s="144">
        <v>23000000</v>
      </c>
      <c r="I889" s="145"/>
      <c r="J889" s="145"/>
      <c r="K889" s="159"/>
      <c r="L889" s="158"/>
      <c r="M889" s="25"/>
      <c r="N889" s="62"/>
      <c r="O889" s="68">
        <v>0</v>
      </c>
      <c r="P889" s="5" t="s">
        <v>1649</v>
      </c>
    </row>
    <row r="890" spans="1:16" ht="39" customHeight="1" x14ac:dyDescent="0.25">
      <c r="A890" s="176" t="str">
        <f t="shared" si="35"/>
        <v>12</v>
      </c>
      <c r="B890" s="43" t="s">
        <v>1635</v>
      </c>
      <c r="C890" s="73"/>
      <c r="D890" s="5" t="s">
        <v>1650</v>
      </c>
      <c r="E890" s="24" t="s">
        <v>28</v>
      </c>
      <c r="F890" s="24" t="str">
        <f t="shared" si="34"/>
        <v/>
      </c>
      <c r="G890" s="100"/>
      <c r="H890" s="144"/>
      <c r="I890" s="145"/>
      <c r="J890" s="145"/>
      <c r="K890" s="159">
        <v>400000</v>
      </c>
      <c r="L890" s="158"/>
      <c r="M890" s="25"/>
      <c r="N890" s="62"/>
      <c r="O890" s="68"/>
      <c r="P890" s="5"/>
    </row>
    <row r="891" spans="1:16" ht="39" customHeight="1" x14ac:dyDescent="0.25">
      <c r="A891" s="176" t="str">
        <f t="shared" si="35"/>
        <v>12</v>
      </c>
      <c r="B891" s="43" t="s">
        <v>1635</v>
      </c>
      <c r="C891" s="73"/>
      <c r="D891" s="5" t="s">
        <v>1651</v>
      </c>
      <c r="E891" s="24" t="s">
        <v>28</v>
      </c>
      <c r="F891" s="24" t="str">
        <f t="shared" si="34"/>
        <v/>
      </c>
      <c r="G891" s="100"/>
      <c r="H891" s="144"/>
      <c r="I891" s="145"/>
      <c r="J891" s="145"/>
      <c r="K891" s="159">
        <v>400000</v>
      </c>
      <c r="L891" s="158"/>
      <c r="M891" s="25"/>
      <c r="N891" s="62"/>
      <c r="O891" s="68"/>
      <c r="P891" s="5"/>
    </row>
    <row r="892" spans="1:16" ht="39" customHeight="1" x14ac:dyDescent="0.25">
      <c r="A892" s="176" t="str">
        <f t="shared" si="35"/>
        <v>12</v>
      </c>
      <c r="B892" s="43" t="s">
        <v>1635</v>
      </c>
      <c r="C892" s="73"/>
      <c r="D892" s="5" t="s">
        <v>1652</v>
      </c>
      <c r="E892" s="175" t="s">
        <v>1377</v>
      </c>
      <c r="F892" s="24" t="str">
        <f t="shared" si="34"/>
        <v/>
      </c>
      <c r="G892" s="100"/>
      <c r="H892" s="144"/>
      <c r="I892" s="145"/>
      <c r="J892" s="145"/>
      <c r="K892" s="159">
        <v>30000</v>
      </c>
      <c r="L892" s="158"/>
      <c r="M892" s="25"/>
      <c r="N892" s="62"/>
      <c r="O892" s="68"/>
      <c r="P892" s="5"/>
    </row>
    <row r="893" spans="1:16" ht="39" customHeight="1" x14ac:dyDescent="0.25">
      <c r="A893" s="176" t="str">
        <f t="shared" si="35"/>
        <v>12</v>
      </c>
      <c r="B893" s="43" t="s">
        <v>1635</v>
      </c>
      <c r="C893" s="73"/>
      <c r="D893" s="5" t="s">
        <v>1653</v>
      </c>
      <c r="E893" s="175" t="s">
        <v>1377</v>
      </c>
      <c r="F893" s="24" t="str">
        <f t="shared" si="34"/>
        <v/>
      </c>
      <c r="G893" s="100"/>
      <c r="H893" s="144"/>
      <c r="I893" s="145"/>
      <c r="J893" s="145"/>
      <c r="K893" s="159">
        <v>30000</v>
      </c>
      <c r="L893" s="158"/>
      <c r="M893" s="25"/>
      <c r="N893" s="62"/>
      <c r="O893" s="68"/>
      <c r="P893" s="5"/>
    </row>
    <row r="894" spans="1:16" s="88" customFormat="1" ht="39" customHeight="1" x14ac:dyDescent="0.25">
      <c r="A894" s="196" t="str">
        <f t="shared" si="35"/>
        <v/>
      </c>
      <c r="B894" s="108"/>
      <c r="C894" s="109"/>
      <c r="D894" s="8" t="s">
        <v>1654</v>
      </c>
      <c r="E894" s="197"/>
      <c r="F894" s="24" t="str">
        <f t="shared" si="34"/>
        <v/>
      </c>
      <c r="G894" s="98"/>
      <c r="H894" s="110">
        <f>SUM(H881:H893)</f>
        <v>94640000</v>
      </c>
      <c r="I894" s="110"/>
      <c r="J894" s="110"/>
      <c r="K894" s="110">
        <f>SUM(K881:K893)</f>
        <v>860000</v>
      </c>
      <c r="L894" s="106"/>
      <c r="M894" s="35">
        <f>M880+H894-K894</f>
        <v>177810000</v>
      </c>
      <c r="N894" s="111"/>
      <c r="O894" s="14"/>
      <c r="P894" s="8"/>
    </row>
    <row r="895" spans="1:16" ht="39" customHeight="1" x14ac:dyDescent="0.25">
      <c r="A895" s="176" t="str">
        <f t="shared" si="35"/>
        <v>12</v>
      </c>
      <c r="B895" s="43" t="s">
        <v>1655</v>
      </c>
      <c r="C895" s="73" t="s">
        <v>1656</v>
      </c>
      <c r="D895" s="5" t="s">
        <v>1657</v>
      </c>
      <c r="E895" s="175"/>
      <c r="F895" s="24" t="str">
        <f t="shared" si="34"/>
        <v>KHAC</v>
      </c>
      <c r="G895" s="100" t="s">
        <v>70</v>
      </c>
      <c r="H895" s="144"/>
      <c r="I895" s="145">
        <v>10000000</v>
      </c>
      <c r="J895" s="145"/>
      <c r="K895" s="159"/>
      <c r="L895" s="158"/>
      <c r="M895" s="25"/>
      <c r="N895" s="62"/>
      <c r="O895" s="68"/>
      <c r="P895" s="5"/>
    </row>
    <row r="896" spans="1:16" ht="39" customHeight="1" x14ac:dyDescent="0.25">
      <c r="A896" s="176" t="str">
        <f t="shared" si="35"/>
        <v>12</v>
      </c>
      <c r="B896" s="43" t="s">
        <v>1655</v>
      </c>
      <c r="C896" s="73" t="s">
        <v>1658</v>
      </c>
      <c r="D896" s="5" t="s">
        <v>1659</v>
      </c>
      <c r="E896" s="175"/>
      <c r="F896" s="24" t="str">
        <f t="shared" si="34"/>
        <v>T2 =&gt; PA</v>
      </c>
      <c r="G896" s="100" t="s">
        <v>958</v>
      </c>
      <c r="H896" s="144">
        <v>20000000</v>
      </c>
      <c r="I896" s="145"/>
      <c r="J896" s="145"/>
      <c r="K896" s="159"/>
      <c r="L896" s="158"/>
      <c r="M896" s="25"/>
      <c r="N896" s="62"/>
      <c r="O896" s="68">
        <v>0</v>
      </c>
      <c r="P896" s="5" t="s">
        <v>1660</v>
      </c>
    </row>
    <row r="897" spans="1:16" ht="39" customHeight="1" x14ac:dyDescent="0.25">
      <c r="A897" s="176" t="str">
        <f t="shared" si="35"/>
        <v>12</v>
      </c>
      <c r="B897" s="43" t="s">
        <v>1655</v>
      </c>
      <c r="C897" s="73"/>
      <c r="D897" s="5" t="s">
        <v>1419</v>
      </c>
      <c r="E897" s="175" t="s">
        <v>27</v>
      </c>
      <c r="F897" s="24" t="str">
        <f t="shared" si="34"/>
        <v/>
      </c>
      <c r="G897" s="100"/>
      <c r="H897" s="144"/>
      <c r="I897" s="145"/>
      <c r="J897" s="145"/>
      <c r="K897" s="159">
        <v>500000</v>
      </c>
      <c r="L897" s="158"/>
      <c r="M897" s="25"/>
      <c r="N897" s="62"/>
      <c r="O897" s="68"/>
      <c r="P897" s="5"/>
    </row>
    <row r="898" spans="1:16" ht="39" customHeight="1" x14ac:dyDescent="0.25">
      <c r="A898" s="176" t="str">
        <f t="shared" si="35"/>
        <v>12</v>
      </c>
      <c r="B898" s="43" t="s">
        <v>1655</v>
      </c>
      <c r="C898" s="73"/>
      <c r="D898" s="5" t="s">
        <v>1661</v>
      </c>
      <c r="E898" s="175" t="s">
        <v>24</v>
      </c>
      <c r="F898" s="24" t="str">
        <f t="shared" si="34"/>
        <v/>
      </c>
      <c r="G898" s="100"/>
      <c r="H898" s="144"/>
      <c r="I898" s="145"/>
      <c r="J898" s="145"/>
      <c r="K898" s="159">
        <v>1000000</v>
      </c>
      <c r="L898" s="158"/>
      <c r="M898" s="29"/>
      <c r="N898" s="63"/>
      <c r="O898" s="68"/>
      <c r="P898" s="5"/>
    </row>
    <row r="899" spans="1:16" ht="39" customHeight="1" x14ac:dyDescent="0.25">
      <c r="A899" s="176" t="str">
        <f t="shared" si="35"/>
        <v>12</v>
      </c>
      <c r="B899" s="43" t="s">
        <v>1655</v>
      </c>
      <c r="C899" s="73"/>
      <c r="D899" s="5" t="s">
        <v>1662</v>
      </c>
      <c r="E899" s="175" t="s">
        <v>29</v>
      </c>
      <c r="F899" s="24" t="str">
        <f t="shared" si="34"/>
        <v/>
      </c>
      <c r="G899" s="100"/>
      <c r="H899" s="144"/>
      <c r="I899" s="145"/>
      <c r="J899" s="145"/>
      <c r="K899" s="159">
        <v>100000</v>
      </c>
      <c r="L899" s="158"/>
      <c r="M899" s="25"/>
      <c r="N899" s="62"/>
      <c r="O899" s="68"/>
      <c r="P899" s="5"/>
    </row>
    <row r="900" spans="1:16" ht="36.75" customHeight="1" x14ac:dyDescent="0.25">
      <c r="A900" s="176" t="str">
        <f t="shared" si="35"/>
        <v>12</v>
      </c>
      <c r="B900" s="43" t="s">
        <v>1655</v>
      </c>
      <c r="C900" s="73"/>
      <c r="D900" s="5" t="s">
        <v>1663</v>
      </c>
      <c r="E900" s="175" t="s">
        <v>29</v>
      </c>
      <c r="F900" s="24" t="str">
        <f t="shared" si="34"/>
        <v/>
      </c>
      <c r="G900" s="100"/>
      <c r="H900" s="144"/>
      <c r="I900" s="145"/>
      <c r="J900" s="145"/>
      <c r="K900" s="159">
        <v>200000</v>
      </c>
      <c r="L900" s="158"/>
      <c r="M900" s="25"/>
      <c r="N900" s="62"/>
      <c r="O900" s="68"/>
      <c r="P900" s="5"/>
    </row>
    <row r="901" spans="1:16" ht="36.75" customHeight="1" x14ac:dyDescent="0.25">
      <c r="A901" s="176" t="str">
        <f t="shared" si="35"/>
        <v>12</v>
      </c>
      <c r="B901" s="43" t="s">
        <v>1655</v>
      </c>
      <c r="C901" s="73"/>
      <c r="D901" s="5" t="s">
        <v>1664</v>
      </c>
      <c r="E901" s="175" t="s">
        <v>29</v>
      </c>
      <c r="F901" s="24" t="str">
        <f t="shared" ref="F901:F965" si="36">LEFT(G901,8)</f>
        <v/>
      </c>
      <c r="G901" s="100"/>
      <c r="H901" s="144"/>
      <c r="I901" s="145"/>
      <c r="J901" s="145"/>
      <c r="K901" s="159">
        <v>150000</v>
      </c>
      <c r="L901" s="158"/>
      <c r="M901" s="25"/>
      <c r="N901" s="62"/>
      <c r="O901" s="68"/>
      <c r="P901" s="5"/>
    </row>
    <row r="902" spans="1:16" ht="36.75" customHeight="1" x14ac:dyDescent="0.25">
      <c r="A902" s="176" t="str">
        <f t="shared" si="35"/>
        <v>12</v>
      </c>
      <c r="B902" s="43" t="s">
        <v>1655</v>
      </c>
      <c r="C902" s="73"/>
      <c r="D902" s="5" t="s">
        <v>1665</v>
      </c>
      <c r="E902" s="175" t="s">
        <v>29</v>
      </c>
      <c r="F902" s="24" t="str">
        <f t="shared" si="36"/>
        <v/>
      </c>
      <c r="G902" s="100"/>
      <c r="H902" s="144"/>
      <c r="I902" s="145"/>
      <c r="J902" s="145"/>
      <c r="K902" s="159">
        <v>150000</v>
      </c>
      <c r="L902" s="158"/>
      <c r="M902" s="25"/>
      <c r="N902" s="62"/>
      <c r="O902" s="68"/>
      <c r="P902" s="5"/>
    </row>
    <row r="903" spans="1:16" ht="36.75" customHeight="1" x14ac:dyDescent="0.25">
      <c r="A903" s="176" t="str">
        <f t="shared" si="35"/>
        <v>12</v>
      </c>
      <c r="B903" s="43" t="s">
        <v>1655</v>
      </c>
      <c r="C903" s="73"/>
      <c r="D903" s="5" t="s">
        <v>1666</v>
      </c>
      <c r="E903" s="175" t="s">
        <v>29</v>
      </c>
      <c r="F903" s="24" t="str">
        <f t="shared" si="36"/>
        <v/>
      </c>
      <c r="G903" s="100"/>
      <c r="H903" s="144"/>
      <c r="I903" s="145"/>
      <c r="J903" s="145"/>
      <c r="K903" s="159">
        <v>150000</v>
      </c>
      <c r="L903" s="158"/>
      <c r="M903" s="25"/>
      <c r="N903" s="62"/>
      <c r="O903" s="68"/>
      <c r="P903" s="5"/>
    </row>
    <row r="904" spans="1:16" ht="36.75" customHeight="1" x14ac:dyDescent="0.25">
      <c r="A904" s="176" t="str">
        <f t="shared" si="35"/>
        <v>12</v>
      </c>
      <c r="B904" s="43" t="s">
        <v>1655</v>
      </c>
      <c r="C904" s="73"/>
      <c r="D904" s="5" t="s">
        <v>1667</v>
      </c>
      <c r="E904" s="175" t="s">
        <v>29</v>
      </c>
      <c r="F904" s="24" t="str">
        <f t="shared" si="36"/>
        <v/>
      </c>
      <c r="G904" s="100"/>
      <c r="H904" s="144"/>
      <c r="I904" s="145"/>
      <c r="J904" s="145"/>
      <c r="K904" s="159">
        <v>300000</v>
      </c>
      <c r="L904" s="158"/>
      <c r="M904" s="25"/>
      <c r="N904" s="62"/>
      <c r="O904" s="68"/>
      <c r="P904" s="5"/>
    </row>
    <row r="905" spans="1:16" s="135" customFormat="1" ht="36.75" customHeight="1" x14ac:dyDescent="0.25">
      <c r="A905" s="132" t="str">
        <f t="shared" si="35"/>
        <v/>
      </c>
      <c r="B905" s="133"/>
      <c r="C905" s="109"/>
      <c r="D905" s="89" t="s">
        <v>1668</v>
      </c>
      <c r="E905" s="134"/>
      <c r="F905" s="24" t="str">
        <f t="shared" si="36"/>
        <v/>
      </c>
      <c r="G905" s="124"/>
      <c r="H905" s="125">
        <f>H896</f>
        <v>20000000</v>
      </c>
      <c r="I905" s="126"/>
      <c r="J905" s="126"/>
      <c r="K905" s="125">
        <f>SUM(K897:K904)</f>
        <v>2550000</v>
      </c>
      <c r="L905" s="126"/>
      <c r="M905" s="90">
        <f>M894+H905-K905</f>
        <v>195260000</v>
      </c>
      <c r="N905" s="107"/>
      <c r="O905" s="127"/>
      <c r="P905" s="89"/>
    </row>
    <row r="906" spans="1:16" ht="36.75" customHeight="1" x14ac:dyDescent="0.25">
      <c r="A906" s="176" t="str">
        <f t="shared" si="35"/>
        <v>12</v>
      </c>
      <c r="B906" s="43" t="s">
        <v>1685</v>
      </c>
      <c r="C906" s="73" t="s">
        <v>1673</v>
      </c>
      <c r="D906" s="5" t="s">
        <v>1669</v>
      </c>
      <c r="E906" s="175"/>
      <c r="F906" s="24" t="str">
        <f t="shared" si="36"/>
        <v>FO =&gt; SC</v>
      </c>
      <c r="G906" s="100" t="s">
        <v>1670</v>
      </c>
      <c r="H906" s="144"/>
      <c r="I906" s="145">
        <v>14000000</v>
      </c>
      <c r="J906" s="145"/>
      <c r="K906" s="159"/>
      <c r="L906" s="158"/>
      <c r="M906" s="25"/>
      <c r="N906" s="62"/>
      <c r="O906" s="68">
        <v>31730000</v>
      </c>
      <c r="P906" s="5" t="s">
        <v>1671</v>
      </c>
    </row>
    <row r="907" spans="1:16" ht="36.75" customHeight="1" x14ac:dyDescent="0.25">
      <c r="A907" s="176" t="str">
        <f t="shared" si="35"/>
        <v>12</v>
      </c>
      <c r="B907" s="43" t="s">
        <v>1685</v>
      </c>
      <c r="C907" s="73" t="s">
        <v>1672</v>
      </c>
      <c r="D907" s="5" t="s">
        <v>1674</v>
      </c>
      <c r="E907" s="175"/>
      <c r="F907" s="24" t="str">
        <f t="shared" si="36"/>
        <v>T2 =&gt; SC</v>
      </c>
      <c r="G907" s="100" t="s">
        <v>1675</v>
      </c>
      <c r="H907" s="144"/>
      <c r="I907" s="145">
        <v>71760000</v>
      </c>
      <c r="J907" s="145"/>
      <c r="K907" s="159"/>
      <c r="L907" s="158"/>
      <c r="M907" s="25"/>
      <c r="N907" s="62"/>
      <c r="O907" s="68">
        <v>0</v>
      </c>
      <c r="P907" s="5" t="s">
        <v>1676</v>
      </c>
    </row>
    <row r="908" spans="1:16" ht="36.75" customHeight="1" x14ac:dyDescent="0.25">
      <c r="A908" s="176" t="str">
        <f t="shared" si="35"/>
        <v>12</v>
      </c>
      <c r="B908" s="43" t="s">
        <v>1685</v>
      </c>
      <c r="C908" s="73" t="s">
        <v>1677</v>
      </c>
      <c r="D908" s="5" t="s">
        <v>1091</v>
      </c>
      <c r="E908" s="175"/>
      <c r="F908" s="24" t="str">
        <f t="shared" si="36"/>
        <v>T2 =&gt; SC</v>
      </c>
      <c r="G908" s="100" t="s">
        <v>1398</v>
      </c>
      <c r="H908" s="144">
        <v>50000000</v>
      </c>
      <c r="I908" s="145"/>
      <c r="J908" s="145"/>
      <c r="K908" s="159"/>
      <c r="L908" s="158"/>
      <c r="M908" s="25"/>
      <c r="N908" s="62"/>
      <c r="O908" s="68">
        <v>0</v>
      </c>
      <c r="P908" s="5" t="s">
        <v>1678</v>
      </c>
    </row>
    <row r="909" spans="1:16" ht="36.75" customHeight="1" x14ac:dyDescent="0.25">
      <c r="A909" s="176" t="str">
        <f t="shared" si="35"/>
        <v>12</v>
      </c>
      <c r="B909" s="43" t="s">
        <v>1685</v>
      </c>
      <c r="C909" s="73" t="s">
        <v>1679</v>
      </c>
      <c r="D909" s="5" t="s">
        <v>1680</v>
      </c>
      <c r="E909" s="175"/>
      <c r="F909" s="24" t="str">
        <f t="shared" si="36"/>
        <v>SACH</v>
      </c>
      <c r="G909" s="100" t="s">
        <v>30</v>
      </c>
      <c r="H909" s="144">
        <v>30000</v>
      </c>
      <c r="I909" s="145"/>
      <c r="J909" s="145"/>
      <c r="K909" s="159"/>
      <c r="L909" s="158"/>
      <c r="M909" s="25"/>
      <c r="N909" s="62"/>
      <c r="O909" s="68"/>
      <c r="P909" s="5"/>
    </row>
    <row r="910" spans="1:16" ht="36.75" customHeight="1" x14ac:dyDescent="0.25">
      <c r="A910" s="176" t="str">
        <f t="shared" si="35"/>
        <v>12</v>
      </c>
      <c r="B910" s="43" t="s">
        <v>1685</v>
      </c>
      <c r="C910" s="73"/>
      <c r="D910" s="5" t="s">
        <v>1681</v>
      </c>
      <c r="E910" s="24" t="s">
        <v>28</v>
      </c>
      <c r="F910" s="24" t="str">
        <f t="shared" si="36"/>
        <v/>
      </c>
      <c r="G910" s="100"/>
      <c r="H910" s="144"/>
      <c r="I910" s="145"/>
      <c r="J910" s="145"/>
      <c r="K910" s="159">
        <v>1200000</v>
      </c>
      <c r="L910" s="158"/>
      <c r="M910" s="25"/>
      <c r="N910" s="62"/>
      <c r="O910" s="68"/>
      <c r="P910" s="5"/>
    </row>
    <row r="911" spans="1:16" ht="36.75" customHeight="1" x14ac:dyDescent="0.25">
      <c r="A911" s="176" t="str">
        <f t="shared" si="35"/>
        <v>12</v>
      </c>
      <c r="B911" s="43" t="s">
        <v>1685</v>
      </c>
      <c r="C911" s="73"/>
      <c r="D911" s="5" t="s">
        <v>1576</v>
      </c>
      <c r="E911" s="24" t="s">
        <v>56</v>
      </c>
      <c r="F911" s="24" t="str">
        <f t="shared" si="36"/>
        <v/>
      </c>
      <c r="G911" s="100"/>
      <c r="H911" s="144"/>
      <c r="I911" s="145"/>
      <c r="J911" s="145"/>
      <c r="K911" s="159">
        <v>220000000</v>
      </c>
      <c r="L911" s="158"/>
      <c r="M911" s="25"/>
      <c r="N911" s="62"/>
      <c r="O911" s="68"/>
      <c r="P911" s="5"/>
    </row>
    <row r="912" spans="1:16" ht="36.75" customHeight="1" x14ac:dyDescent="0.25">
      <c r="A912" s="176" t="str">
        <f t="shared" si="35"/>
        <v>12</v>
      </c>
      <c r="B912" s="43" t="s">
        <v>1685</v>
      </c>
      <c r="C912" s="73"/>
      <c r="D912" s="5" t="s">
        <v>1682</v>
      </c>
      <c r="E912" s="175" t="s">
        <v>41</v>
      </c>
      <c r="F912" s="24" t="str">
        <f t="shared" si="36"/>
        <v/>
      </c>
      <c r="G912" s="100"/>
      <c r="H912" s="144"/>
      <c r="I912" s="145"/>
      <c r="J912" s="145"/>
      <c r="K912" s="159">
        <v>990000</v>
      </c>
      <c r="L912" s="158"/>
      <c r="M912" s="25"/>
      <c r="N912" s="62"/>
      <c r="O912" s="68"/>
      <c r="P912" s="5"/>
    </row>
    <row r="913" spans="1:16" ht="36.75" customHeight="1" x14ac:dyDescent="0.25">
      <c r="A913" s="176" t="str">
        <f t="shared" si="35"/>
        <v>12</v>
      </c>
      <c r="B913" s="43" t="s">
        <v>1685</v>
      </c>
      <c r="C913" s="73"/>
      <c r="D913" s="5" t="s">
        <v>1683</v>
      </c>
      <c r="E913" s="175" t="s">
        <v>47</v>
      </c>
      <c r="F913" s="24" t="str">
        <f t="shared" si="36"/>
        <v/>
      </c>
      <c r="G913" s="100"/>
      <c r="H913" s="144"/>
      <c r="I913" s="145"/>
      <c r="J913" s="145"/>
      <c r="K913" s="159">
        <v>4725000</v>
      </c>
      <c r="L913" s="158"/>
      <c r="M913" s="25"/>
      <c r="N913" s="62"/>
      <c r="O913" s="68"/>
      <c r="P913" s="5"/>
    </row>
    <row r="914" spans="1:16" s="135" customFormat="1" ht="36.75" customHeight="1" x14ac:dyDescent="0.25">
      <c r="A914" s="132" t="str">
        <f t="shared" si="35"/>
        <v/>
      </c>
      <c r="B914" s="133"/>
      <c r="C914" s="109"/>
      <c r="D914" s="89" t="s">
        <v>1684</v>
      </c>
      <c r="E914" s="134"/>
      <c r="F914" s="24" t="str">
        <f t="shared" si="36"/>
        <v/>
      </c>
      <c r="G914" s="124"/>
      <c r="H914" s="125">
        <f>SUM(H906:H913)</f>
        <v>50030000</v>
      </c>
      <c r="I914" s="125"/>
      <c r="J914" s="125"/>
      <c r="K914" s="125">
        <f>SUM(K906:K913)</f>
        <v>226915000</v>
      </c>
      <c r="L914" s="126"/>
      <c r="M914" s="90">
        <f>M905+H914-K914</f>
        <v>18375000</v>
      </c>
      <c r="N914" s="107"/>
      <c r="O914" s="127"/>
      <c r="P914" s="89"/>
    </row>
    <row r="915" spans="1:16" ht="36.75" customHeight="1" x14ac:dyDescent="0.25">
      <c r="A915" s="176" t="str">
        <f t="shared" si="35"/>
        <v>12</v>
      </c>
      <c r="B915" s="43" t="s">
        <v>1689</v>
      </c>
      <c r="C915" s="73" t="s">
        <v>1690</v>
      </c>
      <c r="D915" s="5" t="s">
        <v>1691</v>
      </c>
      <c r="E915" s="175"/>
      <c r="F915" s="24" t="str">
        <f t="shared" si="36"/>
        <v>T2 =&gt; SC</v>
      </c>
      <c r="G915" s="100" t="s">
        <v>1692</v>
      </c>
      <c r="H915" s="144">
        <v>41762000</v>
      </c>
      <c r="I915" s="145"/>
      <c r="J915" s="145"/>
      <c r="K915" s="159"/>
      <c r="L915" s="158"/>
      <c r="M915" s="25"/>
      <c r="N915" s="62"/>
      <c r="O915" s="68">
        <v>0</v>
      </c>
      <c r="P915" s="5" t="s">
        <v>1693</v>
      </c>
    </row>
    <row r="916" spans="1:16" ht="36.75" customHeight="1" x14ac:dyDescent="0.25">
      <c r="A916" s="176" t="str">
        <f t="shared" si="35"/>
        <v>12</v>
      </c>
      <c r="B916" s="43" t="s">
        <v>1689</v>
      </c>
      <c r="C916" s="73" t="s">
        <v>1694</v>
      </c>
      <c r="D916" s="5" t="s">
        <v>238</v>
      </c>
      <c r="E916" s="175"/>
      <c r="F916" s="24" t="str">
        <f t="shared" si="36"/>
        <v>PA =&gt; SC</v>
      </c>
      <c r="G916" s="103" t="s">
        <v>1695</v>
      </c>
      <c r="H916" s="144">
        <v>29868000</v>
      </c>
      <c r="I916" s="145"/>
      <c r="J916" s="145"/>
      <c r="K916" s="159"/>
      <c r="L916" s="158"/>
      <c r="M916" s="25"/>
      <c r="N916" s="62"/>
      <c r="O916" s="68">
        <v>0</v>
      </c>
      <c r="P916" s="5" t="s">
        <v>1696</v>
      </c>
    </row>
    <row r="917" spans="1:16" ht="36.75" customHeight="1" x14ac:dyDescent="0.25">
      <c r="A917" s="176" t="str">
        <f t="shared" si="35"/>
        <v>12</v>
      </c>
      <c r="B917" s="43" t="s">
        <v>1689</v>
      </c>
      <c r="C917" s="220" t="s">
        <v>1697</v>
      </c>
      <c r="D917" s="5" t="s">
        <v>983</v>
      </c>
      <c r="E917" s="175"/>
      <c r="F917" s="24" t="str">
        <f t="shared" si="36"/>
        <v>T1 =&gt; PA</v>
      </c>
      <c r="G917" s="100" t="s">
        <v>1138</v>
      </c>
      <c r="H917" s="144"/>
      <c r="I917" s="214">
        <v>59860000</v>
      </c>
      <c r="J917" s="145"/>
      <c r="K917" s="159"/>
      <c r="L917" s="158"/>
      <c r="M917" s="25"/>
      <c r="N917" s="62"/>
      <c r="O917" s="216">
        <v>0</v>
      </c>
      <c r="P917" s="212" t="s">
        <v>1698</v>
      </c>
    </row>
    <row r="918" spans="1:16" ht="36.75" customHeight="1" x14ac:dyDescent="0.25">
      <c r="A918" s="176" t="str">
        <f t="shared" si="35"/>
        <v>12</v>
      </c>
      <c r="B918" s="43" t="s">
        <v>1689</v>
      </c>
      <c r="C918" s="221"/>
      <c r="D918" s="5" t="s">
        <v>984</v>
      </c>
      <c r="E918" s="175"/>
      <c r="F918" s="24" t="str">
        <f t="shared" si="36"/>
        <v>T1 =&gt; PA</v>
      </c>
      <c r="G918" s="100" t="s">
        <v>1138</v>
      </c>
      <c r="H918" s="144"/>
      <c r="I918" s="215"/>
      <c r="J918" s="145"/>
      <c r="K918" s="159"/>
      <c r="L918" s="158"/>
      <c r="M918" s="25"/>
      <c r="N918" s="62"/>
      <c r="O918" s="217"/>
      <c r="P918" s="213"/>
    </row>
    <row r="919" spans="1:16" ht="36.75" customHeight="1" x14ac:dyDescent="0.25">
      <c r="A919" s="176" t="str">
        <f t="shared" si="35"/>
        <v>12</v>
      </c>
      <c r="B919" s="43" t="s">
        <v>1689</v>
      </c>
      <c r="C919" s="73" t="s">
        <v>1699</v>
      </c>
      <c r="D919" s="5" t="s">
        <v>1700</v>
      </c>
      <c r="E919" s="175"/>
      <c r="F919" s="24" t="str">
        <f t="shared" si="36"/>
        <v>SACH</v>
      </c>
      <c r="G919" s="100" t="s">
        <v>30</v>
      </c>
      <c r="H919" s="144">
        <v>30000</v>
      </c>
      <c r="I919" s="145"/>
      <c r="J919" s="145"/>
      <c r="K919" s="159"/>
      <c r="L919" s="158"/>
      <c r="M919" s="25"/>
      <c r="N919" s="62"/>
      <c r="O919" s="68"/>
      <c r="P919" s="5"/>
    </row>
    <row r="920" spans="1:16" ht="36.75" customHeight="1" x14ac:dyDescent="0.25">
      <c r="A920" s="176" t="str">
        <f t="shared" si="35"/>
        <v>12</v>
      </c>
      <c r="B920" s="43" t="s">
        <v>1689</v>
      </c>
      <c r="C920" s="73" t="s">
        <v>1701</v>
      </c>
      <c r="D920" s="5" t="s">
        <v>129</v>
      </c>
      <c r="E920" s="175"/>
      <c r="F920" s="24" t="str">
        <f t="shared" si="36"/>
        <v>PT.HUY</v>
      </c>
      <c r="G920" s="100" t="s">
        <v>538</v>
      </c>
      <c r="H920" s="144"/>
      <c r="I920" s="145"/>
      <c r="J920" s="145"/>
      <c r="K920" s="159"/>
      <c r="L920" s="158"/>
      <c r="M920" s="25"/>
      <c r="N920" s="62"/>
      <c r="O920" s="68"/>
      <c r="P920" s="5"/>
    </row>
    <row r="921" spans="1:16" ht="36.75" customHeight="1" x14ac:dyDescent="0.25">
      <c r="A921" s="176" t="str">
        <f t="shared" si="35"/>
        <v>12</v>
      </c>
      <c r="B921" s="43" t="s">
        <v>1689</v>
      </c>
      <c r="C921" s="73" t="s">
        <v>1702</v>
      </c>
      <c r="D921" s="5" t="s">
        <v>1703</v>
      </c>
      <c r="E921" s="175"/>
      <c r="F921" s="24" t="str">
        <f t="shared" si="36"/>
        <v>T3 =&gt; SC</v>
      </c>
      <c r="G921" s="100" t="s">
        <v>1704</v>
      </c>
      <c r="H921" s="144">
        <v>10000000</v>
      </c>
      <c r="I921" s="145"/>
      <c r="J921" s="145"/>
      <c r="K921" s="159"/>
      <c r="L921" s="158"/>
      <c r="M921" s="25"/>
      <c r="N921" s="62"/>
      <c r="O921" s="68">
        <v>78180000</v>
      </c>
      <c r="P921" s="5"/>
    </row>
    <row r="922" spans="1:16" ht="36.75" customHeight="1" x14ac:dyDescent="0.25">
      <c r="A922" s="176" t="str">
        <f t="shared" si="35"/>
        <v>12</v>
      </c>
      <c r="B922" s="43" t="s">
        <v>1689</v>
      </c>
      <c r="C922" s="73"/>
      <c r="D922" s="5" t="s">
        <v>1705</v>
      </c>
      <c r="E922" s="24" t="s">
        <v>28</v>
      </c>
      <c r="F922" s="24" t="str">
        <f t="shared" si="36"/>
        <v/>
      </c>
      <c r="G922" s="100"/>
      <c r="H922" s="144"/>
      <c r="I922" s="145"/>
      <c r="J922" s="145"/>
      <c r="K922" s="159">
        <v>1350000</v>
      </c>
      <c r="L922" s="158"/>
      <c r="M922" s="25"/>
      <c r="N922" s="62"/>
      <c r="O922" s="68"/>
      <c r="P922" s="5"/>
    </row>
    <row r="923" spans="1:16" ht="36.75" customHeight="1" x14ac:dyDescent="0.25">
      <c r="A923" s="176" t="str">
        <f t="shared" si="35"/>
        <v>12</v>
      </c>
      <c r="B923" s="43" t="s">
        <v>1689</v>
      </c>
      <c r="C923" s="73"/>
      <c r="D923" s="5" t="s">
        <v>1706</v>
      </c>
      <c r="E923" s="24" t="s">
        <v>25</v>
      </c>
      <c r="F923" s="24" t="str">
        <f t="shared" si="36"/>
        <v/>
      </c>
      <c r="G923" s="100"/>
      <c r="H923" s="144"/>
      <c r="I923" s="145"/>
      <c r="J923" s="145"/>
      <c r="K923" s="159">
        <v>313000</v>
      </c>
      <c r="L923" s="158"/>
      <c r="M923" s="25"/>
      <c r="N923" s="62"/>
      <c r="O923" s="68"/>
      <c r="P923" s="5"/>
    </row>
    <row r="924" spans="1:16" s="135" customFormat="1" ht="36.75" customHeight="1" x14ac:dyDescent="0.25">
      <c r="A924" s="132" t="str">
        <f t="shared" si="35"/>
        <v/>
      </c>
      <c r="B924" s="133"/>
      <c r="C924" s="109"/>
      <c r="D924" s="89" t="s">
        <v>1707</v>
      </c>
      <c r="E924" s="134"/>
      <c r="F924" s="24" t="str">
        <f t="shared" si="36"/>
        <v/>
      </c>
      <c r="G924" s="124"/>
      <c r="H924" s="125">
        <f>SUM(H915:H923)</f>
        <v>81660000</v>
      </c>
      <c r="I924" s="126"/>
      <c r="J924" s="126"/>
      <c r="K924" s="125">
        <f>SUM(K922:K923)</f>
        <v>1663000</v>
      </c>
      <c r="L924" s="126"/>
      <c r="M924" s="90">
        <f>M914+H924-K924</f>
        <v>98372000</v>
      </c>
      <c r="N924" s="107"/>
      <c r="O924" s="127"/>
      <c r="P924" s="89"/>
    </row>
    <row r="925" spans="1:16" ht="36.75" customHeight="1" x14ac:dyDescent="0.25">
      <c r="A925" s="176" t="str">
        <f t="shared" si="35"/>
        <v>12</v>
      </c>
      <c r="B925" s="43" t="s">
        <v>1708</v>
      </c>
      <c r="C925" s="73" t="s">
        <v>1709</v>
      </c>
      <c r="D925" s="5" t="s">
        <v>1710</v>
      </c>
      <c r="E925" s="175"/>
      <c r="F925" s="24" t="str">
        <f t="shared" si="36"/>
        <v>T2 =&gt; SC</v>
      </c>
      <c r="G925" s="100" t="s">
        <v>1367</v>
      </c>
      <c r="H925" s="144"/>
      <c r="I925" s="145">
        <v>49760000</v>
      </c>
      <c r="J925" s="145"/>
      <c r="K925" s="159"/>
      <c r="L925" s="158"/>
      <c r="M925" s="25"/>
      <c r="N925" s="62"/>
      <c r="O925" s="68">
        <v>0</v>
      </c>
      <c r="P925" s="5" t="s">
        <v>1711</v>
      </c>
    </row>
    <row r="926" spans="1:16" ht="36.75" customHeight="1" x14ac:dyDescent="0.25">
      <c r="A926" s="176" t="str">
        <f t="shared" si="35"/>
        <v>12</v>
      </c>
      <c r="B926" s="43" t="s">
        <v>1708</v>
      </c>
      <c r="C926" s="73"/>
      <c r="D926" s="5" t="s">
        <v>27</v>
      </c>
      <c r="E926" s="175" t="s">
        <v>27</v>
      </c>
      <c r="F926" s="24" t="str">
        <f t="shared" si="36"/>
        <v/>
      </c>
      <c r="G926" s="100"/>
      <c r="H926" s="144"/>
      <c r="I926" s="145"/>
      <c r="J926" s="145"/>
      <c r="K926" s="159">
        <v>1834000</v>
      </c>
      <c r="L926" s="158"/>
      <c r="M926" s="25"/>
      <c r="N926" s="62"/>
      <c r="O926" s="68"/>
      <c r="P926" s="5"/>
    </row>
    <row r="927" spans="1:16" ht="36.75" customHeight="1" x14ac:dyDescent="0.25">
      <c r="A927" s="176" t="str">
        <f t="shared" si="35"/>
        <v>12</v>
      </c>
      <c r="B927" s="43" t="s">
        <v>1708</v>
      </c>
      <c r="C927" s="73"/>
      <c r="D927" s="5" t="s">
        <v>1712</v>
      </c>
      <c r="E927" s="175" t="s">
        <v>58</v>
      </c>
      <c r="F927" s="24" t="str">
        <f t="shared" si="36"/>
        <v/>
      </c>
      <c r="G927" s="100"/>
      <c r="H927" s="144"/>
      <c r="I927" s="145"/>
      <c r="J927" s="145"/>
      <c r="K927" s="159">
        <v>70000</v>
      </c>
      <c r="L927" s="158"/>
      <c r="M927" s="25"/>
      <c r="N927" s="62"/>
      <c r="O927" s="68"/>
      <c r="P927" s="5"/>
    </row>
    <row r="928" spans="1:16" s="135" customFormat="1" ht="36.75" customHeight="1" x14ac:dyDescent="0.25">
      <c r="A928" s="132" t="str">
        <f t="shared" si="35"/>
        <v/>
      </c>
      <c r="B928" s="133"/>
      <c r="C928" s="109"/>
      <c r="D928" s="89" t="s">
        <v>1713</v>
      </c>
      <c r="E928" s="134"/>
      <c r="F928" s="87" t="str">
        <f t="shared" si="36"/>
        <v/>
      </c>
      <c r="G928" s="124"/>
      <c r="H928" s="125"/>
      <c r="I928" s="126"/>
      <c r="J928" s="126"/>
      <c r="K928" s="125">
        <f>SUM(K926:K927)</f>
        <v>1904000</v>
      </c>
      <c r="L928" s="126"/>
      <c r="M928" s="90">
        <f>M924-K928</f>
        <v>96468000</v>
      </c>
      <c r="N928" s="107"/>
      <c r="O928" s="127"/>
      <c r="P928" s="89"/>
    </row>
    <row r="929" spans="1:16" ht="36.75" customHeight="1" x14ac:dyDescent="0.25">
      <c r="A929" s="176" t="str">
        <f t="shared" si="35"/>
        <v>12</v>
      </c>
      <c r="B929" s="43" t="s">
        <v>1714</v>
      </c>
      <c r="C929" s="73" t="s">
        <v>1715</v>
      </c>
      <c r="D929" s="5" t="s">
        <v>1644</v>
      </c>
      <c r="E929" s="175"/>
      <c r="F929" s="24" t="str">
        <f t="shared" si="36"/>
        <v>PT.HUY</v>
      </c>
      <c r="G929" s="100" t="s">
        <v>538</v>
      </c>
      <c r="H929" s="144"/>
      <c r="I929" s="145"/>
      <c r="J929" s="145"/>
      <c r="K929" s="159"/>
      <c r="L929" s="158"/>
      <c r="M929" s="25"/>
      <c r="N929" s="62"/>
      <c r="O929" s="68"/>
      <c r="P929" s="5"/>
    </row>
    <row r="930" spans="1:16" ht="36.75" customHeight="1" x14ac:dyDescent="0.25">
      <c r="A930" s="176" t="str">
        <f t="shared" si="35"/>
        <v>12</v>
      </c>
      <c r="B930" s="43" t="s">
        <v>1714</v>
      </c>
      <c r="C930" s="73" t="s">
        <v>1716</v>
      </c>
      <c r="D930" s="5" t="s">
        <v>1703</v>
      </c>
      <c r="E930" s="175"/>
      <c r="F930" s="24" t="str">
        <f t="shared" si="36"/>
        <v>T3 =&gt; SC</v>
      </c>
      <c r="G930" s="100" t="s">
        <v>1704</v>
      </c>
      <c r="H930" s="144">
        <v>40000000</v>
      </c>
      <c r="I930" s="145"/>
      <c r="J930" s="145"/>
      <c r="K930" s="159"/>
      <c r="L930" s="158"/>
      <c r="M930" s="29"/>
      <c r="N930" s="63"/>
      <c r="O930" s="68">
        <v>38180000</v>
      </c>
      <c r="P930" s="5" t="s">
        <v>1717</v>
      </c>
    </row>
    <row r="931" spans="1:16" ht="36.75" customHeight="1" x14ac:dyDescent="0.25">
      <c r="A931" s="176" t="str">
        <f t="shared" ref="A931:A994" si="37">MID(B931,4,2)</f>
        <v>12</v>
      </c>
      <c r="B931" s="43" t="s">
        <v>1714</v>
      </c>
      <c r="C931" s="73" t="s">
        <v>1718</v>
      </c>
      <c r="D931" s="5" t="s">
        <v>1719</v>
      </c>
      <c r="E931" s="175"/>
      <c r="F931" s="24" t="str">
        <f t="shared" si="36"/>
        <v>SACH</v>
      </c>
      <c r="G931" s="100" t="s">
        <v>30</v>
      </c>
      <c r="H931" s="144">
        <v>30000</v>
      </c>
      <c r="I931" s="145"/>
      <c r="J931" s="145"/>
      <c r="K931" s="159"/>
      <c r="L931" s="158"/>
      <c r="M931" s="25"/>
      <c r="N931" s="62"/>
      <c r="O931" s="68"/>
      <c r="P931" s="5"/>
    </row>
    <row r="932" spans="1:16" ht="36.75" customHeight="1" x14ac:dyDescent="0.25">
      <c r="A932" s="176" t="str">
        <f t="shared" si="37"/>
        <v>12</v>
      </c>
      <c r="B932" s="43" t="s">
        <v>1714</v>
      </c>
      <c r="C932" s="73" t="s">
        <v>1720</v>
      </c>
      <c r="D932" s="5" t="s">
        <v>437</v>
      </c>
      <c r="E932" s="175"/>
      <c r="F932" s="24" t="str">
        <f t="shared" si="36"/>
        <v>T2 =&gt; PA</v>
      </c>
      <c r="G932" s="100" t="s">
        <v>555</v>
      </c>
      <c r="H932" s="144"/>
      <c r="I932" s="145">
        <v>20000000</v>
      </c>
      <c r="J932" s="145"/>
      <c r="K932" s="159"/>
      <c r="L932" s="158"/>
      <c r="M932" s="25"/>
      <c r="N932" s="62"/>
      <c r="O932" s="68">
        <v>0</v>
      </c>
      <c r="P932" s="5" t="s">
        <v>1721</v>
      </c>
    </row>
    <row r="933" spans="1:16" ht="36.75" customHeight="1" x14ac:dyDescent="0.25">
      <c r="A933" s="176" t="str">
        <f t="shared" si="37"/>
        <v>12</v>
      </c>
      <c r="B933" s="43" t="s">
        <v>1714</v>
      </c>
      <c r="C933" s="73" t="s">
        <v>1722</v>
      </c>
      <c r="D933" s="5" t="s">
        <v>1206</v>
      </c>
      <c r="E933" s="175"/>
      <c r="F933" s="24" t="str">
        <f t="shared" si="36"/>
        <v>T1 =&gt; PA</v>
      </c>
      <c r="G933" s="100" t="s">
        <v>886</v>
      </c>
      <c r="H933" s="144">
        <v>28208000</v>
      </c>
      <c r="I933" s="145"/>
      <c r="J933" s="145"/>
      <c r="K933" s="159"/>
      <c r="L933" s="158"/>
      <c r="M933" s="25"/>
      <c r="N933" s="62"/>
      <c r="O933" s="68">
        <v>0</v>
      </c>
      <c r="P933" s="5" t="s">
        <v>1723</v>
      </c>
    </row>
    <row r="934" spans="1:16" ht="36.75" customHeight="1" x14ac:dyDescent="0.25">
      <c r="A934" s="176" t="str">
        <f t="shared" si="37"/>
        <v>12</v>
      </c>
      <c r="B934" s="43" t="s">
        <v>1714</v>
      </c>
      <c r="C934" s="73" t="s">
        <v>1724</v>
      </c>
      <c r="D934" s="5" t="s">
        <v>1725</v>
      </c>
      <c r="E934" s="175"/>
      <c r="F934" s="24" t="str">
        <f t="shared" si="36"/>
        <v>T2 =&gt; SC</v>
      </c>
      <c r="G934" s="100" t="s">
        <v>1253</v>
      </c>
      <c r="H934" s="144">
        <v>2000000</v>
      </c>
      <c r="I934" s="145">
        <v>9000000</v>
      </c>
      <c r="J934" s="145"/>
      <c r="K934" s="159"/>
      <c r="L934" s="158"/>
      <c r="M934" s="25"/>
      <c r="N934" s="62"/>
      <c r="O934" s="68">
        <v>0</v>
      </c>
      <c r="P934" s="5" t="s">
        <v>1726</v>
      </c>
    </row>
    <row r="935" spans="1:16" ht="36.75" customHeight="1" x14ac:dyDescent="0.25">
      <c r="A935" s="176" t="str">
        <f t="shared" si="37"/>
        <v>12</v>
      </c>
      <c r="B935" s="43" t="s">
        <v>1714</v>
      </c>
      <c r="C935" s="73"/>
      <c r="D935" s="5" t="s">
        <v>1728</v>
      </c>
      <c r="E935" s="175" t="s">
        <v>1410</v>
      </c>
      <c r="F935" s="24"/>
      <c r="G935" s="100"/>
      <c r="H935" s="144"/>
      <c r="I935" s="145"/>
      <c r="J935" s="145"/>
      <c r="K935" s="159">
        <v>8000000</v>
      </c>
      <c r="L935" s="158"/>
      <c r="M935" s="86"/>
      <c r="N935" s="62"/>
      <c r="O935" s="68"/>
      <c r="P935" s="5"/>
    </row>
    <row r="936" spans="1:16" s="135" customFormat="1" ht="36.75" customHeight="1" x14ac:dyDescent="0.25">
      <c r="A936" s="176" t="str">
        <f t="shared" si="37"/>
        <v/>
      </c>
      <c r="B936" s="133"/>
      <c r="C936" s="109"/>
      <c r="D936" s="89" t="s">
        <v>1727</v>
      </c>
      <c r="E936" s="134"/>
      <c r="F936" s="87" t="str">
        <f t="shared" si="36"/>
        <v/>
      </c>
      <c r="G936" s="124"/>
      <c r="H936" s="125">
        <f>SUM(H930:H934)</f>
        <v>70238000</v>
      </c>
      <c r="I936" s="126"/>
      <c r="J936" s="126"/>
      <c r="K936" s="125">
        <f>K935</f>
        <v>8000000</v>
      </c>
      <c r="L936" s="126"/>
      <c r="M936" s="90">
        <f>M928+H936-K936</f>
        <v>158706000</v>
      </c>
      <c r="N936" s="107"/>
      <c r="O936" s="127"/>
      <c r="P936" s="89"/>
    </row>
    <row r="937" spans="1:16" ht="36.75" customHeight="1" x14ac:dyDescent="0.25">
      <c r="A937" s="176" t="str">
        <f t="shared" si="37"/>
        <v>12</v>
      </c>
      <c r="B937" s="43" t="s">
        <v>1729</v>
      </c>
      <c r="C937" s="73" t="s">
        <v>1730</v>
      </c>
      <c r="D937" s="5" t="s">
        <v>1731</v>
      </c>
      <c r="E937" s="175"/>
      <c r="F937" s="24" t="str">
        <f t="shared" si="36"/>
        <v>T1 =&gt; IB</v>
      </c>
      <c r="G937" s="100" t="s">
        <v>1732</v>
      </c>
      <c r="H937" s="144">
        <v>5000000</v>
      </c>
      <c r="I937" s="145"/>
      <c r="J937" s="145"/>
      <c r="K937" s="159"/>
      <c r="L937" s="158"/>
      <c r="M937" s="25"/>
      <c r="N937" s="62"/>
      <c r="O937" s="68">
        <v>32916000</v>
      </c>
      <c r="P937" s="5"/>
    </row>
    <row r="938" spans="1:16" ht="36.75" customHeight="1" x14ac:dyDescent="0.25">
      <c r="A938" s="176" t="str">
        <f t="shared" si="37"/>
        <v>12</v>
      </c>
      <c r="B938" s="43" t="s">
        <v>1729</v>
      </c>
      <c r="C938" s="73" t="s">
        <v>1733</v>
      </c>
      <c r="D938" s="5" t="s">
        <v>358</v>
      </c>
      <c r="E938" s="175"/>
      <c r="F938" s="24" t="str">
        <f t="shared" si="36"/>
        <v>IB =&gt; Ad</v>
      </c>
      <c r="G938" s="100" t="s">
        <v>1592</v>
      </c>
      <c r="H938" s="144">
        <v>6987000</v>
      </c>
      <c r="I938" s="145"/>
      <c r="J938" s="145"/>
      <c r="K938" s="159"/>
      <c r="L938" s="158"/>
      <c r="M938" s="25"/>
      <c r="N938" s="62"/>
      <c r="O938" s="68">
        <v>0</v>
      </c>
      <c r="P938" s="5" t="s">
        <v>1734</v>
      </c>
    </row>
    <row r="939" spans="1:16" ht="36.75" customHeight="1" x14ac:dyDescent="0.25">
      <c r="A939" s="176" t="str">
        <f t="shared" si="37"/>
        <v>12</v>
      </c>
      <c r="B939" s="43" t="s">
        <v>1729</v>
      </c>
      <c r="C939" s="73" t="s">
        <v>1735</v>
      </c>
      <c r="D939" s="5" t="s">
        <v>1736</v>
      </c>
      <c r="E939" s="175"/>
      <c r="F939" s="24" t="str">
        <f t="shared" si="36"/>
        <v>T1 =&gt; SC</v>
      </c>
      <c r="G939" s="100" t="s">
        <v>1067</v>
      </c>
      <c r="H939" s="144">
        <v>50000000</v>
      </c>
      <c r="I939" s="145"/>
      <c r="J939" s="145"/>
      <c r="K939" s="159"/>
      <c r="L939" s="158"/>
      <c r="M939" s="25"/>
      <c r="N939" s="62"/>
      <c r="O939" s="68">
        <v>0</v>
      </c>
      <c r="P939" s="5" t="s">
        <v>1737</v>
      </c>
    </row>
    <row r="940" spans="1:16" ht="36.75" customHeight="1" x14ac:dyDescent="0.25">
      <c r="A940" s="176" t="str">
        <f t="shared" si="37"/>
        <v>12</v>
      </c>
      <c r="B940" s="43" t="s">
        <v>1729</v>
      </c>
      <c r="C940" s="73" t="s">
        <v>1738</v>
      </c>
      <c r="D940" s="5" t="s">
        <v>1739</v>
      </c>
      <c r="E940" s="175"/>
      <c r="F940" s="24" t="str">
        <f t="shared" si="36"/>
        <v>K2 =&gt; K7</v>
      </c>
      <c r="G940" s="100" t="s">
        <v>1740</v>
      </c>
      <c r="H940" s="144">
        <v>500000</v>
      </c>
      <c r="I940" s="145"/>
      <c r="J940" s="145"/>
      <c r="K940" s="159"/>
      <c r="L940" s="158"/>
      <c r="M940" s="25"/>
      <c r="N940" s="62"/>
      <c r="O940" s="68">
        <v>62434000</v>
      </c>
      <c r="P940" s="5"/>
    </row>
    <row r="941" spans="1:16" ht="36.75" customHeight="1" x14ac:dyDescent="0.25">
      <c r="A941" s="176" t="str">
        <f t="shared" si="37"/>
        <v>12</v>
      </c>
      <c r="B941" s="43" t="s">
        <v>1729</v>
      </c>
      <c r="C941" s="73" t="s">
        <v>1741</v>
      </c>
      <c r="D941" s="5" t="s">
        <v>1742</v>
      </c>
      <c r="E941" s="175"/>
      <c r="F941" s="24" t="str">
        <f t="shared" si="36"/>
        <v>K2 =&gt; K5</v>
      </c>
      <c r="G941" s="100" t="s">
        <v>1743</v>
      </c>
      <c r="H941" s="144"/>
      <c r="I941" s="145">
        <v>8000000</v>
      </c>
      <c r="J941" s="145"/>
      <c r="K941" s="159"/>
      <c r="L941" s="158"/>
      <c r="M941" s="25"/>
      <c r="N941" s="62"/>
      <c r="O941" s="68">
        <f>42638000-8000000</f>
        <v>34638000</v>
      </c>
      <c r="P941" s="5"/>
    </row>
    <row r="942" spans="1:16" ht="36.75" customHeight="1" x14ac:dyDescent="0.25">
      <c r="A942" s="176" t="str">
        <f t="shared" si="37"/>
        <v>12</v>
      </c>
      <c r="B942" s="43" t="s">
        <v>1729</v>
      </c>
      <c r="C942" s="73" t="s">
        <v>1744</v>
      </c>
      <c r="D942" s="5" t="s">
        <v>1745</v>
      </c>
      <c r="E942" s="175"/>
      <c r="F942" s="24" t="str">
        <f t="shared" si="36"/>
        <v>T2 =&gt; SC</v>
      </c>
      <c r="G942" s="100" t="s">
        <v>1747</v>
      </c>
      <c r="H942" s="144">
        <v>6760000</v>
      </c>
      <c r="I942" s="145">
        <v>10000000</v>
      </c>
      <c r="J942" s="145"/>
      <c r="K942" s="159"/>
      <c r="L942" s="158"/>
      <c r="M942" s="25"/>
      <c r="N942" s="62"/>
      <c r="O942" s="68">
        <v>0</v>
      </c>
      <c r="P942" s="5" t="s">
        <v>1746</v>
      </c>
    </row>
    <row r="943" spans="1:16" ht="36.75" customHeight="1" x14ac:dyDescent="0.25">
      <c r="A943" s="176" t="str">
        <f t="shared" si="37"/>
        <v>12</v>
      </c>
      <c r="B943" s="43" t="s">
        <v>1729</v>
      </c>
      <c r="C943" s="73"/>
      <c r="D943" s="5" t="s">
        <v>1748</v>
      </c>
      <c r="E943" s="24" t="s">
        <v>28</v>
      </c>
      <c r="F943" s="24" t="str">
        <f t="shared" si="36"/>
        <v/>
      </c>
      <c r="G943" s="100"/>
      <c r="H943" s="144"/>
      <c r="I943" s="145"/>
      <c r="J943" s="145"/>
      <c r="K943" s="159">
        <v>200000</v>
      </c>
      <c r="L943" s="158"/>
      <c r="M943" s="25"/>
      <c r="N943" s="62"/>
      <c r="O943" s="68"/>
      <c r="P943" s="5"/>
    </row>
    <row r="944" spans="1:16" ht="36.75" customHeight="1" x14ac:dyDescent="0.25">
      <c r="A944" s="176" t="str">
        <f t="shared" si="37"/>
        <v>12</v>
      </c>
      <c r="B944" s="43" t="s">
        <v>1729</v>
      </c>
      <c r="C944" s="73"/>
      <c r="D944" s="5" t="s">
        <v>1420</v>
      </c>
      <c r="E944" s="24" t="s">
        <v>25</v>
      </c>
      <c r="F944" s="24" t="str">
        <f t="shared" si="36"/>
        <v/>
      </c>
      <c r="G944" s="100"/>
      <c r="H944" s="144"/>
      <c r="I944" s="145"/>
      <c r="J944" s="145"/>
      <c r="K944" s="159">
        <v>100000</v>
      </c>
      <c r="L944" s="158"/>
      <c r="M944" s="25"/>
      <c r="N944" s="62"/>
      <c r="O944" s="68"/>
      <c r="P944" s="5"/>
    </row>
    <row r="945" spans="1:16" ht="36.75" customHeight="1" x14ac:dyDescent="0.25">
      <c r="A945" s="176" t="str">
        <f t="shared" si="37"/>
        <v>12</v>
      </c>
      <c r="B945" s="43" t="s">
        <v>1729</v>
      </c>
      <c r="C945" s="73"/>
      <c r="D945" s="5" t="s">
        <v>1749</v>
      </c>
      <c r="E945" s="175" t="s">
        <v>47</v>
      </c>
      <c r="F945" s="24" t="str">
        <f t="shared" si="36"/>
        <v/>
      </c>
      <c r="G945" s="100"/>
      <c r="H945" s="144"/>
      <c r="I945" s="145"/>
      <c r="J945" s="145"/>
      <c r="K945" s="159">
        <v>1575000</v>
      </c>
      <c r="L945" s="158"/>
      <c r="M945" s="25"/>
      <c r="N945" s="62"/>
      <c r="O945" s="68"/>
      <c r="P945" s="5"/>
    </row>
    <row r="946" spans="1:16" ht="36.75" customHeight="1" x14ac:dyDescent="0.25">
      <c r="A946" s="176" t="str">
        <f t="shared" si="37"/>
        <v>12</v>
      </c>
      <c r="B946" s="43" t="s">
        <v>1729</v>
      </c>
      <c r="C946" s="73"/>
      <c r="D946" s="5" t="s">
        <v>1750</v>
      </c>
      <c r="E946" s="24" t="s">
        <v>28</v>
      </c>
      <c r="F946" s="24" t="str">
        <f t="shared" si="36"/>
        <v/>
      </c>
      <c r="G946" s="100"/>
      <c r="H946" s="144"/>
      <c r="I946" s="145"/>
      <c r="J946" s="145"/>
      <c r="K946" s="159">
        <v>200000</v>
      </c>
      <c r="L946" s="158"/>
      <c r="M946" s="25"/>
      <c r="N946" s="62"/>
      <c r="O946" s="68"/>
      <c r="P946" s="5"/>
    </row>
    <row r="947" spans="1:16" s="88" customFormat="1" ht="36.75" customHeight="1" x14ac:dyDescent="0.25">
      <c r="A947" s="176" t="str">
        <f t="shared" si="37"/>
        <v/>
      </c>
      <c r="B947" s="108"/>
      <c r="C947" s="109"/>
      <c r="D947" s="8" t="s">
        <v>1751</v>
      </c>
      <c r="E947" s="197"/>
      <c r="F947" s="23" t="str">
        <f t="shared" si="36"/>
        <v/>
      </c>
      <c r="G947" s="98"/>
      <c r="H947" s="110">
        <f>SUM(H937:H946)</f>
        <v>69247000</v>
      </c>
      <c r="I947" s="106"/>
      <c r="J947" s="106"/>
      <c r="K947" s="110">
        <f>SUM(K943:K946)</f>
        <v>2075000</v>
      </c>
      <c r="L947" s="106"/>
      <c r="M947" s="35">
        <f>M936+H947-K947</f>
        <v>225878000</v>
      </c>
      <c r="N947" s="111"/>
      <c r="O947" s="14"/>
      <c r="P947" s="8"/>
    </row>
    <row r="948" spans="1:16" ht="36.75" customHeight="1" x14ac:dyDescent="0.25">
      <c r="A948" s="176" t="str">
        <f t="shared" si="37"/>
        <v>12</v>
      </c>
      <c r="B948" s="43" t="s">
        <v>1752</v>
      </c>
      <c r="C948" s="73" t="s">
        <v>1753</v>
      </c>
      <c r="D948" s="5" t="s">
        <v>1528</v>
      </c>
      <c r="E948" s="175"/>
      <c r="F948" s="24" t="str">
        <f t="shared" si="36"/>
        <v>IB =&gt; SC</v>
      </c>
      <c r="G948" s="100" t="s">
        <v>1529</v>
      </c>
      <c r="H948" s="145">
        <v>91947000</v>
      </c>
      <c r="I948" s="145"/>
      <c r="J948" s="145"/>
      <c r="K948" s="159"/>
      <c r="L948" s="158"/>
      <c r="M948" s="25"/>
      <c r="N948" s="62"/>
      <c r="O948" s="216">
        <v>0</v>
      </c>
      <c r="P948" s="212" t="s">
        <v>1754</v>
      </c>
    </row>
    <row r="949" spans="1:16" ht="36.75" customHeight="1" x14ac:dyDescent="0.25">
      <c r="A949" s="176" t="str">
        <f t="shared" si="37"/>
        <v>12</v>
      </c>
      <c r="B949" s="43" t="s">
        <v>1752</v>
      </c>
      <c r="C949" s="73"/>
      <c r="D949" s="5" t="s">
        <v>1573</v>
      </c>
      <c r="E949" s="175"/>
      <c r="F949" s="24" t="str">
        <f t="shared" si="36"/>
        <v>K3 =&gt; K7</v>
      </c>
      <c r="G949" s="100" t="s">
        <v>1524</v>
      </c>
      <c r="H949" s="199"/>
      <c r="I949" s="145"/>
      <c r="J949" s="145"/>
      <c r="K949" s="159"/>
      <c r="L949" s="158"/>
      <c r="M949" s="25"/>
      <c r="N949" s="62"/>
      <c r="O949" s="217"/>
      <c r="P949" s="213"/>
    </row>
    <row r="950" spans="1:16" ht="36.75" customHeight="1" x14ac:dyDescent="0.25">
      <c r="A950" s="176" t="str">
        <f t="shared" si="37"/>
        <v>12</v>
      </c>
      <c r="B950" s="43" t="s">
        <v>1752</v>
      </c>
      <c r="C950" s="73" t="s">
        <v>1755</v>
      </c>
      <c r="D950" s="5" t="s">
        <v>1756</v>
      </c>
      <c r="E950" s="175"/>
      <c r="F950" s="24" t="str">
        <f t="shared" si="36"/>
        <v>IB =&gt; Ad</v>
      </c>
      <c r="G950" s="95" t="s">
        <v>1757</v>
      </c>
      <c r="H950" s="144">
        <v>20000000</v>
      </c>
      <c r="I950" s="145"/>
      <c r="J950" s="145"/>
      <c r="K950" s="159"/>
      <c r="L950" s="158"/>
      <c r="M950" s="25"/>
      <c r="N950" s="62"/>
      <c r="O950" s="68">
        <v>7987000</v>
      </c>
      <c r="P950" s="5" t="s">
        <v>1800</v>
      </c>
    </row>
    <row r="951" spans="1:16" ht="36.75" customHeight="1" x14ac:dyDescent="0.25">
      <c r="A951" s="176" t="str">
        <f t="shared" si="37"/>
        <v>12</v>
      </c>
      <c r="B951" s="43" t="s">
        <v>1752</v>
      </c>
      <c r="C951" s="73" t="s">
        <v>1758</v>
      </c>
      <c r="D951" s="5" t="s">
        <v>1759</v>
      </c>
      <c r="E951" s="175"/>
      <c r="F951" s="24" t="str">
        <f t="shared" si="36"/>
        <v>SACH</v>
      </c>
      <c r="G951" s="100" t="s">
        <v>30</v>
      </c>
      <c r="H951" s="144">
        <v>30000</v>
      </c>
      <c r="I951" s="145"/>
      <c r="J951" s="145"/>
      <c r="K951" s="159"/>
      <c r="L951" s="158"/>
      <c r="M951" s="29"/>
      <c r="N951" s="63"/>
      <c r="O951" s="68"/>
      <c r="P951" s="5"/>
    </row>
    <row r="952" spans="1:16" ht="36.75" customHeight="1" x14ac:dyDescent="0.25">
      <c r="A952" s="176" t="str">
        <f t="shared" si="37"/>
        <v>12</v>
      </c>
      <c r="B952" s="43" t="s">
        <v>1752</v>
      </c>
      <c r="C952" s="73" t="s">
        <v>1760</v>
      </c>
      <c r="D952" s="5" t="s">
        <v>1761</v>
      </c>
      <c r="E952" s="175"/>
      <c r="F952" s="24" t="str">
        <f t="shared" si="36"/>
        <v>K4 =&gt; T3</v>
      </c>
      <c r="G952" s="100" t="s">
        <v>1762</v>
      </c>
      <c r="H952" s="144">
        <v>36460000</v>
      </c>
      <c r="I952" s="145"/>
      <c r="J952" s="145"/>
      <c r="K952" s="159"/>
      <c r="L952" s="158"/>
      <c r="M952" s="25"/>
      <c r="N952" s="62"/>
      <c r="O952" s="68">
        <v>30000000</v>
      </c>
      <c r="P952" s="5"/>
    </row>
    <row r="953" spans="1:16" ht="36.75" customHeight="1" x14ac:dyDescent="0.25">
      <c r="A953" s="176" t="str">
        <f t="shared" si="37"/>
        <v>12</v>
      </c>
      <c r="B953" s="43" t="s">
        <v>1752</v>
      </c>
      <c r="C953" s="73" t="s">
        <v>1763</v>
      </c>
      <c r="D953" s="5" t="s">
        <v>1764</v>
      </c>
      <c r="E953" s="175"/>
      <c r="F953" s="24" t="str">
        <f t="shared" si="36"/>
        <v>K3 =&gt; K7</v>
      </c>
      <c r="G953" s="100" t="s">
        <v>1646</v>
      </c>
      <c r="H953" s="144">
        <v>500000</v>
      </c>
      <c r="I953" s="145"/>
      <c r="J953" s="145"/>
      <c r="K953" s="159"/>
      <c r="L953" s="158"/>
      <c r="M953" s="25"/>
      <c r="N953" s="62"/>
      <c r="O953" s="68">
        <f>52377000-500000</f>
        <v>51877000</v>
      </c>
      <c r="P953" s="5"/>
    </row>
    <row r="954" spans="1:16" ht="36.75" customHeight="1" x14ac:dyDescent="0.25">
      <c r="A954" s="176" t="str">
        <f t="shared" si="37"/>
        <v>12</v>
      </c>
      <c r="B954" s="43" t="s">
        <v>1752</v>
      </c>
      <c r="C954" s="73" t="s">
        <v>1765</v>
      </c>
      <c r="D954" s="5" t="s">
        <v>1766</v>
      </c>
      <c r="E954" s="175"/>
      <c r="F954" s="24" t="str">
        <f t="shared" si="36"/>
        <v>K2 =&gt; K5</v>
      </c>
      <c r="G954" s="100" t="s">
        <v>1743</v>
      </c>
      <c r="H954" s="144">
        <v>2000000</v>
      </c>
      <c r="I954" s="145"/>
      <c r="J954" s="145"/>
      <c r="K954" s="159"/>
      <c r="L954" s="158"/>
      <c r="M954" s="25"/>
      <c r="N954" s="62"/>
      <c r="O954" s="68">
        <v>40638000</v>
      </c>
      <c r="P954" s="5"/>
    </row>
    <row r="955" spans="1:16" ht="36.75" customHeight="1" x14ac:dyDescent="0.25">
      <c r="A955" s="176" t="str">
        <f t="shared" si="37"/>
        <v>12</v>
      </c>
      <c r="B955" s="43" t="s">
        <v>1752</v>
      </c>
      <c r="C955" s="73" t="s">
        <v>1767</v>
      </c>
      <c r="D955" s="5" t="s">
        <v>1768</v>
      </c>
      <c r="E955" s="175"/>
      <c r="F955" s="24" t="str">
        <f t="shared" si="36"/>
        <v>K3 =&gt; K7</v>
      </c>
      <c r="G955" s="100" t="s">
        <v>1646</v>
      </c>
      <c r="H955" s="144">
        <v>1000000</v>
      </c>
      <c r="I955" s="145"/>
      <c r="J955" s="145"/>
      <c r="K955" s="159"/>
      <c r="L955" s="158"/>
      <c r="M955" s="25"/>
      <c r="N955" s="62"/>
      <c r="O955" s="68">
        <v>51377000</v>
      </c>
      <c r="P955" s="5"/>
    </row>
    <row r="956" spans="1:16" ht="36.75" customHeight="1" x14ac:dyDescent="0.25">
      <c r="A956" s="176" t="str">
        <f t="shared" si="37"/>
        <v>12</v>
      </c>
      <c r="B956" s="43" t="s">
        <v>1752</v>
      </c>
      <c r="C956" s="73" t="s">
        <v>1769</v>
      </c>
      <c r="D956" s="5" t="s">
        <v>1770</v>
      </c>
      <c r="E956" s="175"/>
      <c r="F956" s="24" t="str">
        <f t="shared" si="36"/>
        <v>SACH</v>
      </c>
      <c r="G956" s="100" t="s">
        <v>30</v>
      </c>
      <c r="H956" s="144">
        <v>30000</v>
      </c>
      <c r="I956" s="145"/>
      <c r="J956" s="145"/>
      <c r="K956" s="159"/>
      <c r="L956" s="158"/>
      <c r="M956" s="25"/>
      <c r="N956" s="62"/>
      <c r="O956" s="68"/>
      <c r="P956" s="5"/>
    </row>
    <row r="957" spans="1:16" ht="36.75" customHeight="1" x14ac:dyDescent="0.25">
      <c r="A957" s="176" t="str">
        <f t="shared" si="37"/>
        <v>12</v>
      </c>
      <c r="B957" s="43" t="s">
        <v>1752</v>
      </c>
      <c r="C957" s="73" t="s">
        <v>1771</v>
      </c>
      <c r="D957" s="5" t="s">
        <v>1772</v>
      </c>
      <c r="E957" s="175"/>
      <c r="F957" s="24" t="str">
        <f t="shared" si="36"/>
        <v>Fo =&gt; Ad</v>
      </c>
      <c r="G957" s="100" t="s">
        <v>1773</v>
      </c>
      <c r="H957" s="144">
        <v>500000</v>
      </c>
      <c r="I957" s="145"/>
      <c r="J957" s="145"/>
      <c r="K957" s="159"/>
      <c r="L957" s="158"/>
      <c r="M957" s="25"/>
      <c r="N957" s="62"/>
      <c r="O957" s="68">
        <v>36240000</v>
      </c>
      <c r="P957" s="5"/>
    </row>
    <row r="958" spans="1:16" ht="36.75" customHeight="1" x14ac:dyDescent="0.25">
      <c r="A958" s="176" t="str">
        <f t="shared" si="37"/>
        <v>12</v>
      </c>
      <c r="B958" s="43" t="s">
        <v>1752</v>
      </c>
      <c r="C958" s="73" t="s">
        <v>1774</v>
      </c>
      <c r="D958" s="5" t="s">
        <v>1775</v>
      </c>
      <c r="E958" s="175"/>
      <c r="F958" s="24" t="str">
        <f t="shared" si="36"/>
        <v>K3 =&gt; K7</v>
      </c>
      <c r="G958" s="100" t="s">
        <v>1776</v>
      </c>
      <c r="H958" s="144">
        <v>1000000</v>
      </c>
      <c r="I958" s="145"/>
      <c r="J958" s="145"/>
      <c r="K958" s="159"/>
      <c r="L958" s="158"/>
      <c r="M958" s="25"/>
      <c r="N958" s="62"/>
      <c r="O958" s="68">
        <v>51377000</v>
      </c>
      <c r="P958" s="5"/>
    </row>
    <row r="959" spans="1:16" ht="36.75" customHeight="1" x14ac:dyDescent="0.25">
      <c r="A959" s="176" t="str">
        <f t="shared" si="37"/>
        <v>12</v>
      </c>
      <c r="B959" s="43" t="s">
        <v>1752</v>
      </c>
      <c r="C959" s="73" t="s">
        <v>1777</v>
      </c>
      <c r="D959" s="5" t="s">
        <v>129</v>
      </c>
      <c r="E959" s="175"/>
      <c r="F959" s="24" t="str">
        <f t="shared" si="36"/>
        <v>PT.HUY</v>
      </c>
      <c r="G959" s="100" t="s">
        <v>538</v>
      </c>
      <c r="H959" s="144"/>
      <c r="I959" s="145"/>
      <c r="J959" s="145"/>
      <c r="K959" s="159"/>
      <c r="L959" s="158"/>
      <c r="M959" s="25"/>
      <c r="N959" s="62"/>
      <c r="O959" s="68"/>
      <c r="P959" s="5"/>
    </row>
    <row r="960" spans="1:16" ht="36.75" customHeight="1" x14ac:dyDescent="0.25">
      <c r="A960" s="176" t="str">
        <f t="shared" si="37"/>
        <v>12</v>
      </c>
      <c r="B960" s="43" t="s">
        <v>1752</v>
      </c>
      <c r="C960" s="73" t="s">
        <v>1778</v>
      </c>
      <c r="D960" s="5" t="s">
        <v>129</v>
      </c>
      <c r="E960" s="175"/>
      <c r="F960" s="24" t="str">
        <f t="shared" si="36"/>
        <v>PT.HUY</v>
      </c>
      <c r="G960" s="100" t="s">
        <v>538</v>
      </c>
      <c r="H960" s="144"/>
      <c r="I960" s="145"/>
      <c r="J960" s="145"/>
      <c r="K960" s="159"/>
      <c r="L960" s="158"/>
      <c r="M960" s="25"/>
      <c r="N960" s="62"/>
      <c r="O960" s="68"/>
      <c r="P960" s="5"/>
    </row>
    <row r="961" spans="1:16" ht="36.75" customHeight="1" x14ac:dyDescent="0.25">
      <c r="A961" s="176" t="str">
        <f t="shared" si="37"/>
        <v>12</v>
      </c>
      <c r="B961" s="43" t="s">
        <v>1752</v>
      </c>
      <c r="C961" s="73" t="s">
        <v>1779</v>
      </c>
      <c r="D961" s="5" t="s">
        <v>1780</v>
      </c>
      <c r="E961" s="175"/>
      <c r="F961" s="24" t="str">
        <f t="shared" si="36"/>
        <v>K3 =&gt; K7</v>
      </c>
      <c r="G961" s="100" t="s">
        <v>1484</v>
      </c>
      <c r="H961" s="144">
        <v>3000000</v>
      </c>
      <c r="I961" s="145"/>
      <c r="J961" s="145"/>
      <c r="K961" s="159"/>
      <c r="L961" s="158"/>
      <c r="M961" s="25"/>
      <c r="N961" s="62"/>
      <c r="O961" s="68">
        <v>49377000</v>
      </c>
      <c r="P961" s="5"/>
    </row>
    <row r="962" spans="1:16" ht="36.75" customHeight="1" x14ac:dyDescent="0.25">
      <c r="A962" s="176" t="str">
        <f t="shared" si="37"/>
        <v>12</v>
      </c>
      <c r="B962" s="43" t="s">
        <v>1752</v>
      </c>
      <c r="C962" s="73" t="s">
        <v>1781</v>
      </c>
      <c r="D962" s="5" t="s">
        <v>582</v>
      </c>
      <c r="E962" s="175"/>
      <c r="F962" s="24" t="str">
        <f t="shared" si="36"/>
        <v>T2 =&gt; PA</v>
      </c>
      <c r="G962" s="100" t="s">
        <v>1783</v>
      </c>
      <c r="H962" s="144"/>
      <c r="I962" s="214">
        <v>33947000</v>
      </c>
      <c r="J962" s="145"/>
      <c r="K962" s="159"/>
      <c r="L962" s="158"/>
      <c r="M962" s="29"/>
      <c r="N962" s="63"/>
      <c r="O962" s="216">
        <v>0</v>
      </c>
      <c r="P962" s="212"/>
    </row>
    <row r="963" spans="1:16" ht="36.75" customHeight="1" x14ac:dyDescent="0.25">
      <c r="A963" s="176" t="str">
        <f t="shared" si="37"/>
        <v>12</v>
      </c>
      <c r="B963" s="43" t="s">
        <v>1752</v>
      </c>
      <c r="C963" s="73"/>
      <c r="D963" s="5" t="s">
        <v>1290</v>
      </c>
      <c r="E963" s="175"/>
      <c r="F963" s="24" t="str">
        <f t="shared" si="36"/>
        <v>K2 =&gt; K7</v>
      </c>
      <c r="G963" s="100" t="s">
        <v>1782</v>
      </c>
      <c r="H963" s="144"/>
      <c r="I963" s="215"/>
      <c r="J963" s="145"/>
      <c r="K963" s="159"/>
      <c r="L963" s="158"/>
      <c r="M963" s="25"/>
      <c r="N963" s="62"/>
      <c r="O963" s="217"/>
      <c r="P963" s="213"/>
    </row>
    <row r="964" spans="1:16" ht="36.75" customHeight="1" x14ac:dyDescent="0.25">
      <c r="A964" s="176" t="str">
        <f t="shared" si="37"/>
        <v>12</v>
      </c>
      <c r="B964" s="43" t="s">
        <v>1752</v>
      </c>
      <c r="C964" s="73" t="s">
        <v>1784</v>
      </c>
      <c r="D964" s="5" t="s">
        <v>1785</v>
      </c>
      <c r="E964" s="175"/>
      <c r="F964" s="24" t="str">
        <f t="shared" si="36"/>
        <v>Fo =&gt; Ad</v>
      </c>
      <c r="G964" s="100" t="s">
        <v>1786</v>
      </c>
      <c r="H964" s="144">
        <v>15000000</v>
      </c>
      <c r="I964" s="145"/>
      <c r="J964" s="145"/>
      <c r="K964" s="159"/>
      <c r="L964" s="158"/>
      <c r="M964" s="25"/>
      <c r="N964" s="62"/>
      <c r="O964" s="68">
        <v>0</v>
      </c>
      <c r="P964" s="5" t="s">
        <v>1787</v>
      </c>
    </row>
    <row r="965" spans="1:16" ht="36.75" customHeight="1" x14ac:dyDescent="0.25">
      <c r="A965" s="176" t="str">
        <f t="shared" si="37"/>
        <v>12</v>
      </c>
      <c r="B965" s="43" t="s">
        <v>1752</v>
      </c>
      <c r="C965" s="73" t="s">
        <v>1788</v>
      </c>
      <c r="D965" s="5" t="s">
        <v>1789</v>
      </c>
      <c r="E965" s="175"/>
      <c r="F965" s="24" t="str">
        <f t="shared" si="36"/>
        <v>K4 =&gt; K7</v>
      </c>
      <c r="G965" s="100" t="s">
        <v>1790</v>
      </c>
      <c r="H965" s="144">
        <v>500000</v>
      </c>
      <c r="I965" s="145"/>
      <c r="J965" s="145"/>
      <c r="K965" s="159"/>
      <c r="L965" s="158"/>
      <c r="M965" s="25"/>
      <c r="N965" s="62"/>
      <c r="O965" s="68">
        <f>41388000-500000</f>
        <v>40888000</v>
      </c>
      <c r="P965" s="5"/>
    </row>
    <row r="966" spans="1:16" ht="36.75" customHeight="1" x14ac:dyDescent="0.25">
      <c r="A966" s="176" t="str">
        <f t="shared" si="37"/>
        <v>12</v>
      </c>
      <c r="B966" s="43" t="s">
        <v>1752</v>
      </c>
      <c r="C966" s="73" t="s">
        <v>1791</v>
      </c>
      <c r="D966" s="5" t="s">
        <v>1792</v>
      </c>
      <c r="E966" s="175"/>
      <c r="F966" s="24" t="str">
        <f t="shared" ref="F966:F1029" si="38">LEFT(G966,8)</f>
        <v>K2 =&gt; K7</v>
      </c>
      <c r="G966" s="100" t="s">
        <v>1856</v>
      </c>
      <c r="H966" s="144">
        <v>5000000</v>
      </c>
      <c r="I966" s="145"/>
      <c r="J966" s="145"/>
      <c r="K966" s="159"/>
      <c r="L966" s="158"/>
      <c r="M966" s="25"/>
      <c r="N966" s="62"/>
      <c r="O966" s="68">
        <v>57400000</v>
      </c>
      <c r="P966" s="5"/>
    </row>
    <row r="967" spans="1:16" ht="36.75" customHeight="1" x14ac:dyDescent="0.25">
      <c r="A967" s="176" t="str">
        <f t="shared" si="37"/>
        <v>12</v>
      </c>
      <c r="B967" s="43" t="s">
        <v>1752</v>
      </c>
      <c r="C967" s="73" t="s">
        <v>1793</v>
      </c>
      <c r="D967" s="5" t="s">
        <v>1794</v>
      </c>
      <c r="E967" s="175"/>
      <c r="F967" s="24" t="str">
        <f t="shared" si="38"/>
        <v>K4 =&gt; K7</v>
      </c>
      <c r="G967" s="100" t="s">
        <v>1790</v>
      </c>
      <c r="H967" s="144">
        <v>1000000</v>
      </c>
      <c r="I967" s="145"/>
      <c r="J967" s="145"/>
      <c r="K967" s="159"/>
      <c r="L967" s="158"/>
      <c r="M967" s="25"/>
      <c r="N967" s="62"/>
      <c r="O967" s="68">
        <v>40388000</v>
      </c>
      <c r="P967" s="5"/>
    </row>
    <row r="968" spans="1:16" ht="36.75" customHeight="1" x14ac:dyDescent="0.25">
      <c r="A968" s="176" t="str">
        <f t="shared" si="37"/>
        <v>12</v>
      </c>
      <c r="B968" s="43" t="s">
        <v>1752</v>
      </c>
      <c r="C968" s="73"/>
      <c r="D968" s="5" t="s">
        <v>1795</v>
      </c>
      <c r="E968" s="24" t="s">
        <v>28</v>
      </c>
      <c r="F968" s="24" t="str">
        <f t="shared" si="38"/>
        <v/>
      </c>
      <c r="G968" s="100"/>
      <c r="H968" s="144"/>
      <c r="I968" s="145"/>
      <c r="J968" s="145"/>
      <c r="K968" s="159">
        <v>200000</v>
      </c>
      <c r="L968" s="158"/>
      <c r="M968" s="25"/>
      <c r="N968" s="62"/>
      <c r="O968" s="68"/>
      <c r="P968" s="5"/>
    </row>
    <row r="969" spans="1:16" ht="36.75" customHeight="1" x14ac:dyDescent="0.25">
      <c r="A969" s="176" t="str">
        <f t="shared" si="37"/>
        <v>12</v>
      </c>
      <c r="B969" s="43" t="s">
        <v>1752</v>
      </c>
      <c r="C969" s="73"/>
      <c r="D969" s="5" t="s">
        <v>1796</v>
      </c>
      <c r="E969" s="24" t="s">
        <v>28</v>
      </c>
      <c r="F969" s="24" t="str">
        <f t="shared" si="38"/>
        <v/>
      </c>
      <c r="G969" s="100"/>
      <c r="H969" s="144"/>
      <c r="I969" s="145"/>
      <c r="J969" s="145"/>
      <c r="K969" s="159">
        <v>200000</v>
      </c>
      <c r="L969" s="158"/>
      <c r="M969" s="25"/>
      <c r="N969" s="62"/>
      <c r="O969" s="68"/>
      <c r="P969" s="5"/>
    </row>
    <row r="970" spans="1:16" ht="36.75" customHeight="1" x14ac:dyDescent="0.25">
      <c r="A970" s="176" t="str">
        <f t="shared" si="37"/>
        <v>12</v>
      </c>
      <c r="B970" s="43" t="s">
        <v>1752</v>
      </c>
      <c r="C970" s="73"/>
      <c r="D970" s="5" t="s">
        <v>1797</v>
      </c>
      <c r="E970" s="175" t="s">
        <v>23</v>
      </c>
      <c r="F970" s="24" t="str">
        <f t="shared" si="38"/>
        <v/>
      </c>
      <c r="G970" s="100"/>
      <c r="H970" s="144"/>
      <c r="I970" s="145"/>
      <c r="J970" s="145"/>
      <c r="K970" s="159">
        <v>68000</v>
      </c>
      <c r="L970" s="158"/>
      <c r="M970" s="25"/>
      <c r="N970" s="62"/>
      <c r="O970" s="68"/>
      <c r="P970" s="5"/>
    </row>
    <row r="971" spans="1:16" ht="36.75" customHeight="1" x14ac:dyDescent="0.25">
      <c r="A971" s="176" t="str">
        <f t="shared" si="37"/>
        <v>12</v>
      </c>
      <c r="B971" s="43" t="s">
        <v>1752</v>
      </c>
      <c r="C971" s="73"/>
      <c r="D971" s="5" t="s">
        <v>1798</v>
      </c>
      <c r="E971" s="175" t="s">
        <v>23</v>
      </c>
      <c r="F971" s="24" t="str">
        <f t="shared" si="38"/>
        <v/>
      </c>
      <c r="G971" s="100"/>
      <c r="H971" s="144"/>
      <c r="I971" s="145"/>
      <c r="J971" s="145"/>
      <c r="K971" s="159">
        <v>360000</v>
      </c>
      <c r="L971" s="158"/>
      <c r="M971" s="25"/>
      <c r="N971" s="62"/>
      <c r="O971" s="68"/>
      <c r="P971" s="5"/>
    </row>
    <row r="972" spans="1:16" s="88" customFormat="1" ht="36.75" customHeight="1" x14ac:dyDescent="0.25">
      <c r="A972" s="176" t="str">
        <f t="shared" si="37"/>
        <v/>
      </c>
      <c r="B972" s="198"/>
      <c r="C972" s="109"/>
      <c r="D972" s="8" t="s">
        <v>1799</v>
      </c>
      <c r="E972" s="197"/>
      <c r="F972" s="23" t="str">
        <f t="shared" si="38"/>
        <v/>
      </c>
      <c r="G972" s="98"/>
      <c r="H972" s="110">
        <f>SUM(H948:H971)</f>
        <v>177967000</v>
      </c>
      <c r="I972" s="106"/>
      <c r="J972" s="106"/>
      <c r="K972" s="110">
        <f>SUM(K968:K971)</f>
        <v>828000</v>
      </c>
      <c r="L972" s="106"/>
      <c r="M972" s="35">
        <f>M947+H972-K972</f>
        <v>403017000</v>
      </c>
      <c r="N972" s="111"/>
      <c r="O972" s="14"/>
      <c r="P972" s="8"/>
    </row>
    <row r="973" spans="1:16" ht="36.75" customHeight="1" x14ac:dyDescent="0.25">
      <c r="A973" s="176" t="str">
        <f t="shared" si="37"/>
        <v>12</v>
      </c>
      <c r="B973" s="6" t="s">
        <v>1801</v>
      </c>
      <c r="C973" s="73" t="s">
        <v>1802</v>
      </c>
      <c r="D973" s="5" t="s">
        <v>1792</v>
      </c>
      <c r="E973" s="175"/>
      <c r="F973" s="24" t="str">
        <f t="shared" si="38"/>
        <v>K2 =&gt; T3</v>
      </c>
      <c r="G973" s="100" t="s">
        <v>1803</v>
      </c>
      <c r="H973" s="144">
        <v>50000000</v>
      </c>
      <c r="I973" s="145"/>
      <c r="J973" s="145"/>
      <c r="K973" s="159"/>
      <c r="L973" s="158"/>
      <c r="M973" s="25"/>
      <c r="N973" s="62"/>
      <c r="O973" s="68">
        <v>33506000</v>
      </c>
      <c r="P973" s="5" t="s">
        <v>1804</v>
      </c>
    </row>
    <row r="974" spans="1:16" ht="36.75" customHeight="1" x14ac:dyDescent="0.25">
      <c r="A974" s="176" t="str">
        <f t="shared" si="37"/>
        <v>12</v>
      </c>
      <c r="B974" s="6" t="s">
        <v>1801</v>
      </c>
      <c r="C974" s="73" t="s">
        <v>1834</v>
      </c>
      <c r="D974" s="5" t="s">
        <v>1772</v>
      </c>
      <c r="E974" s="175"/>
      <c r="F974" s="24" t="str">
        <f t="shared" si="38"/>
        <v>Fo =&gt; Ad</v>
      </c>
      <c r="G974" s="100" t="s">
        <v>1773</v>
      </c>
      <c r="H974" s="144">
        <v>18000000</v>
      </c>
      <c r="I974" s="145"/>
      <c r="J974" s="145"/>
      <c r="K974" s="159"/>
      <c r="L974" s="158"/>
      <c r="M974" s="25"/>
      <c r="N974" s="62"/>
      <c r="O974" s="68">
        <f>36240000-18000000-500000</f>
        <v>17740000</v>
      </c>
      <c r="P974" s="5" t="s">
        <v>1805</v>
      </c>
    </row>
    <row r="975" spans="1:16" ht="36.75" customHeight="1" x14ac:dyDescent="0.25">
      <c r="A975" s="176" t="str">
        <f t="shared" si="37"/>
        <v>12</v>
      </c>
      <c r="B975" s="6" t="s">
        <v>1801</v>
      </c>
      <c r="C975" s="73"/>
      <c r="D975" s="5" t="s">
        <v>1806</v>
      </c>
      <c r="E975" s="175" t="s">
        <v>68</v>
      </c>
      <c r="F975" s="24" t="str">
        <f t="shared" si="38"/>
        <v/>
      </c>
      <c r="G975" s="100"/>
      <c r="H975" s="144"/>
      <c r="I975" s="145"/>
      <c r="J975" s="145"/>
      <c r="K975" s="159">
        <v>3000000</v>
      </c>
      <c r="L975" s="158"/>
      <c r="M975" s="25"/>
      <c r="N975" s="62"/>
      <c r="O975" s="68"/>
      <c r="P975" s="5"/>
    </row>
    <row r="976" spans="1:16" ht="36.75" customHeight="1" x14ac:dyDescent="0.25">
      <c r="A976" s="176" t="str">
        <f t="shared" si="37"/>
        <v>12</v>
      </c>
      <c r="B976" s="6" t="s">
        <v>1801</v>
      </c>
      <c r="C976" s="73"/>
      <c r="D976" s="5" t="s">
        <v>1807</v>
      </c>
      <c r="E976" s="24" t="s">
        <v>28</v>
      </c>
      <c r="F976" s="24" t="str">
        <f t="shared" si="38"/>
        <v/>
      </c>
      <c r="G976" s="100"/>
      <c r="H976" s="144"/>
      <c r="I976" s="145"/>
      <c r="J976" s="145"/>
      <c r="K976" s="159">
        <v>450000</v>
      </c>
      <c r="L976" s="158"/>
      <c r="M976" s="25"/>
      <c r="N976" s="62"/>
      <c r="O976" s="68"/>
      <c r="P976" s="5"/>
    </row>
    <row r="977" spans="1:16" ht="36.75" customHeight="1" x14ac:dyDescent="0.25">
      <c r="A977" s="176" t="str">
        <f t="shared" si="37"/>
        <v>12</v>
      </c>
      <c r="B977" s="6" t="s">
        <v>1801</v>
      </c>
      <c r="C977" s="73"/>
      <c r="D977" s="5" t="s">
        <v>1605</v>
      </c>
      <c r="E977" s="24" t="s">
        <v>56</v>
      </c>
      <c r="F977" s="24" t="str">
        <f t="shared" si="38"/>
        <v/>
      </c>
      <c r="G977" s="95"/>
      <c r="H977" s="144"/>
      <c r="I977" s="145"/>
      <c r="J977" s="145"/>
      <c r="K977" s="159">
        <v>350000000</v>
      </c>
      <c r="L977" s="158"/>
      <c r="M977" s="29"/>
      <c r="N977" s="63"/>
      <c r="O977" s="68"/>
      <c r="P977" s="5"/>
    </row>
    <row r="978" spans="1:16" s="135" customFormat="1" ht="36.75" customHeight="1" x14ac:dyDescent="0.25">
      <c r="A978" s="176" t="str">
        <f t="shared" si="37"/>
        <v/>
      </c>
      <c r="B978" s="133"/>
      <c r="C978" s="109"/>
      <c r="D978" s="89" t="s">
        <v>1808</v>
      </c>
      <c r="E978" s="134"/>
      <c r="F978" s="87" t="str">
        <f t="shared" si="38"/>
        <v/>
      </c>
      <c r="G978" s="124"/>
      <c r="H978" s="125">
        <f>SUM(H973:H977)</f>
        <v>68000000</v>
      </c>
      <c r="I978" s="125"/>
      <c r="J978" s="125"/>
      <c r="K978" s="125">
        <f>SUM(K973:K977)</f>
        <v>353450000</v>
      </c>
      <c r="L978" s="126"/>
      <c r="M978" s="90">
        <f>M972+H978-K978</f>
        <v>117567000</v>
      </c>
      <c r="N978" s="107"/>
      <c r="O978" s="127"/>
      <c r="P978" s="89"/>
    </row>
    <row r="979" spans="1:16" ht="36.75" customHeight="1" x14ac:dyDescent="0.25">
      <c r="A979" s="176" t="str">
        <f t="shared" si="37"/>
        <v>12</v>
      </c>
      <c r="B979" s="43" t="s">
        <v>1809</v>
      </c>
      <c r="C979" s="73" t="s">
        <v>1810</v>
      </c>
      <c r="D979" s="5" t="s">
        <v>1742</v>
      </c>
      <c r="E979" s="175"/>
      <c r="F979" s="24" t="str">
        <f>LEFT(G979,8)</f>
        <v>K2 =&gt; K5</v>
      </c>
      <c r="G979" s="100" t="s">
        <v>1743</v>
      </c>
      <c r="H979" s="144"/>
      <c r="I979" s="145">
        <v>12000000</v>
      </c>
      <c r="J979" s="145"/>
      <c r="K979" s="159"/>
      <c r="L979" s="158"/>
      <c r="M979" s="25"/>
      <c r="N979" s="62"/>
      <c r="O979" s="68">
        <v>22638000</v>
      </c>
      <c r="P979" s="5" t="s">
        <v>1811</v>
      </c>
    </row>
    <row r="980" spans="1:16" ht="36.75" customHeight="1" x14ac:dyDescent="0.25">
      <c r="A980" s="176" t="str">
        <f t="shared" si="37"/>
        <v>12</v>
      </c>
      <c r="B980" s="43" t="s">
        <v>1809</v>
      </c>
      <c r="C980" s="73" t="s">
        <v>1812</v>
      </c>
      <c r="D980" s="5" t="s">
        <v>1560</v>
      </c>
      <c r="E980" s="175"/>
      <c r="F980" s="24" t="str">
        <f t="shared" si="38"/>
        <v>IB =&gt; Ad</v>
      </c>
      <c r="G980" s="100" t="s">
        <v>1561</v>
      </c>
      <c r="H980" s="144"/>
      <c r="I980" s="145">
        <v>20000000</v>
      </c>
      <c r="J980" s="145"/>
      <c r="K980" s="159"/>
      <c r="L980" s="158"/>
      <c r="M980" s="25"/>
      <c r="N980" s="62"/>
      <c r="O980" s="68">
        <v>0</v>
      </c>
      <c r="P980" s="5" t="s">
        <v>1813</v>
      </c>
    </row>
    <row r="981" spans="1:16" ht="36.75" customHeight="1" x14ac:dyDescent="0.25">
      <c r="A981" s="176" t="str">
        <f t="shared" si="37"/>
        <v>12</v>
      </c>
      <c r="B981" s="43" t="s">
        <v>1809</v>
      </c>
      <c r="C981" s="73" t="s">
        <v>1814</v>
      </c>
      <c r="D981" s="5" t="s">
        <v>1794</v>
      </c>
      <c r="E981" s="175"/>
      <c r="F981" s="24" t="str">
        <f t="shared" si="38"/>
        <v>K4 =&gt; K7</v>
      </c>
      <c r="G981" s="100" t="s">
        <v>1790</v>
      </c>
      <c r="H981" s="144">
        <v>40380000</v>
      </c>
      <c r="I981" s="145"/>
      <c r="J981" s="145"/>
      <c r="K981" s="159"/>
      <c r="L981" s="158"/>
      <c r="M981" s="25"/>
      <c r="N981" s="62"/>
      <c r="O981" s="68">
        <v>0</v>
      </c>
      <c r="P981" s="5" t="s">
        <v>1815</v>
      </c>
    </row>
    <row r="982" spans="1:16" ht="36.75" customHeight="1" x14ac:dyDescent="0.25">
      <c r="A982" s="176" t="str">
        <f t="shared" si="37"/>
        <v>12</v>
      </c>
      <c r="B982" s="43" t="s">
        <v>1809</v>
      </c>
      <c r="C982" s="73"/>
      <c r="D982" s="5" t="s">
        <v>1816</v>
      </c>
      <c r="E982" s="24" t="s">
        <v>28</v>
      </c>
      <c r="F982" s="24" t="str">
        <f t="shared" si="38"/>
        <v/>
      </c>
      <c r="G982" s="100"/>
      <c r="H982" s="144"/>
      <c r="I982" s="145"/>
      <c r="J982" s="145"/>
      <c r="K982" s="159">
        <v>200000</v>
      </c>
      <c r="L982" s="158"/>
      <c r="M982" s="25"/>
      <c r="N982" s="62"/>
      <c r="O982" s="68"/>
      <c r="P982" s="5"/>
    </row>
    <row r="983" spans="1:16" ht="36.75" customHeight="1" x14ac:dyDescent="0.25">
      <c r="A983" s="176" t="str">
        <f t="shared" si="37"/>
        <v>12</v>
      </c>
      <c r="B983" s="43" t="s">
        <v>1809</v>
      </c>
      <c r="C983" s="73"/>
      <c r="D983" s="5" t="s">
        <v>1817</v>
      </c>
      <c r="E983" s="24" t="s">
        <v>28</v>
      </c>
      <c r="F983" s="24" t="str">
        <f t="shared" si="38"/>
        <v/>
      </c>
      <c r="G983" s="100"/>
      <c r="H983" s="144"/>
      <c r="I983" s="145"/>
      <c r="J983" s="145"/>
      <c r="K983" s="159">
        <v>400000</v>
      </c>
      <c r="L983" s="158"/>
      <c r="M983" s="25"/>
      <c r="N983" s="62"/>
      <c r="O983" s="68"/>
      <c r="P983" s="5"/>
    </row>
    <row r="984" spans="1:16" ht="36.75" customHeight="1" x14ac:dyDescent="0.25">
      <c r="A984" s="176" t="str">
        <f t="shared" si="37"/>
        <v>12</v>
      </c>
      <c r="B984" s="43" t="s">
        <v>1809</v>
      </c>
      <c r="C984" s="73"/>
      <c r="D984" s="5" t="s">
        <v>1818</v>
      </c>
      <c r="E984" s="24" t="s">
        <v>28</v>
      </c>
      <c r="F984" s="24" t="str">
        <f t="shared" si="38"/>
        <v/>
      </c>
      <c r="G984" s="100"/>
      <c r="H984" s="144"/>
      <c r="I984" s="145"/>
      <c r="J984" s="145"/>
      <c r="K984" s="159">
        <v>400000</v>
      </c>
      <c r="L984" s="158"/>
      <c r="M984" s="25"/>
      <c r="N984" s="62"/>
      <c r="O984" s="68"/>
      <c r="P984" s="5"/>
    </row>
    <row r="985" spans="1:16" ht="36.75" customHeight="1" x14ac:dyDescent="0.25">
      <c r="A985" s="176" t="str">
        <f t="shared" si="37"/>
        <v>12</v>
      </c>
      <c r="B985" s="43" t="s">
        <v>1809</v>
      </c>
      <c r="C985" s="73"/>
      <c r="D985" s="5" t="s">
        <v>1819</v>
      </c>
      <c r="E985" s="24" t="s">
        <v>28</v>
      </c>
      <c r="F985" s="24" t="str">
        <f t="shared" si="38"/>
        <v/>
      </c>
      <c r="G985" s="100"/>
      <c r="H985" s="144"/>
      <c r="I985" s="145"/>
      <c r="J985" s="145"/>
      <c r="K985" s="159">
        <v>400000</v>
      </c>
      <c r="L985" s="158"/>
      <c r="M985" s="25"/>
      <c r="N985" s="62"/>
      <c r="O985" s="68"/>
      <c r="P985" s="5"/>
    </row>
    <row r="986" spans="1:16" ht="36.75" customHeight="1" x14ac:dyDescent="0.25">
      <c r="A986" s="176" t="str">
        <f t="shared" si="37"/>
        <v>12</v>
      </c>
      <c r="B986" s="43" t="s">
        <v>1809</v>
      </c>
      <c r="C986" s="73"/>
      <c r="D986" s="5" t="s">
        <v>1820</v>
      </c>
      <c r="E986" s="175" t="s">
        <v>23</v>
      </c>
      <c r="F986" s="24" t="str">
        <f t="shared" si="38"/>
        <v/>
      </c>
      <c r="G986" s="100"/>
      <c r="H986" s="144"/>
      <c r="I986" s="145"/>
      <c r="J986" s="145"/>
      <c r="K986" s="159">
        <v>38000</v>
      </c>
      <c r="L986" s="158"/>
      <c r="M986" s="25"/>
      <c r="N986" s="62"/>
      <c r="O986" s="68"/>
      <c r="P986" s="5"/>
    </row>
    <row r="987" spans="1:16" ht="36.75" customHeight="1" x14ac:dyDescent="0.25">
      <c r="A987" s="176" t="str">
        <f t="shared" si="37"/>
        <v>12</v>
      </c>
      <c r="B987" s="43" t="s">
        <v>1809</v>
      </c>
      <c r="C987" s="73"/>
      <c r="D987" s="5" t="s">
        <v>1855</v>
      </c>
      <c r="E987" s="24" t="s">
        <v>28</v>
      </c>
      <c r="F987" s="24"/>
      <c r="G987" s="100"/>
      <c r="H987" s="144"/>
      <c r="I987" s="145"/>
      <c r="J987" s="145"/>
      <c r="K987" s="159">
        <v>200000</v>
      </c>
      <c r="L987" s="158"/>
      <c r="M987" s="86"/>
      <c r="N987" s="62"/>
      <c r="O987" s="68"/>
      <c r="P987" s="5"/>
    </row>
    <row r="988" spans="1:16" ht="36.75" customHeight="1" x14ac:dyDescent="0.25">
      <c r="A988" s="176" t="str">
        <f t="shared" si="37"/>
        <v>12</v>
      </c>
      <c r="B988" s="43" t="s">
        <v>1809</v>
      </c>
      <c r="C988" s="73"/>
      <c r="D988" s="5" t="s">
        <v>1821</v>
      </c>
      <c r="E988" s="24" t="s">
        <v>28</v>
      </c>
      <c r="F988" s="24" t="str">
        <f t="shared" si="38"/>
        <v/>
      </c>
      <c r="G988" s="100"/>
      <c r="H988" s="144"/>
      <c r="I988" s="145"/>
      <c r="J988" s="145"/>
      <c r="K988" s="159">
        <v>800000</v>
      </c>
      <c r="L988" s="158"/>
      <c r="M988" s="25"/>
      <c r="N988" s="62"/>
      <c r="O988" s="68"/>
      <c r="P988" s="5"/>
    </row>
    <row r="989" spans="1:16" ht="36.75" customHeight="1" x14ac:dyDescent="0.25">
      <c r="A989" s="176" t="str">
        <f t="shared" si="37"/>
        <v>12</v>
      </c>
      <c r="B989" s="43" t="s">
        <v>1809</v>
      </c>
      <c r="C989" s="73"/>
      <c r="D989" s="5" t="s">
        <v>1822</v>
      </c>
      <c r="E989" s="175" t="s">
        <v>1377</v>
      </c>
      <c r="F989" s="24" t="str">
        <f t="shared" si="38"/>
        <v/>
      </c>
      <c r="G989" s="100"/>
      <c r="H989" s="144"/>
      <c r="I989" s="145"/>
      <c r="J989" s="145"/>
      <c r="K989" s="159">
        <v>2000000</v>
      </c>
      <c r="L989" s="158"/>
      <c r="M989" s="25"/>
      <c r="N989" s="62"/>
      <c r="O989" s="68"/>
      <c r="P989" s="5"/>
    </row>
    <row r="990" spans="1:16" s="135" customFormat="1" ht="36.75" customHeight="1" x14ac:dyDescent="0.25">
      <c r="A990" s="176" t="str">
        <f t="shared" si="37"/>
        <v/>
      </c>
      <c r="B990" s="133"/>
      <c r="C990" s="109"/>
      <c r="D990" s="89" t="s">
        <v>1823</v>
      </c>
      <c r="E990" s="134"/>
      <c r="F990" s="87" t="str">
        <f t="shared" si="38"/>
        <v/>
      </c>
      <c r="G990" s="124"/>
      <c r="H990" s="125">
        <f>SUM(H979:H989)</f>
        <v>40380000</v>
      </c>
      <c r="I990" s="125"/>
      <c r="J990" s="125">
        <f t="shared" ref="J990" si="39">SUM(J979:J989)</f>
        <v>0</v>
      </c>
      <c r="K990" s="125">
        <f>SUM(K979:K989)</f>
        <v>4438000</v>
      </c>
      <c r="L990" s="126"/>
      <c r="M990" s="90">
        <f>M978+H990-K990</f>
        <v>153509000</v>
      </c>
      <c r="N990" s="107"/>
      <c r="O990" s="127"/>
      <c r="P990" s="89"/>
    </row>
    <row r="991" spans="1:16" ht="36.75" customHeight="1" x14ac:dyDescent="0.25">
      <c r="A991" s="176" t="str">
        <f t="shared" si="37"/>
        <v>12</v>
      </c>
      <c r="B991" s="43" t="s">
        <v>1824</v>
      </c>
      <c r="C991" s="73" t="s">
        <v>1825</v>
      </c>
      <c r="D991" s="5" t="s">
        <v>1826</v>
      </c>
      <c r="E991" s="175"/>
      <c r="F991" s="24" t="str">
        <f t="shared" si="38"/>
        <v>T1 =&gt; IB</v>
      </c>
      <c r="G991" s="100" t="s">
        <v>1521</v>
      </c>
      <c r="H991" s="144"/>
      <c r="I991" s="145">
        <v>25000000</v>
      </c>
      <c r="J991" s="145"/>
      <c r="K991" s="159"/>
      <c r="L991" s="158"/>
      <c r="M991" s="25"/>
      <c r="N991" s="62"/>
      <c r="O991" s="68">
        <v>2912000</v>
      </c>
      <c r="P991" s="5" t="s">
        <v>1827</v>
      </c>
    </row>
    <row r="992" spans="1:16" ht="36.75" customHeight="1" x14ac:dyDescent="0.25">
      <c r="A992" s="176" t="str">
        <f t="shared" si="37"/>
        <v>12</v>
      </c>
      <c r="B992" s="43" t="s">
        <v>1824</v>
      </c>
      <c r="C992" s="73" t="s">
        <v>1828</v>
      </c>
      <c r="D992" s="5" t="s">
        <v>1514</v>
      </c>
      <c r="E992" s="175"/>
      <c r="F992" s="24" t="str">
        <f t="shared" si="38"/>
        <v>T1 =&gt; IB</v>
      </c>
      <c r="G992" s="100" t="s">
        <v>1521</v>
      </c>
      <c r="H992" s="144"/>
      <c r="I992" s="145">
        <v>720000</v>
      </c>
      <c r="J992" s="145"/>
      <c r="K992" s="159"/>
      <c r="L992" s="158"/>
      <c r="M992" s="25"/>
      <c r="N992" s="62"/>
      <c r="O992" s="68">
        <v>0</v>
      </c>
      <c r="P992" s="5" t="s">
        <v>1841</v>
      </c>
    </row>
    <row r="993" spans="1:16" ht="36.75" customHeight="1" x14ac:dyDescent="0.25">
      <c r="A993" s="176" t="str">
        <f t="shared" si="37"/>
        <v>12</v>
      </c>
      <c r="B993" s="43" t="s">
        <v>1824</v>
      </c>
      <c r="C993" s="73" t="s">
        <v>1829</v>
      </c>
      <c r="D993" s="5" t="s">
        <v>1830</v>
      </c>
      <c r="E993" s="175"/>
      <c r="F993" s="24" t="str">
        <f t="shared" si="38"/>
        <v>T3 =&gt; PA</v>
      </c>
      <c r="G993" s="100" t="s">
        <v>1832</v>
      </c>
      <c r="H993" s="144"/>
      <c r="I993" s="214">
        <v>45000000</v>
      </c>
      <c r="J993" s="145"/>
      <c r="K993" s="159"/>
      <c r="L993" s="158"/>
      <c r="M993" s="25"/>
      <c r="N993" s="62"/>
      <c r="O993" s="216">
        <v>0</v>
      </c>
      <c r="P993" s="212" t="s">
        <v>1840</v>
      </c>
    </row>
    <row r="994" spans="1:16" ht="36.75" customHeight="1" x14ac:dyDescent="0.25">
      <c r="A994" s="176" t="str">
        <f t="shared" si="37"/>
        <v>12</v>
      </c>
      <c r="B994" s="43" t="s">
        <v>1824</v>
      </c>
      <c r="C994" s="73"/>
      <c r="D994" s="5" t="s">
        <v>1831</v>
      </c>
      <c r="E994" s="175"/>
      <c r="F994" s="24" t="str">
        <f t="shared" si="38"/>
        <v>K3 =&gt; K7</v>
      </c>
      <c r="G994" s="100" t="s">
        <v>1376</v>
      </c>
      <c r="H994" s="144"/>
      <c r="I994" s="215"/>
      <c r="J994" s="145"/>
      <c r="K994" s="159"/>
      <c r="L994" s="158"/>
      <c r="M994" s="25"/>
      <c r="N994" s="62"/>
      <c r="O994" s="217"/>
      <c r="P994" s="213"/>
    </row>
    <row r="995" spans="1:16" ht="36.75" customHeight="1" x14ac:dyDescent="0.25">
      <c r="A995" s="176" t="str">
        <f t="shared" ref="A995:A1060" si="40">MID(B995,4,2)</f>
        <v>12</v>
      </c>
      <c r="B995" s="43" t="s">
        <v>1824</v>
      </c>
      <c r="C995" s="73" t="s">
        <v>1833</v>
      </c>
      <c r="D995" s="5" t="s">
        <v>1669</v>
      </c>
      <c r="E995" s="175"/>
      <c r="F995" s="24" t="str">
        <f t="shared" si="38"/>
        <v>FO =&gt; SC</v>
      </c>
      <c r="G995" s="100" t="s">
        <v>1670</v>
      </c>
      <c r="H995" s="144"/>
      <c r="I995" s="145">
        <v>30000000</v>
      </c>
      <c r="J995" s="145"/>
      <c r="K995" s="159"/>
      <c r="L995" s="158"/>
      <c r="M995" s="25"/>
      <c r="N995" s="62"/>
      <c r="O995" s="68">
        <v>1730000</v>
      </c>
      <c r="P995" s="5" t="s">
        <v>1839</v>
      </c>
    </row>
    <row r="996" spans="1:16" ht="36.75" customHeight="1" x14ac:dyDescent="0.25">
      <c r="A996" s="176" t="str">
        <f t="shared" si="40"/>
        <v>12</v>
      </c>
      <c r="B996" s="43" t="s">
        <v>1824</v>
      </c>
      <c r="C996" s="73" t="s">
        <v>1835</v>
      </c>
      <c r="D996" s="5" t="s">
        <v>1836</v>
      </c>
      <c r="E996" s="175"/>
      <c r="F996" s="24" t="str">
        <f t="shared" si="38"/>
        <v>T2 =&gt; PA</v>
      </c>
      <c r="G996" s="95" t="s">
        <v>1837</v>
      </c>
      <c r="H996" s="144"/>
      <c r="I996" s="145">
        <v>36827000</v>
      </c>
      <c r="J996" s="145"/>
      <c r="K996" s="159"/>
      <c r="L996" s="158"/>
      <c r="M996" s="25"/>
      <c r="N996" s="62"/>
      <c r="O996" s="68">
        <v>0</v>
      </c>
      <c r="P996" s="5" t="s">
        <v>1838</v>
      </c>
    </row>
    <row r="997" spans="1:16" ht="36.75" customHeight="1" x14ac:dyDescent="0.25">
      <c r="A997" s="176" t="str">
        <f t="shared" si="40"/>
        <v>12</v>
      </c>
      <c r="B997" s="43" t="s">
        <v>1824</v>
      </c>
      <c r="C997" s="73" t="s">
        <v>1842</v>
      </c>
      <c r="D997" s="5" t="s">
        <v>1514</v>
      </c>
      <c r="E997" s="175"/>
      <c r="F997" s="24" t="str">
        <f t="shared" si="38"/>
        <v>T1 =&gt; IB</v>
      </c>
      <c r="G997" s="100" t="s">
        <v>1521</v>
      </c>
      <c r="H997" s="144"/>
      <c r="I997" s="145">
        <v>21692000</v>
      </c>
      <c r="J997" s="145"/>
      <c r="K997" s="159"/>
      <c r="L997" s="158"/>
      <c r="M997" s="25"/>
      <c r="N997" s="62"/>
      <c r="O997" s="68">
        <v>720000</v>
      </c>
      <c r="P997" s="5" t="s">
        <v>1843</v>
      </c>
    </row>
    <row r="998" spans="1:16" ht="36.75" customHeight="1" x14ac:dyDescent="0.25">
      <c r="A998" s="176" t="str">
        <f t="shared" si="40"/>
        <v>12</v>
      </c>
      <c r="B998" s="43" t="s">
        <v>1824</v>
      </c>
      <c r="C998" s="73" t="s">
        <v>1844</v>
      </c>
      <c r="D998" s="5" t="s">
        <v>1845</v>
      </c>
      <c r="E998" s="175"/>
      <c r="F998" s="24" t="str">
        <f t="shared" si="38"/>
        <v>IB =&gt; SC</v>
      </c>
      <c r="G998" s="100" t="s">
        <v>1846</v>
      </c>
      <c r="H998" s="144"/>
      <c r="I998" s="145">
        <v>29390000</v>
      </c>
      <c r="J998" s="145"/>
      <c r="K998" s="159"/>
      <c r="L998" s="158"/>
      <c r="M998" s="25"/>
      <c r="N998" s="62"/>
      <c r="O998" s="68">
        <v>10000000</v>
      </c>
      <c r="P998" s="5" t="s">
        <v>1847</v>
      </c>
    </row>
    <row r="999" spans="1:16" ht="36.75" customHeight="1" x14ac:dyDescent="0.25">
      <c r="A999" s="176" t="str">
        <f t="shared" si="40"/>
        <v>12</v>
      </c>
      <c r="B999" s="43" t="s">
        <v>1824</v>
      </c>
      <c r="C999" s="73" t="s">
        <v>1848</v>
      </c>
      <c r="D999" s="5" t="s">
        <v>1669</v>
      </c>
      <c r="E999" s="175"/>
      <c r="F999" s="24" t="str">
        <f t="shared" si="38"/>
        <v>FO =&gt; SC</v>
      </c>
      <c r="G999" s="100" t="s">
        <v>1670</v>
      </c>
      <c r="H999" s="144">
        <v>1730000</v>
      </c>
      <c r="I999" s="145"/>
      <c r="J999" s="145"/>
      <c r="K999" s="159"/>
      <c r="L999" s="158"/>
      <c r="M999" s="25"/>
      <c r="N999" s="62"/>
      <c r="O999" s="68">
        <v>0</v>
      </c>
      <c r="P999" s="5" t="s">
        <v>1849</v>
      </c>
    </row>
    <row r="1000" spans="1:16" ht="36.75" customHeight="1" x14ac:dyDescent="0.25">
      <c r="A1000" s="176" t="str">
        <f t="shared" si="40"/>
        <v>12</v>
      </c>
      <c r="B1000" s="43" t="s">
        <v>1824</v>
      </c>
      <c r="C1000" s="73" t="s">
        <v>1850</v>
      </c>
      <c r="D1000" s="5" t="s">
        <v>1256</v>
      </c>
      <c r="E1000" s="175"/>
      <c r="F1000" s="24" t="str">
        <f t="shared" si="38"/>
        <v>T1 =&gt; SC</v>
      </c>
      <c r="G1000" s="100" t="s">
        <v>1446</v>
      </c>
      <c r="H1000" s="144">
        <v>400000</v>
      </c>
      <c r="I1000" s="145">
        <v>49600000</v>
      </c>
      <c r="J1000" s="145"/>
      <c r="K1000" s="159"/>
      <c r="L1000" s="158"/>
      <c r="M1000" s="25"/>
      <c r="N1000" s="62"/>
      <c r="O1000" s="68">
        <v>0</v>
      </c>
      <c r="P1000" s="5" t="s">
        <v>1851</v>
      </c>
    </row>
    <row r="1001" spans="1:16" ht="36.75" customHeight="1" x14ac:dyDescent="0.25">
      <c r="A1001" s="176" t="str">
        <f t="shared" si="40"/>
        <v>12</v>
      </c>
      <c r="B1001" s="43" t="s">
        <v>1824</v>
      </c>
      <c r="C1001" s="73"/>
      <c r="D1001" s="5" t="s">
        <v>1852</v>
      </c>
      <c r="E1001" s="175" t="s">
        <v>37</v>
      </c>
      <c r="F1001" s="24" t="str">
        <f t="shared" si="38"/>
        <v/>
      </c>
      <c r="G1001" s="100"/>
      <c r="H1001" s="144"/>
      <c r="I1001" s="145"/>
      <c r="J1001" s="145"/>
      <c r="K1001" s="159">
        <v>4116000</v>
      </c>
      <c r="L1001" s="158"/>
      <c r="M1001" s="25"/>
      <c r="N1001" s="62"/>
      <c r="O1001" s="68"/>
      <c r="P1001" s="5"/>
    </row>
    <row r="1002" spans="1:16" ht="36.75" customHeight="1" x14ac:dyDescent="0.25">
      <c r="A1002" s="176" t="str">
        <f t="shared" si="40"/>
        <v>12</v>
      </c>
      <c r="B1002" s="43" t="s">
        <v>1824</v>
      </c>
      <c r="C1002" s="73"/>
      <c r="D1002" s="5" t="s">
        <v>1853</v>
      </c>
      <c r="E1002" s="175" t="s">
        <v>68</v>
      </c>
      <c r="F1002" s="24" t="str">
        <f t="shared" si="38"/>
        <v/>
      </c>
      <c r="G1002" s="100"/>
      <c r="H1002" s="144"/>
      <c r="I1002" s="145"/>
      <c r="J1002" s="145"/>
      <c r="K1002" s="159">
        <v>160000</v>
      </c>
      <c r="L1002" s="158"/>
      <c r="M1002" s="25"/>
      <c r="N1002" s="62"/>
      <c r="O1002" s="68"/>
      <c r="P1002" s="5"/>
    </row>
    <row r="1003" spans="1:16" s="135" customFormat="1" ht="36.75" customHeight="1" x14ac:dyDescent="0.25">
      <c r="A1003" s="176" t="str">
        <f t="shared" si="40"/>
        <v/>
      </c>
      <c r="B1003" s="133"/>
      <c r="C1003" s="109"/>
      <c r="D1003" s="89" t="s">
        <v>1854</v>
      </c>
      <c r="E1003" s="134"/>
      <c r="F1003" s="24" t="str">
        <f t="shared" si="38"/>
        <v/>
      </c>
      <c r="G1003" s="124"/>
      <c r="H1003" s="125">
        <f>SUM(H999:H1002)</f>
        <v>2130000</v>
      </c>
      <c r="I1003" s="126"/>
      <c r="J1003" s="126"/>
      <c r="K1003" s="125">
        <f>SUM(K1001:K1002)</f>
        <v>4276000</v>
      </c>
      <c r="L1003" s="126"/>
      <c r="M1003" s="90">
        <f>M990+H1003-K1003</f>
        <v>151363000</v>
      </c>
      <c r="N1003" s="107"/>
      <c r="O1003" s="127"/>
      <c r="P1003" s="89"/>
    </row>
    <row r="1004" spans="1:16" ht="36.75" customHeight="1" x14ac:dyDescent="0.25">
      <c r="A1004" s="176" t="str">
        <f t="shared" si="40"/>
        <v>12</v>
      </c>
      <c r="B1004" s="43" t="s">
        <v>1857</v>
      </c>
      <c r="C1004" s="73"/>
      <c r="D1004" s="5" t="s">
        <v>1858</v>
      </c>
      <c r="E1004" s="175" t="s">
        <v>47</v>
      </c>
      <c r="F1004" s="24" t="str">
        <f t="shared" si="38"/>
        <v/>
      </c>
      <c r="G1004" s="100"/>
      <c r="H1004" s="144"/>
      <c r="I1004" s="145"/>
      <c r="J1004" s="145"/>
      <c r="K1004" s="159">
        <v>8295000</v>
      </c>
      <c r="L1004" s="158"/>
      <c r="M1004" s="25"/>
      <c r="N1004" s="62"/>
      <c r="O1004" s="68"/>
      <c r="P1004" s="5"/>
    </row>
    <row r="1005" spans="1:16" ht="36.75" customHeight="1" x14ac:dyDescent="0.25">
      <c r="A1005" s="176" t="str">
        <f t="shared" si="40"/>
        <v>12</v>
      </c>
      <c r="B1005" s="43" t="s">
        <v>1857</v>
      </c>
      <c r="C1005" s="73"/>
      <c r="D1005" s="5" t="s">
        <v>1859</v>
      </c>
      <c r="E1005" s="24" t="s">
        <v>28</v>
      </c>
      <c r="F1005" s="24" t="str">
        <f t="shared" si="38"/>
        <v/>
      </c>
      <c r="G1005" s="100"/>
      <c r="H1005" s="144"/>
      <c r="I1005" s="145"/>
      <c r="J1005" s="145"/>
      <c r="K1005" s="159">
        <v>400000</v>
      </c>
      <c r="L1005" s="158"/>
      <c r="M1005" s="25"/>
      <c r="N1005" s="62"/>
      <c r="O1005" s="68"/>
      <c r="P1005" s="5"/>
    </row>
    <row r="1006" spans="1:16" s="135" customFormat="1" ht="36.75" customHeight="1" x14ac:dyDescent="0.25">
      <c r="A1006" s="176" t="str">
        <f t="shared" si="40"/>
        <v/>
      </c>
      <c r="B1006" s="133"/>
      <c r="C1006" s="109"/>
      <c r="D1006" s="89" t="s">
        <v>1860</v>
      </c>
      <c r="E1006" s="134"/>
      <c r="F1006" s="24" t="str">
        <f t="shared" si="38"/>
        <v/>
      </c>
      <c r="G1006" s="124"/>
      <c r="H1006" s="125"/>
      <c r="I1006" s="126"/>
      <c r="J1006" s="126"/>
      <c r="K1006" s="125">
        <f>SUM(K1004:K1005)</f>
        <v>8695000</v>
      </c>
      <c r="L1006" s="126"/>
      <c r="M1006" s="90">
        <f>M1003-K1006</f>
        <v>142668000</v>
      </c>
      <c r="N1006" s="107"/>
      <c r="O1006" s="127"/>
      <c r="P1006" s="89"/>
    </row>
    <row r="1007" spans="1:16" ht="36.75" customHeight="1" x14ac:dyDescent="0.25">
      <c r="A1007" s="176" t="str">
        <f t="shared" si="40"/>
        <v>12</v>
      </c>
      <c r="B1007" s="6" t="s">
        <v>1861</v>
      </c>
      <c r="C1007" s="73" t="s">
        <v>1862</v>
      </c>
      <c r="D1007" s="5" t="s">
        <v>1863</v>
      </c>
      <c r="E1007" s="175"/>
      <c r="F1007" s="24" t="str">
        <f t="shared" si="38"/>
        <v>RL =&gt; SC</v>
      </c>
      <c r="G1007" s="100" t="s">
        <v>1864</v>
      </c>
      <c r="H1007" s="144">
        <v>5000000</v>
      </c>
      <c r="I1007" s="145"/>
      <c r="J1007" s="145"/>
      <c r="K1007" s="159"/>
      <c r="L1007" s="158"/>
      <c r="M1007" s="34"/>
      <c r="N1007" s="62"/>
      <c r="O1007" s="68">
        <v>0</v>
      </c>
      <c r="P1007" s="5" t="s">
        <v>1865</v>
      </c>
    </row>
    <row r="1008" spans="1:16" ht="36.75" customHeight="1" x14ac:dyDescent="0.25">
      <c r="A1008" s="176" t="str">
        <f t="shared" si="40"/>
        <v>12</v>
      </c>
      <c r="B1008" s="6" t="s">
        <v>1861</v>
      </c>
      <c r="C1008" s="73" t="s">
        <v>1866</v>
      </c>
      <c r="D1008" s="5" t="s">
        <v>1867</v>
      </c>
      <c r="E1008" s="175"/>
      <c r="F1008" s="24" t="str">
        <f t="shared" si="38"/>
        <v>T2 =&gt; PA</v>
      </c>
      <c r="G1008" s="100" t="s">
        <v>981</v>
      </c>
      <c r="H1008" s="144"/>
      <c r="I1008" s="145">
        <v>23000000</v>
      </c>
      <c r="J1008" s="145"/>
      <c r="K1008" s="159"/>
      <c r="L1008" s="158"/>
      <c r="M1008" s="34"/>
      <c r="N1008" s="62"/>
      <c r="O1008" s="68">
        <v>0</v>
      </c>
      <c r="P1008" s="5" t="s">
        <v>1868</v>
      </c>
    </row>
    <row r="1009" spans="1:16" ht="36.75" customHeight="1" x14ac:dyDescent="0.25">
      <c r="A1009" s="176" t="str">
        <f t="shared" si="40"/>
        <v>12</v>
      </c>
      <c r="B1009" s="6" t="s">
        <v>1861</v>
      </c>
      <c r="C1009" s="73" t="s">
        <v>1869</v>
      </c>
      <c r="D1009" s="5" t="s">
        <v>129</v>
      </c>
      <c r="E1009" s="175"/>
      <c r="F1009" s="24" t="str">
        <f t="shared" si="38"/>
        <v>PT.HUY</v>
      </c>
      <c r="G1009" s="100" t="s">
        <v>538</v>
      </c>
      <c r="H1009" s="144"/>
      <c r="I1009" s="145"/>
      <c r="J1009" s="145"/>
      <c r="K1009" s="159"/>
      <c r="L1009" s="158"/>
      <c r="M1009" s="34"/>
      <c r="N1009" s="62"/>
      <c r="O1009" s="68"/>
      <c r="P1009" s="5"/>
    </row>
    <row r="1010" spans="1:16" ht="36.75" customHeight="1" x14ac:dyDescent="0.25">
      <c r="A1010" s="176" t="str">
        <f t="shared" si="40"/>
        <v>12</v>
      </c>
      <c r="B1010" s="6" t="s">
        <v>1861</v>
      </c>
      <c r="C1010" s="73"/>
      <c r="D1010" s="5" t="s">
        <v>1872</v>
      </c>
      <c r="E1010" s="175" t="s">
        <v>41</v>
      </c>
      <c r="F1010" s="24" t="str">
        <f t="shared" si="38"/>
        <v/>
      </c>
      <c r="G1010" s="100"/>
      <c r="H1010" s="144"/>
      <c r="I1010" s="145"/>
      <c r="J1010" s="145"/>
      <c r="K1010" s="159">
        <v>2380000</v>
      </c>
      <c r="L1010" s="158"/>
      <c r="M1010" s="34"/>
      <c r="N1010" s="62"/>
      <c r="O1010" s="68"/>
      <c r="P1010" s="5"/>
    </row>
    <row r="1011" spans="1:16" ht="36.75" customHeight="1" x14ac:dyDescent="0.25">
      <c r="A1011" s="176" t="str">
        <f t="shared" si="40"/>
        <v>12</v>
      </c>
      <c r="B1011" s="6" t="s">
        <v>1861</v>
      </c>
      <c r="C1011" s="73"/>
      <c r="D1011" s="5" t="s">
        <v>1870</v>
      </c>
      <c r="E1011" s="24" t="s">
        <v>70</v>
      </c>
      <c r="F1011" s="24" t="str">
        <f t="shared" si="38"/>
        <v/>
      </c>
      <c r="G1011" s="100"/>
      <c r="H1011" s="144"/>
      <c r="I1011" s="145"/>
      <c r="J1011" s="145"/>
      <c r="K1011" s="159">
        <v>145000</v>
      </c>
      <c r="L1011" s="158"/>
      <c r="M1011" s="34"/>
      <c r="N1011" s="62"/>
      <c r="O1011" s="68"/>
      <c r="P1011" s="5"/>
    </row>
    <row r="1012" spans="1:16" s="135" customFormat="1" ht="36.75" customHeight="1" x14ac:dyDescent="0.25">
      <c r="A1012" s="176" t="str">
        <f t="shared" si="40"/>
        <v/>
      </c>
      <c r="B1012" s="109"/>
      <c r="C1012" s="109"/>
      <c r="D1012" s="89" t="s">
        <v>1871</v>
      </c>
      <c r="E1012" s="134"/>
      <c r="F1012" s="24" t="str">
        <f t="shared" si="38"/>
        <v/>
      </c>
      <c r="G1012" s="124"/>
      <c r="H1012" s="125">
        <f>H1007</f>
        <v>5000000</v>
      </c>
      <c r="I1012" s="126"/>
      <c r="J1012" s="126"/>
      <c r="K1012" s="125">
        <f>SUM(K1010:K1011)</f>
        <v>2525000</v>
      </c>
      <c r="L1012" s="126"/>
      <c r="M1012" s="125">
        <f>M1006+H1012-K1012</f>
        <v>145143000</v>
      </c>
      <c r="N1012" s="107"/>
      <c r="O1012" s="127"/>
      <c r="P1012" s="89"/>
    </row>
    <row r="1013" spans="1:16" ht="36.75" customHeight="1" x14ac:dyDescent="0.25">
      <c r="A1013" s="176" t="str">
        <f t="shared" si="40"/>
        <v>12</v>
      </c>
      <c r="B1013" s="6" t="s">
        <v>1873</v>
      </c>
      <c r="C1013" s="73" t="s">
        <v>1874</v>
      </c>
      <c r="D1013" s="5" t="s">
        <v>129</v>
      </c>
      <c r="E1013" s="175"/>
      <c r="F1013" s="24" t="str">
        <f t="shared" si="38"/>
        <v/>
      </c>
      <c r="G1013" s="100"/>
      <c r="H1013" s="144"/>
      <c r="I1013" s="145"/>
      <c r="J1013" s="145"/>
      <c r="K1013" s="159"/>
      <c r="L1013" s="158"/>
      <c r="M1013" s="34"/>
      <c r="N1013" s="62"/>
      <c r="O1013" s="68"/>
      <c r="P1013" s="5"/>
    </row>
    <row r="1014" spans="1:16" ht="36.75" customHeight="1" x14ac:dyDescent="0.25">
      <c r="A1014" s="176" t="str">
        <f t="shared" si="40"/>
        <v>12</v>
      </c>
      <c r="B1014" s="6" t="s">
        <v>1873</v>
      </c>
      <c r="C1014" s="73" t="s">
        <v>1875</v>
      </c>
      <c r="D1014" s="5" t="s">
        <v>1703</v>
      </c>
      <c r="E1014" s="175"/>
      <c r="F1014" s="24" t="str">
        <f t="shared" si="38"/>
        <v>T3 =&gt; SC</v>
      </c>
      <c r="G1014" s="100" t="s">
        <v>1704</v>
      </c>
      <c r="H1014" s="144">
        <v>37180000</v>
      </c>
      <c r="I1014" s="145"/>
      <c r="J1014" s="145"/>
      <c r="K1014" s="159"/>
      <c r="L1014" s="158"/>
      <c r="M1014" s="34"/>
      <c r="N1014" s="62"/>
      <c r="O1014" s="68">
        <v>0</v>
      </c>
      <c r="P1014" s="5" t="s">
        <v>1876</v>
      </c>
    </row>
    <row r="1015" spans="1:16" ht="36.75" customHeight="1" x14ac:dyDescent="0.25">
      <c r="A1015" s="176" t="str">
        <f t="shared" si="40"/>
        <v>12</v>
      </c>
      <c r="B1015" s="6" t="s">
        <v>1873</v>
      </c>
      <c r="C1015" s="73"/>
      <c r="D1015" s="5" t="s">
        <v>1877</v>
      </c>
      <c r="E1015" s="175" t="s">
        <v>1377</v>
      </c>
      <c r="F1015" s="24" t="str">
        <f t="shared" si="38"/>
        <v/>
      </c>
      <c r="G1015" s="100"/>
      <c r="H1015" s="144"/>
      <c r="I1015" s="145"/>
      <c r="J1015" s="145"/>
      <c r="K1015" s="159">
        <v>30000</v>
      </c>
      <c r="L1015" s="158"/>
      <c r="M1015" s="34"/>
      <c r="N1015" s="62"/>
      <c r="O1015" s="68"/>
      <c r="P1015" s="5"/>
    </row>
    <row r="1016" spans="1:16" ht="36.75" customHeight="1" x14ac:dyDescent="0.25">
      <c r="A1016" s="176" t="str">
        <f t="shared" si="40"/>
        <v>12</v>
      </c>
      <c r="B1016" s="6" t="s">
        <v>1873</v>
      </c>
      <c r="C1016" s="73"/>
      <c r="D1016" s="5" t="s">
        <v>1878</v>
      </c>
      <c r="E1016" s="24" t="s">
        <v>28</v>
      </c>
      <c r="F1016" s="24" t="str">
        <f t="shared" si="38"/>
        <v/>
      </c>
      <c r="G1016" s="100"/>
      <c r="H1016" s="144"/>
      <c r="I1016" s="145"/>
      <c r="J1016" s="145"/>
      <c r="K1016" s="159">
        <v>1600000</v>
      </c>
      <c r="L1016" s="158"/>
      <c r="M1016" s="34"/>
      <c r="N1016" s="62"/>
      <c r="O1016" s="68"/>
      <c r="P1016" s="5"/>
    </row>
    <row r="1017" spans="1:16" ht="36.75" customHeight="1" x14ac:dyDescent="0.25">
      <c r="A1017" s="176" t="str">
        <f t="shared" si="40"/>
        <v>12</v>
      </c>
      <c r="B1017" s="6" t="s">
        <v>1873</v>
      </c>
      <c r="C1017" s="73"/>
      <c r="D1017" s="5" t="s">
        <v>1879</v>
      </c>
      <c r="E1017" s="175" t="s">
        <v>1377</v>
      </c>
      <c r="F1017" s="24" t="str">
        <f t="shared" si="38"/>
        <v/>
      </c>
      <c r="G1017" s="100"/>
      <c r="H1017" s="144"/>
      <c r="I1017" s="145"/>
      <c r="J1017" s="145"/>
      <c r="K1017" s="159">
        <v>120000</v>
      </c>
      <c r="L1017" s="158"/>
      <c r="M1017" s="34"/>
      <c r="N1017" s="62"/>
      <c r="O1017" s="68"/>
      <c r="P1017" s="5"/>
    </row>
    <row r="1018" spans="1:16" ht="36.75" customHeight="1" x14ac:dyDescent="0.25">
      <c r="A1018" s="176" t="str">
        <f t="shared" si="40"/>
        <v>12</v>
      </c>
      <c r="B1018" s="6" t="s">
        <v>1873</v>
      </c>
      <c r="C1018" s="73"/>
      <c r="D1018" s="5" t="s">
        <v>1880</v>
      </c>
      <c r="E1018" s="24" t="s">
        <v>28</v>
      </c>
      <c r="F1018" s="24" t="str">
        <f t="shared" si="38"/>
        <v/>
      </c>
      <c r="G1018" s="100"/>
      <c r="H1018" s="144"/>
      <c r="I1018" s="145"/>
      <c r="J1018" s="145"/>
      <c r="K1018" s="159">
        <v>400000</v>
      </c>
      <c r="L1018" s="158"/>
      <c r="M1018" s="34"/>
      <c r="N1018" s="62"/>
      <c r="O1018" s="68"/>
      <c r="P1018" s="5"/>
    </row>
    <row r="1019" spans="1:16" ht="36.75" customHeight="1" x14ac:dyDescent="0.25">
      <c r="A1019" s="176" t="str">
        <f t="shared" si="40"/>
        <v>12</v>
      </c>
      <c r="B1019" s="6" t="s">
        <v>1873</v>
      </c>
      <c r="C1019" s="73"/>
      <c r="D1019" s="5" t="s">
        <v>1881</v>
      </c>
      <c r="E1019" s="175" t="s">
        <v>1377</v>
      </c>
      <c r="F1019" s="24" t="str">
        <f t="shared" si="38"/>
        <v/>
      </c>
      <c r="G1019" s="100"/>
      <c r="H1019" s="144"/>
      <c r="I1019" s="145"/>
      <c r="J1019" s="145"/>
      <c r="K1019" s="159">
        <v>30000</v>
      </c>
      <c r="L1019" s="158"/>
      <c r="M1019" s="34"/>
      <c r="N1019" s="62"/>
      <c r="O1019" s="68"/>
      <c r="P1019" s="5"/>
    </row>
    <row r="1020" spans="1:16" s="135" customFormat="1" ht="36.75" customHeight="1" x14ac:dyDescent="0.25">
      <c r="A1020" s="176" t="str">
        <f t="shared" si="40"/>
        <v/>
      </c>
      <c r="B1020" s="109"/>
      <c r="C1020" s="109"/>
      <c r="D1020" s="89" t="s">
        <v>1882</v>
      </c>
      <c r="E1020" s="134"/>
      <c r="F1020" s="24" t="str">
        <f t="shared" si="38"/>
        <v/>
      </c>
      <c r="G1020" s="124"/>
      <c r="H1020" s="125">
        <f>H1014</f>
        <v>37180000</v>
      </c>
      <c r="I1020" s="126"/>
      <c r="J1020" s="126"/>
      <c r="K1020" s="125">
        <f>SUM(K1015:K1019)</f>
        <v>2180000</v>
      </c>
      <c r="L1020" s="126"/>
      <c r="M1020" s="125">
        <f>M1012+H1020-K1020</f>
        <v>180143000</v>
      </c>
      <c r="N1020" s="107"/>
      <c r="O1020" s="127"/>
      <c r="P1020" s="89"/>
    </row>
    <row r="1021" spans="1:16" ht="36.75" customHeight="1" x14ac:dyDescent="0.25">
      <c r="A1021" s="176" t="str">
        <f t="shared" si="40"/>
        <v>01</v>
      </c>
      <c r="B1021" s="6" t="s">
        <v>1906</v>
      </c>
      <c r="C1021" s="73" t="s">
        <v>1883</v>
      </c>
      <c r="D1021" s="5" t="s">
        <v>1884</v>
      </c>
      <c r="E1021" s="175"/>
      <c r="F1021" s="24" t="str">
        <f t="shared" si="38"/>
        <v>SACH</v>
      </c>
      <c r="G1021" s="100" t="s">
        <v>30</v>
      </c>
      <c r="H1021" s="144">
        <v>30000</v>
      </c>
      <c r="I1021" s="145"/>
      <c r="J1021" s="145"/>
      <c r="K1021" s="159"/>
      <c r="L1021" s="158"/>
      <c r="M1021" s="34"/>
      <c r="N1021" s="62"/>
      <c r="O1021" s="68"/>
      <c r="P1021" s="5"/>
    </row>
    <row r="1022" spans="1:16" ht="36.75" customHeight="1" x14ac:dyDescent="0.25">
      <c r="A1022" s="176" t="str">
        <f t="shared" si="40"/>
        <v>01</v>
      </c>
      <c r="B1022" s="6" t="s">
        <v>1906</v>
      </c>
      <c r="C1022" s="73"/>
      <c r="D1022" s="5" t="s">
        <v>1605</v>
      </c>
      <c r="E1022" s="24" t="s">
        <v>56</v>
      </c>
      <c r="F1022" s="24" t="str">
        <f t="shared" si="38"/>
        <v/>
      </c>
      <c r="G1022" s="100"/>
      <c r="H1022" s="144"/>
      <c r="I1022" s="145"/>
      <c r="J1022" s="145"/>
      <c r="K1022" s="159">
        <v>120000000</v>
      </c>
      <c r="L1022" s="158"/>
      <c r="M1022" s="34"/>
      <c r="N1022" s="62"/>
      <c r="O1022" s="68"/>
      <c r="P1022" s="5"/>
    </row>
    <row r="1023" spans="1:16" ht="36.75" customHeight="1" x14ac:dyDescent="0.25">
      <c r="A1023" s="176" t="str">
        <f t="shared" si="40"/>
        <v>01</v>
      </c>
      <c r="B1023" s="6" t="s">
        <v>1906</v>
      </c>
      <c r="C1023" s="73"/>
      <c r="D1023" s="5" t="s">
        <v>1885</v>
      </c>
      <c r="E1023" s="175" t="s">
        <v>24</v>
      </c>
      <c r="F1023" s="24" t="str">
        <f t="shared" si="38"/>
        <v/>
      </c>
      <c r="G1023" s="100"/>
      <c r="H1023" s="144"/>
      <c r="I1023" s="145"/>
      <c r="J1023" s="145"/>
      <c r="K1023" s="159">
        <v>2000000</v>
      </c>
      <c r="L1023" s="158"/>
      <c r="M1023" s="34"/>
      <c r="N1023" s="62"/>
      <c r="O1023" s="68"/>
      <c r="P1023" s="5"/>
    </row>
    <row r="1024" spans="1:16" ht="36.75" customHeight="1" x14ac:dyDescent="0.25">
      <c r="A1024" s="176" t="str">
        <f t="shared" si="40"/>
        <v>01</v>
      </c>
      <c r="B1024" s="6" t="s">
        <v>1906</v>
      </c>
      <c r="C1024" s="73"/>
      <c r="D1024" s="5" t="s">
        <v>1886</v>
      </c>
      <c r="E1024" s="24" t="s">
        <v>28</v>
      </c>
      <c r="F1024" s="24" t="str">
        <f t="shared" si="38"/>
        <v/>
      </c>
      <c r="G1024" s="100"/>
      <c r="H1024" s="144"/>
      <c r="I1024" s="145"/>
      <c r="J1024" s="145"/>
      <c r="K1024" s="159">
        <v>400000</v>
      </c>
      <c r="L1024" s="158"/>
      <c r="M1024" s="34"/>
      <c r="N1024" s="62"/>
      <c r="O1024" s="68"/>
      <c r="P1024" s="5"/>
    </row>
    <row r="1025" spans="1:16" ht="36.75" customHeight="1" x14ac:dyDescent="0.25">
      <c r="A1025" s="176" t="str">
        <f t="shared" si="40"/>
        <v>01</v>
      </c>
      <c r="B1025" s="6" t="s">
        <v>1906</v>
      </c>
      <c r="C1025" s="73"/>
      <c r="D1025" s="5" t="s">
        <v>1887</v>
      </c>
      <c r="E1025" s="175" t="s">
        <v>23</v>
      </c>
      <c r="F1025" s="24" t="str">
        <f t="shared" si="38"/>
        <v/>
      </c>
      <c r="G1025" s="100"/>
      <c r="H1025" s="144"/>
      <c r="I1025" s="145"/>
      <c r="J1025" s="145"/>
      <c r="K1025" s="159">
        <f>64000+70000+72000</f>
        <v>206000</v>
      </c>
      <c r="L1025" s="158"/>
      <c r="M1025" s="34"/>
      <c r="N1025" s="62"/>
      <c r="O1025" s="68"/>
      <c r="P1025" s="5"/>
    </row>
    <row r="1026" spans="1:16" ht="36.75" customHeight="1" x14ac:dyDescent="0.25">
      <c r="A1026" s="176" t="str">
        <f t="shared" si="40"/>
        <v>01</v>
      </c>
      <c r="B1026" s="6" t="s">
        <v>1906</v>
      </c>
      <c r="C1026" s="73"/>
      <c r="D1026" s="5" t="s">
        <v>1888</v>
      </c>
      <c r="E1026" s="175" t="s">
        <v>1377</v>
      </c>
      <c r="F1026" s="24" t="str">
        <f t="shared" si="38"/>
        <v/>
      </c>
      <c r="G1026" s="100"/>
      <c r="H1026" s="144"/>
      <c r="I1026" s="145"/>
      <c r="J1026" s="145"/>
      <c r="K1026" s="159">
        <v>10000000</v>
      </c>
      <c r="L1026" s="158"/>
      <c r="M1026" s="34"/>
      <c r="N1026" s="62"/>
      <c r="O1026" s="68"/>
      <c r="P1026" s="5"/>
    </row>
    <row r="1027" spans="1:16" ht="36.75" customHeight="1" x14ac:dyDescent="0.25">
      <c r="A1027" s="176" t="str">
        <f t="shared" si="40"/>
        <v>01</v>
      </c>
      <c r="B1027" s="6" t="s">
        <v>1906</v>
      </c>
      <c r="C1027" s="73"/>
      <c r="D1027" s="5" t="s">
        <v>1889</v>
      </c>
      <c r="E1027" s="175" t="s">
        <v>1377</v>
      </c>
      <c r="F1027" s="24" t="str">
        <f t="shared" si="38"/>
        <v/>
      </c>
      <c r="G1027" s="100"/>
      <c r="H1027" s="144"/>
      <c r="I1027" s="145"/>
      <c r="J1027" s="145"/>
      <c r="K1027" s="159">
        <v>3000000</v>
      </c>
      <c r="L1027" s="158"/>
      <c r="M1027" s="34"/>
      <c r="N1027" s="62"/>
      <c r="O1027" s="68"/>
      <c r="P1027" s="5"/>
    </row>
    <row r="1028" spans="1:16" ht="36.75" customHeight="1" x14ac:dyDescent="0.25">
      <c r="A1028" s="176" t="str">
        <f t="shared" si="40"/>
        <v>01</v>
      </c>
      <c r="B1028" s="6" t="s">
        <v>1906</v>
      </c>
      <c r="C1028" s="73"/>
      <c r="D1028" s="5" t="s">
        <v>1890</v>
      </c>
      <c r="E1028" s="175" t="s">
        <v>1377</v>
      </c>
      <c r="F1028" s="24" t="str">
        <f t="shared" si="38"/>
        <v/>
      </c>
      <c r="G1028" s="100"/>
      <c r="H1028" s="144"/>
      <c r="I1028" s="145"/>
      <c r="J1028" s="145"/>
      <c r="K1028" s="159">
        <v>500000</v>
      </c>
      <c r="L1028" s="158"/>
      <c r="M1028" s="34"/>
      <c r="N1028" s="62"/>
      <c r="O1028" s="68"/>
      <c r="P1028" s="5"/>
    </row>
    <row r="1029" spans="1:16" ht="36.75" customHeight="1" x14ac:dyDescent="0.25">
      <c r="A1029" s="176" t="str">
        <f t="shared" si="40"/>
        <v>01</v>
      </c>
      <c r="B1029" s="6" t="s">
        <v>1906</v>
      </c>
      <c r="C1029" s="73"/>
      <c r="D1029" s="5" t="s">
        <v>1891</v>
      </c>
      <c r="E1029" s="175" t="s">
        <v>47</v>
      </c>
      <c r="F1029" s="24" t="str">
        <f t="shared" si="38"/>
        <v/>
      </c>
      <c r="G1029" s="100"/>
      <c r="H1029" s="144"/>
      <c r="I1029" s="145"/>
      <c r="J1029" s="145"/>
      <c r="K1029" s="159">
        <v>4725000</v>
      </c>
      <c r="L1029" s="158"/>
      <c r="M1029" s="34"/>
      <c r="N1029" s="62"/>
      <c r="O1029" s="68"/>
      <c r="P1029" s="5"/>
    </row>
    <row r="1030" spans="1:16" ht="36.75" customHeight="1" x14ac:dyDescent="0.25">
      <c r="A1030" s="176" t="str">
        <f t="shared" si="40"/>
        <v>01</v>
      </c>
      <c r="B1030" s="6" t="s">
        <v>1906</v>
      </c>
      <c r="C1030" s="73"/>
      <c r="D1030" s="5" t="s">
        <v>27</v>
      </c>
      <c r="E1030" s="175" t="s">
        <v>27</v>
      </c>
      <c r="F1030" s="24" t="str">
        <f t="shared" ref="F1030:F1093" si="41">LEFT(G1030,8)</f>
        <v/>
      </c>
      <c r="G1030" s="100"/>
      <c r="H1030" s="144"/>
      <c r="I1030" s="145"/>
      <c r="J1030" s="145"/>
      <c r="K1030" s="159">
        <v>2136000</v>
      </c>
      <c r="L1030" s="158"/>
      <c r="M1030" s="34"/>
      <c r="N1030" s="62"/>
      <c r="O1030" s="68"/>
      <c r="P1030" s="5"/>
    </row>
    <row r="1031" spans="1:16" ht="36.75" customHeight="1" x14ac:dyDescent="0.25">
      <c r="A1031" s="176" t="str">
        <f t="shared" si="40"/>
        <v>01</v>
      </c>
      <c r="B1031" s="6" t="s">
        <v>1906</v>
      </c>
      <c r="C1031" s="73"/>
      <c r="D1031" s="5" t="s">
        <v>1892</v>
      </c>
      <c r="E1031" s="24" t="s">
        <v>28</v>
      </c>
      <c r="F1031" s="24" t="str">
        <f t="shared" si="41"/>
        <v/>
      </c>
      <c r="G1031" s="100"/>
      <c r="H1031" s="144"/>
      <c r="I1031" s="145"/>
      <c r="J1031" s="145"/>
      <c r="K1031" s="159">
        <v>400000</v>
      </c>
      <c r="L1031" s="158"/>
      <c r="M1031" s="34"/>
      <c r="N1031" s="62"/>
      <c r="O1031" s="68"/>
      <c r="P1031" s="5"/>
    </row>
    <row r="1032" spans="1:16" ht="36.75" customHeight="1" x14ac:dyDescent="0.25">
      <c r="A1032" s="176" t="str">
        <f t="shared" si="40"/>
        <v>01</v>
      </c>
      <c r="B1032" s="6" t="s">
        <v>1906</v>
      </c>
      <c r="C1032" s="73"/>
      <c r="D1032" s="5" t="s">
        <v>1893</v>
      </c>
      <c r="E1032" s="175" t="s">
        <v>1377</v>
      </c>
      <c r="F1032" s="24" t="str">
        <f t="shared" si="41"/>
        <v/>
      </c>
      <c r="G1032" s="100"/>
      <c r="H1032" s="144"/>
      <c r="I1032" s="145"/>
      <c r="J1032" s="145"/>
      <c r="K1032" s="159">
        <v>500000</v>
      </c>
      <c r="L1032" s="158"/>
      <c r="M1032" s="34"/>
      <c r="N1032" s="62"/>
      <c r="O1032" s="68"/>
      <c r="P1032" s="5"/>
    </row>
    <row r="1033" spans="1:16" ht="36.75" customHeight="1" x14ac:dyDescent="0.25">
      <c r="A1033" s="176" t="str">
        <f t="shared" si="40"/>
        <v>01</v>
      </c>
      <c r="B1033" s="6" t="s">
        <v>1906</v>
      </c>
      <c r="C1033" s="73"/>
      <c r="D1033" s="5" t="s">
        <v>1894</v>
      </c>
      <c r="E1033" s="175" t="s">
        <v>23</v>
      </c>
      <c r="F1033" s="24" t="str">
        <f t="shared" si="41"/>
        <v/>
      </c>
      <c r="G1033" s="100"/>
      <c r="H1033" s="144"/>
      <c r="I1033" s="145"/>
      <c r="J1033" s="145"/>
      <c r="K1033" s="159">
        <v>500000</v>
      </c>
      <c r="L1033" s="158"/>
      <c r="M1033" s="34"/>
      <c r="N1033" s="62"/>
      <c r="O1033" s="68"/>
      <c r="P1033" s="5"/>
    </row>
    <row r="1034" spans="1:16" ht="36.75" customHeight="1" x14ac:dyDescent="0.25">
      <c r="A1034" s="176" t="str">
        <f t="shared" si="40"/>
        <v>01</v>
      </c>
      <c r="B1034" s="6" t="s">
        <v>1906</v>
      </c>
      <c r="C1034" s="73"/>
      <c r="D1034" s="5" t="s">
        <v>1895</v>
      </c>
      <c r="E1034" s="175" t="s">
        <v>23</v>
      </c>
      <c r="F1034" s="24" t="str">
        <f t="shared" si="41"/>
        <v/>
      </c>
      <c r="G1034" s="100"/>
      <c r="H1034" s="144"/>
      <c r="I1034" s="145"/>
      <c r="J1034" s="145"/>
      <c r="K1034" s="159">
        <f>69000+57000</f>
        <v>126000</v>
      </c>
      <c r="L1034" s="158"/>
      <c r="M1034" s="34"/>
      <c r="N1034" s="62"/>
      <c r="O1034" s="68"/>
      <c r="P1034" s="5"/>
    </row>
    <row r="1035" spans="1:16" ht="36.75" customHeight="1" x14ac:dyDescent="0.25">
      <c r="A1035" s="176" t="str">
        <f t="shared" si="40"/>
        <v>01</v>
      </c>
      <c r="B1035" s="6" t="s">
        <v>1906</v>
      </c>
      <c r="C1035" s="73"/>
      <c r="D1035" s="5" t="s">
        <v>1896</v>
      </c>
      <c r="E1035" s="175" t="s">
        <v>23</v>
      </c>
      <c r="F1035" s="24" t="str">
        <f t="shared" si="41"/>
        <v/>
      </c>
      <c r="G1035" s="100"/>
      <c r="H1035" s="144"/>
      <c r="I1035" s="145"/>
      <c r="J1035" s="145"/>
      <c r="K1035" s="159">
        <f>120000+192000</f>
        <v>312000</v>
      </c>
      <c r="L1035" s="158"/>
      <c r="M1035" s="34"/>
      <c r="N1035" s="62"/>
      <c r="O1035" s="68"/>
      <c r="P1035" s="5"/>
    </row>
    <row r="1036" spans="1:16" ht="36.75" customHeight="1" x14ac:dyDescent="0.25">
      <c r="A1036" s="176" t="str">
        <f t="shared" si="40"/>
        <v>01</v>
      </c>
      <c r="B1036" s="6" t="s">
        <v>1906</v>
      </c>
      <c r="C1036" s="73"/>
      <c r="D1036" s="5" t="s">
        <v>1897</v>
      </c>
      <c r="E1036" s="175" t="s">
        <v>23</v>
      </c>
      <c r="F1036" s="24" t="str">
        <f t="shared" si="41"/>
        <v/>
      </c>
      <c r="G1036" s="100"/>
      <c r="H1036" s="144"/>
      <c r="I1036" s="145"/>
      <c r="J1036" s="145"/>
      <c r="K1036" s="159">
        <v>220000</v>
      </c>
      <c r="L1036" s="158"/>
      <c r="M1036" s="34"/>
      <c r="N1036" s="62"/>
      <c r="O1036" s="68"/>
      <c r="P1036" s="5"/>
    </row>
    <row r="1037" spans="1:16" ht="36.75" customHeight="1" x14ac:dyDescent="0.25">
      <c r="A1037" s="176" t="str">
        <f t="shared" si="40"/>
        <v>01</v>
      </c>
      <c r="B1037" s="6" t="s">
        <v>1906</v>
      </c>
      <c r="C1037" s="73"/>
      <c r="D1037" s="5" t="s">
        <v>1898</v>
      </c>
      <c r="E1037" s="175" t="s">
        <v>1377</v>
      </c>
      <c r="F1037" s="24" t="str">
        <f t="shared" si="41"/>
        <v/>
      </c>
      <c r="G1037" s="100"/>
      <c r="H1037" s="144"/>
      <c r="I1037" s="145"/>
      <c r="J1037" s="145"/>
      <c r="K1037" s="159">
        <v>1000000</v>
      </c>
      <c r="L1037" s="158"/>
      <c r="M1037" s="34"/>
      <c r="N1037" s="62"/>
      <c r="O1037" s="68"/>
      <c r="P1037" s="5"/>
    </row>
    <row r="1038" spans="1:16" ht="36.75" customHeight="1" x14ac:dyDescent="0.25">
      <c r="A1038" s="176" t="str">
        <f t="shared" si="40"/>
        <v>01</v>
      </c>
      <c r="B1038" s="6" t="s">
        <v>1906</v>
      </c>
      <c r="C1038" s="73"/>
      <c r="D1038" s="5" t="s">
        <v>1899</v>
      </c>
      <c r="E1038" s="175" t="s">
        <v>1377</v>
      </c>
      <c r="F1038" s="24" t="str">
        <f t="shared" si="41"/>
        <v/>
      </c>
      <c r="G1038" s="100"/>
      <c r="H1038" s="144"/>
      <c r="I1038" s="145"/>
      <c r="J1038" s="145"/>
      <c r="K1038" s="159">
        <v>1000000</v>
      </c>
      <c r="L1038" s="158"/>
      <c r="M1038" s="34"/>
      <c r="N1038" s="62"/>
      <c r="O1038" s="68"/>
      <c r="P1038" s="5"/>
    </row>
    <row r="1039" spans="1:16" ht="36.75" customHeight="1" x14ac:dyDescent="0.25">
      <c r="A1039" s="176" t="str">
        <f t="shared" si="40"/>
        <v>01</v>
      </c>
      <c r="B1039" s="6" t="s">
        <v>1906</v>
      </c>
      <c r="C1039" s="73"/>
      <c r="D1039" s="5" t="s">
        <v>1900</v>
      </c>
      <c r="E1039" s="175" t="s">
        <v>1377</v>
      </c>
      <c r="F1039" s="24" t="str">
        <f t="shared" si="41"/>
        <v/>
      </c>
      <c r="G1039" s="100"/>
      <c r="H1039" s="144"/>
      <c r="I1039" s="145"/>
      <c r="J1039" s="145"/>
      <c r="K1039" s="159">
        <v>500000</v>
      </c>
      <c r="L1039" s="158"/>
      <c r="M1039" s="34"/>
      <c r="N1039" s="62"/>
      <c r="O1039" s="68"/>
      <c r="P1039" s="5"/>
    </row>
    <row r="1040" spans="1:16" ht="36.75" customHeight="1" x14ac:dyDescent="0.25">
      <c r="A1040" s="176" t="str">
        <f t="shared" si="40"/>
        <v>01</v>
      </c>
      <c r="B1040" s="6" t="s">
        <v>1906</v>
      </c>
      <c r="C1040" s="73"/>
      <c r="D1040" s="5" t="s">
        <v>1901</v>
      </c>
      <c r="E1040" s="175" t="s">
        <v>1377</v>
      </c>
      <c r="F1040" s="24" t="str">
        <f t="shared" si="41"/>
        <v/>
      </c>
      <c r="G1040" s="100"/>
      <c r="H1040" s="144"/>
      <c r="I1040" s="145"/>
      <c r="J1040" s="145"/>
      <c r="K1040" s="159">
        <v>300000</v>
      </c>
      <c r="L1040" s="158"/>
      <c r="M1040" s="34"/>
      <c r="N1040" s="62"/>
      <c r="O1040" s="68"/>
      <c r="P1040" s="5"/>
    </row>
    <row r="1041" spans="1:16" ht="36.75" customHeight="1" x14ac:dyDescent="0.25">
      <c r="A1041" s="176" t="str">
        <f t="shared" si="40"/>
        <v>01</v>
      </c>
      <c r="B1041" s="6" t="s">
        <v>1906</v>
      </c>
      <c r="C1041" s="73"/>
      <c r="D1041" s="5" t="s">
        <v>1902</v>
      </c>
      <c r="E1041" s="24" t="s">
        <v>28</v>
      </c>
      <c r="F1041" s="24" t="str">
        <f t="shared" si="41"/>
        <v/>
      </c>
      <c r="G1041" s="100"/>
      <c r="H1041" s="144"/>
      <c r="I1041" s="145"/>
      <c r="J1041" s="145"/>
      <c r="K1041" s="159">
        <v>200000</v>
      </c>
      <c r="L1041" s="158"/>
      <c r="M1041" s="34"/>
      <c r="N1041" s="62"/>
      <c r="O1041" s="68"/>
      <c r="P1041" s="5"/>
    </row>
    <row r="1042" spans="1:16" s="135" customFormat="1" ht="36.75" customHeight="1" x14ac:dyDescent="0.25">
      <c r="A1042" s="176" t="str">
        <f t="shared" si="40"/>
        <v/>
      </c>
      <c r="B1042" s="109"/>
      <c r="C1042" s="109"/>
      <c r="D1042" s="89" t="s">
        <v>1903</v>
      </c>
      <c r="E1042" s="134"/>
      <c r="F1042" s="24" t="str">
        <f t="shared" si="41"/>
        <v/>
      </c>
      <c r="G1042" s="124"/>
      <c r="H1042" s="125">
        <f>SUM(H1021)</f>
        <v>30000</v>
      </c>
      <c r="I1042" s="126"/>
      <c r="J1042" s="126"/>
      <c r="K1042" s="125">
        <f>SUM(K1022:K1041)</f>
        <v>148025000</v>
      </c>
      <c r="L1042" s="126"/>
      <c r="M1042" s="125">
        <f>M1020+H1042-K1042</f>
        <v>32148000</v>
      </c>
      <c r="N1042" s="107"/>
      <c r="O1042" s="127"/>
      <c r="P1042" s="89"/>
    </row>
    <row r="1043" spans="1:16" ht="36.75" customHeight="1" x14ac:dyDescent="0.25">
      <c r="A1043" s="176" t="str">
        <f t="shared" si="40"/>
        <v>01</v>
      </c>
      <c r="B1043" s="6" t="s">
        <v>1905</v>
      </c>
      <c r="C1043" s="73" t="s">
        <v>1907</v>
      </c>
      <c r="D1043" s="5" t="s">
        <v>1621</v>
      </c>
      <c r="E1043" s="175"/>
      <c r="F1043" s="24" t="str">
        <f t="shared" si="41"/>
        <v>T2 =&gt; PA</v>
      </c>
      <c r="G1043" s="100" t="s">
        <v>1622</v>
      </c>
      <c r="H1043" s="144"/>
      <c r="I1043" s="145">
        <v>19700000</v>
      </c>
      <c r="J1043" s="145"/>
      <c r="K1043" s="159"/>
      <c r="L1043" s="158"/>
      <c r="M1043" s="34"/>
      <c r="N1043" s="62"/>
      <c r="O1043" s="68">
        <v>3300000</v>
      </c>
      <c r="P1043" s="5" t="s">
        <v>1908</v>
      </c>
    </row>
    <row r="1044" spans="1:16" ht="36.75" customHeight="1" x14ac:dyDescent="0.25">
      <c r="A1044" s="176" t="str">
        <f t="shared" si="40"/>
        <v>01</v>
      </c>
      <c r="B1044" s="6" t="s">
        <v>1905</v>
      </c>
      <c r="C1044" s="73"/>
      <c r="D1044" s="5" t="s">
        <v>1420</v>
      </c>
      <c r="E1044" s="24" t="s">
        <v>25</v>
      </c>
      <c r="F1044" s="24" t="str">
        <f t="shared" si="41"/>
        <v/>
      </c>
      <c r="G1044" s="100"/>
      <c r="H1044" s="144"/>
      <c r="I1044" s="145"/>
      <c r="J1044" s="145"/>
      <c r="K1044" s="159">
        <v>100000</v>
      </c>
      <c r="L1044" s="158"/>
      <c r="M1044" s="34"/>
      <c r="N1044" s="62"/>
      <c r="O1044" s="68"/>
      <c r="P1044" s="5"/>
    </row>
    <row r="1045" spans="1:16" s="135" customFormat="1" ht="36.75" customHeight="1" x14ac:dyDescent="0.25">
      <c r="A1045" s="176" t="str">
        <f t="shared" si="40"/>
        <v/>
      </c>
      <c r="B1045" s="109"/>
      <c r="C1045" s="109"/>
      <c r="D1045" s="89" t="s">
        <v>1909</v>
      </c>
      <c r="E1045" s="134"/>
      <c r="F1045" s="24" t="str">
        <f t="shared" si="41"/>
        <v/>
      </c>
      <c r="G1045" s="124"/>
      <c r="H1045" s="125"/>
      <c r="I1045" s="126"/>
      <c r="J1045" s="126"/>
      <c r="K1045" s="126">
        <f t="shared" ref="K1045" si="42">SUM(K1043:K1044)</f>
        <v>100000</v>
      </c>
      <c r="L1045" s="126"/>
      <c r="M1045" s="125">
        <f>H1045+M1042-K1045</f>
        <v>32048000</v>
      </c>
      <c r="N1045" s="107"/>
      <c r="O1045" s="127"/>
      <c r="P1045" s="89"/>
    </row>
    <row r="1046" spans="1:16" ht="36.75" customHeight="1" x14ac:dyDescent="0.25">
      <c r="A1046" s="176" t="str">
        <f t="shared" si="40"/>
        <v>01</v>
      </c>
      <c r="B1046" s="6" t="s">
        <v>1910</v>
      </c>
      <c r="C1046" s="73" t="s">
        <v>1911</v>
      </c>
      <c r="D1046" s="5" t="s">
        <v>1912</v>
      </c>
      <c r="E1046" s="175"/>
      <c r="F1046" s="24" t="str">
        <f t="shared" si="41"/>
        <v>K3 =&gt; K7</v>
      </c>
      <c r="G1046" s="100" t="s">
        <v>1913</v>
      </c>
      <c r="H1046" s="144">
        <v>500000</v>
      </c>
      <c r="I1046" s="145"/>
      <c r="J1046" s="145"/>
      <c r="K1046" s="159"/>
      <c r="L1046" s="158"/>
      <c r="M1046" s="34"/>
      <c r="N1046" s="62"/>
      <c r="O1046" s="68">
        <f>51377000-500000</f>
        <v>50877000</v>
      </c>
      <c r="P1046" s="5"/>
    </row>
    <row r="1047" spans="1:16" ht="36.75" customHeight="1" x14ac:dyDescent="0.25">
      <c r="A1047" s="176" t="str">
        <f t="shared" si="40"/>
        <v>01</v>
      </c>
      <c r="B1047" s="6" t="s">
        <v>1910</v>
      </c>
      <c r="C1047" s="73" t="s">
        <v>1914</v>
      </c>
      <c r="D1047" s="5" t="s">
        <v>1915</v>
      </c>
      <c r="E1047" s="175"/>
      <c r="F1047" s="24" t="str">
        <f t="shared" si="41"/>
        <v>K4 =&gt; K7</v>
      </c>
      <c r="G1047" s="100" t="s">
        <v>1916</v>
      </c>
      <c r="H1047" s="144">
        <v>500000</v>
      </c>
      <c r="I1047" s="145"/>
      <c r="J1047" s="145"/>
      <c r="K1047" s="159"/>
      <c r="L1047" s="158"/>
      <c r="M1047" s="34"/>
      <c r="N1047" s="62"/>
      <c r="O1047" s="68">
        <f>40388000-500000</f>
        <v>39888000</v>
      </c>
      <c r="P1047" s="5"/>
    </row>
    <row r="1048" spans="1:16" ht="36.75" customHeight="1" x14ac:dyDescent="0.25">
      <c r="A1048" s="176" t="str">
        <f t="shared" si="40"/>
        <v>01</v>
      </c>
      <c r="B1048" s="6" t="s">
        <v>1910</v>
      </c>
      <c r="C1048" s="73" t="s">
        <v>1939</v>
      </c>
      <c r="D1048" s="5" t="s">
        <v>129</v>
      </c>
      <c r="E1048" s="175"/>
      <c r="F1048" s="24" t="str">
        <f t="shared" si="41"/>
        <v>PT.HUY</v>
      </c>
      <c r="G1048" s="100" t="s">
        <v>538</v>
      </c>
      <c r="H1048" s="144"/>
      <c r="I1048" s="145"/>
      <c r="J1048" s="145"/>
      <c r="K1048" s="159"/>
      <c r="L1048" s="158"/>
      <c r="M1048" s="34"/>
      <c r="N1048" s="62"/>
      <c r="O1048" s="68"/>
      <c r="P1048" s="5"/>
    </row>
    <row r="1049" spans="1:16" ht="36.75" customHeight="1" x14ac:dyDescent="0.25">
      <c r="A1049" s="176" t="str">
        <f t="shared" si="40"/>
        <v>01</v>
      </c>
      <c r="B1049" s="6" t="s">
        <v>1910</v>
      </c>
      <c r="C1049" s="73" t="s">
        <v>1940</v>
      </c>
      <c r="D1049" s="5" t="s">
        <v>1941</v>
      </c>
      <c r="E1049" s="175"/>
      <c r="F1049" s="24" t="str">
        <f t="shared" si="41"/>
        <v>Fo =&gt; SC</v>
      </c>
      <c r="G1049" s="100" t="s">
        <v>1942</v>
      </c>
      <c r="H1049" s="144">
        <v>10000000</v>
      </c>
      <c r="I1049" s="145"/>
      <c r="J1049" s="145"/>
      <c r="K1049" s="159"/>
      <c r="L1049" s="158"/>
      <c r="M1049" s="34"/>
      <c r="N1049" s="62"/>
      <c r="O1049" s="68">
        <v>53657000</v>
      </c>
      <c r="P1049" s="5"/>
    </row>
    <row r="1050" spans="1:16" ht="36.75" customHeight="1" x14ac:dyDescent="0.25">
      <c r="A1050" s="176" t="str">
        <f t="shared" si="40"/>
        <v>01</v>
      </c>
      <c r="B1050" s="6" t="s">
        <v>1910</v>
      </c>
      <c r="C1050" s="73" t="s">
        <v>1943</v>
      </c>
      <c r="D1050" s="5" t="s">
        <v>1915</v>
      </c>
      <c r="E1050" s="175"/>
      <c r="F1050" s="24" t="str">
        <f t="shared" si="41"/>
        <v>K4 =&gt; K7</v>
      </c>
      <c r="G1050" s="100" t="s">
        <v>1916</v>
      </c>
      <c r="H1050" s="144">
        <v>3000000</v>
      </c>
      <c r="I1050" s="145"/>
      <c r="J1050" s="145"/>
      <c r="K1050" s="159"/>
      <c r="L1050" s="158"/>
      <c r="M1050" s="34"/>
      <c r="N1050" s="62"/>
      <c r="O1050" s="68">
        <v>36888000</v>
      </c>
      <c r="P1050" s="5" t="s">
        <v>1944</v>
      </c>
    </row>
    <row r="1051" spans="1:16" ht="36.75" customHeight="1" x14ac:dyDescent="0.25">
      <c r="A1051" s="176" t="str">
        <f t="shared" si="40"/>
        <v>01</v>
      </c>
      <c r="B1051" s="6" t="s">
        <v>1910</v>
      </c>
      <c r="C1051" s="73" t="s">
        <v>1948</v>
      </c>
      <c r="D1051" s="5" t="s">
        <v>129</v>
      </c>
      <c r="E1051" s="175"/>
      <c r="F1051" s="24" t="str">
        <f t="shared" si="41"/>
        <v>PT.HUY</v>
      </c>
      <c r="G1051" s="100" t="s">
        <v>538</v>
      </c>
      <c r="H1051" s="144"/>
      <c r="I1051" s="145"/>
      <c r="J1051" s="145"/>
      <c r="K1051" s="159"/>
      <c r="L1051" s="158"/>
      <c r="M1051" s="34"/>
      <c r="N1051" s="62"/>
      <c r="O1051" s="68"/>
      <c r="P1051" s="5"/>
    </row>
    <row r="1052" spans="1:16" ht="36.75" customHeight="1" x14ac:dyDescent="0.25">
      <c r="A1052" s="176" t="str">
        <f t="shared" si="40"/>
        <v>01</v>
      </c>
      <c r="B1052" s="6" t="s">
        <v>1910</v>
      </c>
      <c r="C1052" s="73" t="s">
        <v>1952</v>
      </c>
      <c r="D1052" s="5" t="s">
        <v>1949</v>
      </c>
      <c r="E1052" s="175"/>
      <c r="F1052" s="24" t="str">
        <f t="shared" si="41"/>
        <v>IB =&gt; Ad</v>
      </c>
      <c r="G1052" s="100" t="s">
        <v>1950</v>
      </c>
      <c r="H1052" s="144"/>
      <c r="I1052" s="145">
        <v>30000000</v>
      </c>
      <c r="J1052" s="145"/>
      <c r="K1052" s="159"/>
      <c r="L1052" s="158"/>
      <c r="M1052" s="34"/>
      <c r="N1052" s="62"/>
      <c r="O1052" s="68">
        <v>17417000</v>
      </c>
      <c r="P1052" s="5" t="s">
        <v>1951</v>
      </c>
    </row>
    <row r="1053" spans="1:16" ht="36.75" customHeight="1" x14ac:dyDescent="0.25">
      <c r="A1053" s="176" t="str">
        <f t="shared" si="40"/>
        <v>01</v>
      </c>
      <c r="B1053" s="6" t="s">
        <v>1910</v>
      </c>
      <c r="C1053" s="73" t="s">
        <v>1917</v>
      </c>
      <c r="D1053" s="5" t="s">
        <v>1918</v>
      </c>
      <c r="E1053" s="175"/>
      <c r="F1053" s="24" t="str">
        <f t="shared" si="41"/>
        <v>Fo =&gt; SC</v>
      </c>
      <c r="G1053" s="100" t="s">
        <v>1919</v>
      </c>
      <c r="H1053" s="144">
        <v>30190000</v>
      </c>
      <c r="I1053" s="145"/>
      <c r="J1053" s="145"/>
      <c r="K1053" s="159"/>
      <c r="L1053" s="158"/>
      <c r="M1053" s="34"/>
      <c r="N1053" s="62"/>
      <c r="O1053" s="68">
        <v>37000000</v>
      </c>
      <c r="P1053" s="5"/>
    </row>
    <row r="1054" spans="1:16" ht="36.75" customHeight="1" x14ac:dyDescent="0.25">
      <c r="A1054" s="176" t="str">
        <f t="shared" si="40"/>
        <v>01</v>
      </c>
      <c r="B1054" s="6" t="s">
        <v>1910</v>
      </c>
      <c r="C1054" s="73" t="s">
        <v>1920</v>
      </c>
      <c r="D1054" s="5" t="s">
        <v>1921</v>
      </c>
      <c r="E1054" s="175"/>
      <c r="F1054" s="24" t="str">
        <f t="shared" si="41"/>
        <v>Fo =&gt; SC</v>
      </c>
      <c r="G1054" s="100" t="s">
        <v>1922</v>
      </c>
      <c r="H1054" s="144">
        <v>5000000</v>
      </c>
      <c r="I1054" s="145"/>
      <c r="J1054" s="145"/>
      <c r="K1054" s="159"/>
      <c r="L1054" s="158"/>
      <c r="M1054" s="34"/>
      <c r="N1054" s="62"/>
      <c r="O1054" s="68">
        <f>67193000-5000000</f>
        <v>62193000</v>
      </c>
      <c r="P1054" s="5"/>
    </row>
    <row r="1055" spans="1:16" ht="36.75" customHeight="1" x14ac:dyDescent="0.25">
      <c r="A1055" s="176" t="str">
        <f t="shared" si="40"/>
        <v>01</v>
      </c>
      <c r="B1055" s="6" t="s">
        <v>1910</v>
      </c>
      <c r="C1055" s="73" t="s">
        <v>1923</v>
      </c>
      <c r="D1055" s="5" t="s">
        <v>1924</v>
      </c>
      <c r="E1055" s="175"/>
      <c r="F1055" s="24" t="str">
        <f t="shared" si="41"/>
        <v>K4 =&gt; K7</v>
      </c>
      <c r="G1055" s="100" t="s">
        <v>1925</v>
      </c>
      <c r="H1055" s="144"/>
      <c r="I1055" s="145">
        <v>20000000</v>
      </c>
      <c r="J1055" s="145"/>
      <c r="K1055" s="159"/>
      <c r="L1055" s="158"/>
      <c r="M1055" s="34"/>
      <c r="N1055" s="62"/>
      <c r="O1055" s="68">
        <v>20388000</v>
      </c>
      <c r="P1055" s="5"/>
    </row>
    <row r="1056" spans="1:16" ht="36.75" customHeight="1" x14ac:dyDescent="0.25">
      <c r="A1056" s="176" t="str">
        <f t="shared" si="40"/>
        <v>01</v>
      </c>
      <c r="B1056" s="6" t="s">
        <v>1910</v>
      </c>
      <c r="C1056" s="73" t="s">
        <v>1926</v>
      </c>
      <c r="D1056" s="5" t="s">
        <v>129</v>
      </c>
      <c r="E1056" s="175"/>
      <c r="F1056" s="24" t="str">
        <f t="shared" si="41"/>
        <v>PT.HUY</v>
      </c>
      <c r="G1056" s="100" t="s">
        <v>538</v>
      </c>
      <c r="H1056" s="144"/>
      <c r="I1056" s="145"/>
      <c r="J1056" s="145"/>
      <c r="K1056" s="159"/>
      <c r="L1056" s="158"/>
      <c r="M1056" s="34"/>
      <c r="N1056" s="62"/>
      <c r="O1056" s="68"/>
      <c r="P1056" s="5"/>
    </row>
    <row r="1057" spans="1:16" ht="36.75" customHeight="1" x14ac:dyDescent="0.25">
      <c r="A1057" s="176" t="str">
        <f t="shared" si="40"/>
        <v>01</v>
      </c>
      <c r="B1057" s="6" t="s">
        <v>1910</v>
      </c>
      <c r="C1057" s="73" t="s">
        <v>1927</v>
      </c>
      <c r="D1057" s="5" t="s">
        <v>1928</v>
      </c>
      <c r="E1057" s="175"/>
      <c r="F1057" s="24" t="str">
        <f t="shared" si="41"/>
        <v>K4 =&gt; K7</v>
      </c>
      <c r="G1057" s="100" t="s">
        <v>1929</v>
      </c>
      <c r="H1057" s="144"/>
      <c r="I1057" s="145">
        <v>5000000</v>
      </c>
      <c r="J1057" s="145"/>
      <c r="K1057" s="159"/>
      <c r="L1057" s="158"/>
      <c r="M1057" s="34"/>
      <c r="N1057" s="62"/>
      <c r="O1057" s="68">
        <f>41388000-5000000</f>
        <v>36388000</v>
      </c>
      <c r="P1057" s="5" t="s">
        <v>1930</v>
      </c>
    </row>
    <row r="1058" spans="1:16" ht="36.75" customHeight="1" x14ac:dyDescent="0.25">
      <c r="A1058" s="176" t="str">
        <f t="shared" si="40"/>
        <v>01</v>
      </c>
      <c r="B1058" s="6" t="s">
        <v>1910</v>
      </c>
      <c r="C1058" s="73" t="s">
        <v>1931</v>
      </c>
      <c r="D1058" s="5" t="s">
        <v>1932</v>
      </c>
      <c r="E1058" s="175"/>
      <c r="F1058" s="24" t="str">
        <f t="shared" si="41"/>
        <v>IB =&gt; SC</v>
      </c>
      <c r="G1058" s="100" t="s">
        <v>1933</v>
      </c>
      <c r="H1058" s="144"/>
      <c r="I1058" s="145">
        <v>11000000</v>
      </c>
      <c r="J1058" s="145"/>
      <c r="K1058" s="159"/>
      <c r="L1058" s="158"/>
      <c r="M1058" s="34"/>
      <c r="N1058" s="62"/>
      <c r="O1058" s="68">
        <v>65570000</v>
      </c>
      <c r="P1058" s="5" t="s">
        <v>1930</v>
      </c>
    </row>
    <row r="1059" spans="1:16" ht="36.75" customHeight="1" x14ac:dyDescent="0.25">
      <c r="A1059" s="176" t="str">
        <f t="shared" si="40"/>
        <v>01</v>
      </c>
      <c r="B1059" s="6" t="s">
        <v>1910</v>
      </c>
      <c r="C1059" s="73" t="s">
        <v>1934</v>
      </c>
      <c r="D1059" s="5" t="s">
        <v>1935</v>
      </c>
      <c r="E1059" s="175"/>
      <c r="F1059" s="24" t="str">
        <f t="shared" si="41"/>
        <v>IB =&gt; PA</v>
      </c>
      <c r="G1059" s="100" t="s">
        <v>1936</v>
      </c>
      <c r="H1059" s="144">
        <v>300000</v>
      </c>
      <c r="I1059" s="145"/>
      <c r="J1059" s="145"/>
      <c r="K1059" s="159"/>
      <c r="L1059" s="158"/>
      <c r="M1059" s="34"/>
      <c r="N1059" s="62"/>
      <c r="O1059" s="68">
        <v>30336000</v>
      </c>
      <c r="P1059" s="5"/>
    </row>
    <row r="1060" spans="1:16" ht="36.75" customHeight="1" x14ac:dyDescent="0.25">
      <c r="A1060" s="176" t="str">
        <f t="shared" si="40"/>
        <v>01</v>
      </c>
      <c r="B1060" s="6" t="s">
        <v>1910</v>
      </c>
      <c r="C1060" s="73" t="s">
        <v>1937</v>
      </c>
      <c r="D1060" s="5" t="s">
        <v>1938</v>
      </c>
      <c r="E1060" s="175"/>
      <c r="F1060" s="24" t="str">
        <f t="shared" si="41"/>
        <v>IB =&gt; PA</v>
      </c>
      <c r="G1060" s="100" t="s">
        <v>1936</v>
      </c>
      <c r="H1060" s="144">
        <v>2000000</v>
      </c>
      <c r="I1060" s="145"/>
      <c r="J1060" s="145"/>
      <c r="K1060" s="159"/>
      <c r="L1060" s="158"/>
      <c r="M1060" s="34"/>
      <c r="N1060" s="62"/>
      <c r="O1060" s="68">
        <v>28636000</v>
      </c>
      <c r="P1060" s="5"/>
    </row>
    <row r="1061" spans="1:16" ht="36.75" customHeight="1" x14ac:dyDescent="0.25">
      <c r="A1061" s="176" t="str">
        <f t="shared" ref="A1061:A1124" si="43">MID(B1061,4,2)</f>
        <v>01</v>
      </c>
      <c r="B1061" s="6" t="s">
        <v>1910</v>
      </c>
      <c r="C1061" s="73"/>
      <c r="D1061" s="5" t="s">
        <v>1945</v>
      </c>
      <c r="E1061" s="175" t="s">
        <v>68</v>
      </c>
      <c r="F1061" s="24" t="str">
        <f t="shared" si="41"/>
        <v/>
      </c>
      <c r="G1061" s="100"/>
      <c r="H1061" s="144"/>
      <c r="I1061" s="145"/>
      <c r="J1061" s="145"/>
      <c r="K1061" s="159">
        <v>300000</v>
      </c>
      <c r="L1061" s="158"/>
      <c r="M1061" s="34"/>
      <c r="N1061" s="62"/>
      <c r="O1061" s="68"/>
      <c r="P1061" s="5"/>
    </row>
    <row r="1062" spans="1:16" ht="36.75" customHeight="1" x14ac:dyDescent="0.25">
      <c r="A1062" s="176" t="str">
        <f t="shared" si="43"/>
        <v>01</v>
      </c>
      <c r="B1062" s="6" t="s">
        <v>1910</v>
      </c>
      <c r="C1062" s="73"/>
      <c r="D1062" s="5" t="s">
        <v>1946</v>
      </c>
      <c r="E1062" s="175" t="s">
        <v>23</v>
      </c>
      <c r="F1062" s="24" t="str">
        <f t="shared" si="41"/>
        <v/>
      </c>
      <c r="G1062" s="100"/>
      <c r="H1062" s="144"/>
      <c r="I1062" s="145"/>
      <c r="J1062" s="145"/>
      <c r="K1062" s="159">
        <v>200000</v>
      </c>
      <c r="L1062" s="158"/>
      <c r="M1062" s="34"/>
      <c r="N1062" s="62"/>
      <c r="O1062" s="68"/>
      <c r="P1062" s="5"/>
    </row>
    <row r="1063" spans="1:16" s="135" customFormat="1" ht="36.75" customHeight="1" x14ac:dyDescent="0.25">
      <c r="A1063" s="176" t="str">
        <f t="shared" si="43"/>
        <v/>
      </c>
      <c r="B1063" s="109"/>
      <c r="C1063" s="109"/>
      <c r="D1063" s="89" t="s">
        <v>1947</v>
      </c>
      <c r="E1063" s="134"/>
      <c r="F1063" s="24" t="str">
        <f t="shared" si="41"/>
        <v/>
      </c>
      <c r="G1063" s="124"/>
      <c r="H1063" s="125">
        <f>SUM(H1046:H1062)</f>
        <v>51490000</v>
      </c>
      <c r="I1063" s="126"/>
      <c r="J1063" s="126"/>
      <c r="K1063" s="125">
        <f>SUM(K1061:K1062)</f>
        <v>500000</v>
      </c>
      <c r="L1063" s="126"/>
      <c r="M1063" s="125">
        <f>M1045+H1063-K1063</f>
        <v>83038000</v>
      </c>
      <c r="N1063" s="107"/>
      <c r="O1063" s="127"/>
      <c r="P1063" s="89"/>
    </row>
    <row r="1064" spans="1:16" ht="36.75" customHeight="1" x14ac:dyDescent="0.25">
      <c r="A1064" s="176" t="str">
        <f t="shared" si="43"/>
        <v>01</v>
      </c>
      <c r="B1064" s="6" t="s">
        <v>1953</v>
      </c>
      <c r="C1064" s="73" t="s">
        <v>1954</v>
      </c>
      <c r="D1064" s="5" t="s">
        <v>1955</v>
      </c>
      <c r="E1064" s="175"/>
      <c r="F1064" s="24" t="str">
        <f t="shared" si="41"/>
        <v>PB =&gt; SC</v>
      </c>
      <c r="G1064" s="100" t="s">
        <v>1956</v>
      </c>
      <c r="H1064" s="144"/>
      <c r="I1064" s="145">
        <v>48388000</v>
      </c>
      <c r="J1064" s="145"/>
      <c r="K1064" s="159"/>
      <c r="L1064" s="158"/>
      <c r="M1064" s="34"/>
      <c r="N1064" s="62"/>
      <c r="O1064" s="68"/>
      <c r="P1064" s="5" t="s">
        <v>1930</v>
      </c>
    </row>
    <row r="1065" spans="1:16" ht="36.75" customHeight="1" x14ac:dyDescent="0.25">
      <c r="A1065" s="176" t="str">
        <f t="shared" si="43"/>
        <v>01</v>
      </c>
      <c r="B1065" s="6" t="s">
        <v>1953</v>
      </c>
      <c r="C1065" s="73" t="s">
        <v>1957</v>
      </c>
      <c r="D1065" s="5" t="s">
        <v>1123</v>
      </c>
      <c r="E1065" s="175"/>
      <c r="F1065" s="24" t="str">
        <f t="shared" si="41"/>
        <v>PA =&gt; SC</v>
      </c>
      <c r="G1065" s="104" t="s">
        <v>1958</v>
      </c>
      <c r="H1065" s="144"/>
      <c r="I1065" s="145">
        <v>26468000</v>
      </c>
      <c r="J1065" s="145"/>
      <c r="K1065" s="159"/>
      <c r="L1065" s="158"/>
      <c r="M1065" s="34"/>
      <c r="N1065" s="62"/>
      <c r="O1065" s="68">
        <v>0</v>
      </c>
      <c r="P1065" s="5" t="s">
        <v>1959</v>
      </c>
    </row>
    <row r="1066" spans="1:16" ht="36.75" customHeight="1" x14ac:dyDescent="0.25">
      <c r="A1066" s="176" t="str">
        <f t="shared" si="43"/>
        <v>01</v>
      </c>
      <c r="B1066" s="6" t="s">
        <v>1953</v>
      </c>
      <c r="C1066" s="73" t="s">
        <v>1960</v>
      </c>
      <c r="D1066" s="5" t="s">
        <v>1932</v>
      </c>
      <c r="E1066" s="175"/>
      <c r="F1066" s="24" t="str">
        <f t="shared" si="41"/>
        <v>IB =&gt; SC</v>
      </c>
      <c r="G1066" s="100" t="s">
        <v>1933</v>
      </c>
      <c r="H1066" s="144">
        <v>35570000</v>
      </c>
      <c r="I1066" s="145"/>
      <c r="J1066" s="145"/>
      <c r="K1066" s="159"/>
      <c r="L1066" s="158"/>
      <c r="M1066" s="34"/>
      <c r="N1066" s="62"/>
      <c r="O1066" s="68">
        <v>30000000</v>
      </c>
      <c r="P1066" s="5" t="s">
        <v>1961</v>
      </c>
    </row>
    <row r="1067" spans="1:16" ht="36.75" customHeight="1" x14ac:dyDescent="0.25">
      <c r="A1067" s="176" t="str">
        <f t="shared" si="43"/>
        <v>01</v>
      </c>
      <c r="B1067" s="6" t="s">
        <v>1953</v>
      </c>
      <c r="C1067" s="73"/>
      <c r="D1067" s="5" t="s">
        <v>1962</v>
      </c>
      <c r="E1067" s="175" t="s">
        <v>68</v>
      </c>
      <c r="F1067" s="24" t="str">
        <f t="shared" si="41"/>
        <v/>
      </c>
      <c r="G1067" s="100"/>
      <c r="H1067" s="144"/>
      <c r="I1067" s="145"/>
      <c r="J1067" s="145"/>
      <c r="K1067" s="159">
        <v>50000</v>
      </c>
      <c r="L1067" s="158"/>
      <c r="M1067" s="34"/>
      <c r="N1067" s="62"/>
      <c r="O1067" s="68"/>
      <c r="P1067" s="5"/>
    </row>
    <row r="1068" spans="1:16" ht="36.75" customHeight="1" x14ac:dyDescent="0.25">
      <c r="A1068" s="176" t="str">
        <f t="shared" si="43"/>
        <v>01</v>
      </c>
      <c r="B1068" s="6" t="s">
        <v>1953</v>
      </c>
      <c r="C1068" s="73"/>
      <c r="D1068" s="5" t="s">
        <v>1963</v>
      </c>
      <c r="E1068" s="175" t="s">
        <v>1377</v>
      </c>
      <c r="F1068" s="24" t="str">
        <f t="shared" si="41"/>
        <v/>
      </c>
      <c r="G1068" s="100"/>
      <c r="H1068" s="144"/>
      <c r="I1068" s="145"/>
      <c r="J1068" s="145"/>
      <c r="K1068" s="159">
        <v>300000</v>
      </c>
      <c r="L1068" s="158"/>
      <c r="M1068" s="34"/>
      <c r="N1068" s="62"/>
      <c r="O1068" s="68"/>
      <c r="P1068" s="5"/>
    </row>
    <row r="1069" spans="1:16" ht="36.75" customHeight="1" x14ac:dyDescent="0.25">
      <c r="A1069" s="176" t="str">
        <f t="shared" si="43"/>
        <v>01</v>
      </c>
      <c r="B1069" s="6" t="s">
        <v>1953</v>
      </c>
      <c r="C1069" s="73"/>
      <c r="D1069" s="5" t="s">
        <v>1946</v>
      </c>
      <c r="E1069" s="175" t="s">
        <v>23</v>
      </c>
      <c r="F1069" s="24" t="str">
        <f t="shared" si="41"/>
        <v/>
      </c>
      <c r="G1069" s="100"/>
      <c r="H1069" s="144"/>
      <c r="I1069" s="145"/>
      <c r="J1069" s="145"/>
      <c r="K1069" s="159">
        <v>400000</v>
      </c>
      <c r="L1069" s="158"/>
      <c r="M1069" s="34"/>
      <c r="N1069" s="62"/>
      <c r="O1069" s="68"/>
      <c r="P1069" s="5"/>
    </row>
    <row r="1070" spans="1:16" ht="36.75" customHeight="1" x14ac:dyDescent="0.25">
      <c r="A1070" s="176" t="str">
        <f t="shared" si="43"/>
        <v>01</v>
      </c>
      <c r="B1070" s="6" t="s">
        <v>1953</v>
      </c>
      <c r="C1070" s="73"/>
      <c r="D1070" s="5" t="s">
        <v>1964</v>
      </c>
      <c r="E1070" s="175" t="s">
        <v>1377</v>
      </c>
      <c r="F1070" s="24" t="str">
        <f t="shared" si="41"/>
        <v/>
      </c>
      <c r="G1070" s="100"/>
      <c r="H1070" s="144"/>
      <c r="I1070" s="145"/>
      <c r="J1070" s="145"/>
      <c r="K1070" s="159">
        <v>500000</v>
      </c>
      <c r="L1070" s="158"/>
      <c r="M1070" s="34"/>
      <c r="N1070" s="62"/>
      <c r="O1070" s="68"/>
      <c r="P1070" s="5"/>
    </row>
    <row r="1071" spans="1:16" ht="36.75" customHeight="1" x14ac:dyDescent="0.25">
      <c r="A1071" s="176" t="str">
        <f t="shared" si="43"/>
        <v>01</v>
      </c>
      <c r="B1071" s="6" t="s">
        <v>1953</v>
      </c>
      <c r="C1071" s="73"/>
      <c r="D1071" s="5" t="s">
        <v>1965</v>
      </c>
      <c r="E1071" s="175" t="s">
        <v>51</v>
      </c>
      <c r="F1071" s="24" t="str">
        <f t="shared" si="41"/>
        <v/>
      </c>
      <c r="G1071" s="100"/>
      <c r="H1071" s="144"/>
      <c r="I1071" s="145"/>
      <c r="J1071" s="145"/>
      <c r="K1071" s="159">
        <v>4000000</v>
      </c>
      <c r="L1071" s="158"/>
      <c r="M1071" s="34"/>
      <c r="N1071" s="62"/>
      <c r="O1071" s="68"/>
      <c r="P1071" s="5"/>
    </row>
    <row r="1072" spans="1:16" ht="36.75" customHeight="1" x14ac:dyDescent="0.25">
      <c r="A1072" s="176" t="str">
        <f t="shared" si="43"/>
        <v>01</v>
      </c>
      <c r="B1072" s="6" t="s">
        <v>1953</v>
      </c>
      <c r="C1072" s="73"/>
      <c r="D1072" s="5" t="s">
        <v>1966</v>
      </c>
      <c r="E1072" s="24" t="s">
        <v>28</v>
      </c>
      <c r="F1072" s="24" t="str">
        <f t="shared" si="41"/>
        <v/>
      </c>
      <c r="G1072" s="100"/>
      <c r="H1072" s="144"/>
      <c r="I1072" s="145"/>
      <c r="J1072" s="145"/>
      <c r="K1072" s="159">
        <v>200000</v>
      </c>
      <c r="L1072" s="158"/>
      <c r="M1072" s="34"/>
      <c r="N1072" s="62"/>
      <c r="O1072" s="68"/>
      <c r="P1072" s="5"/>
    </row>
    <row r="1073" spans="1:16" ht="36.75" customHeight="1" x14ac:dyDescent="0.25">
      <c r="A1073" s="176" t="str">
        <f t="shared" si="43"/>
        <v>01</v>
      </c>
      <c r="B1073" s="6" t="s">
        <v>1953</v>
      </c>
      <c r="C1073" s="73"/>
      <c r="D1073" s="5" t="s">
        <v>1967</v>
      </c>
      <c r="E1073" s="24" t="s">
        <v>28</v>
      </c>
      <c r="F1073" s="24" t="str">
        <f t="shared" si="41"/>
        <v/>
      </c>
      <c r="G1073" s="100"/>
      <c r="H1073" s="144"/>
      <c r="I1073" s="145"/>
      <c r="J1073" s="145"/>
      <c r="K1073" s="159">
        <v>400000</v>
      </c>
      <c r="L1073" s="158"/>
      <c r="M1073" s="34"/>
      <c r="N1073" s="62"/>
      <c r="O1073" s="68"/>
      <c r="P1073" s="5"/>
    </row>
    <row r="1074" spans="1:16" ht="36.75" customHeight="1" x14ac:dyDescent="0.25">
      <c r="A1074" s="176" t="str">
        <f t="shared" si="43"/>
        <v>01</v>
      </c>
      <c r="B1074" s="6" t="s">
        <v>1953</v>
      </c>
      <c r="C1074" s="73"/>
      <c r="D1074" s="5" t="s">
        <v>1968</v>
      </c>
      <c r="E1074" s="24" t="s">
        <v>28</v>
      </c>
      <c r="F1074" s="24" t="str">
        <f t="shared" si="41"/>
        <v/>
      </c>
      <c r="G1074" s="100"/>
      <c r="H1074" s="144"/>
      <c r="I1074" s="145"/>
      <c r="J1074" s="145"/>
      <c r="K1074" s="159">
        <v>1000000</v>
      </c>
      <c r="L1074" s="158"/>
      <c r="M1074" s="34"/>
      <c r="N1074" s="62"/>
      <c r="O1074" s="68"/>
      <c r="P1074" s="5"/>
    </row>
    <row r="1075" spans="1:16" ht="36.75" customHeight="1" x14ac:dyDescent="0.25">
      <c r="A1075" s="176" t="str">
        <f t="shared" si="43"/>
        <v>01</v>
      </c>
      <c r="B1075" s="6" t="s">
        <v>1953</v>
      </c>
      <c r="C1075" s="73"/>
      <c r="D1075" s="5" t="s">
        <v>1807</v>
      </c>
      <c r="E1075" s="24" t="s">
        <v>28</v>
      </c>
      <c r="F1075" s="24" t="str">
        <f t="shared" si="41"/>
        <v/>
      </c>
      <c r="G1075" s="100"/>
      <c r="H1075" s="144"/>
      <c r="I1075" s="145"/>
      <c r="J1075" s="145"/>
      <c r="K1075" s="159">
        <v>450000</v>
      </c>
      <c r="L1075" s="158"/>
      <c r="M1075" s="34"/>
      <c r="N1075" s="62"/>
      <c r="O1075" s="68"/>
      <c r="P1075" s="5"/>
    </row>
    <row r="1076" spans="1:16" ht="36.75" customHeight="1" x14ac:dyDescent="0.25">
      <c r="A1076" s="176" t="str">
        <f t="shared" si="43"/>
        <v>01</v>
      </c>
      <c r="B1076" s="6" t="s">
        <v>1953</v>
      </c>
      <c r="C1076" s="73"/>
      <c r="D1076" s="5" t="s">
        <v>1969</v>
      </c>
      <c r="E1076" s="175" t="s">
        <v>68</v>
      </c>
      <c r="F1076" s="24" t="str">
        <f t="shared" si="41"/>
        <v/>
      </c>
      <c r="G1076" s="100"/>
      <c r="H1076" s="144"/>
      <c r="I1076" s="145"/>
      <c r="J1076" s="145"/>
      <c r="K1076" s="159">
        <v>660000</v>
      </c>
      <c r="L1076" s="158"/>
      <c r="M1076" s="34"/>
      <c r="N1076" s="62"/>
      <c r="O1076" s="68"/>
      <c r="P1076" s="5"/>
    </row>
    <row r="1077" spans="1:16" s="135" customFormat="1" ht="36.75" customHeight="1" x14ac:dyDescent="0.25">
      <c r="A1077" s="176" t="str">
        <f t="shared" si="43"/>
        <v/>
      </c>
      <c r="B1077" s="109"/>
      <c r="C1077" s="109"/>
      <c r="D1077" s="89" t="s">
        <v>1970</v>
      </c>
      <c r="E1077" s="134"/>
      <c r="F1077" s="24" t="str">
        <f t="shared" si="41"/>
        <v/>
      </c>
      <c r="G1077" s="124"/>
      <c r="H1077" s="125">
        <f>H1066</f>
        <v>35570000</v>
      </c>
      <c r="I1077" s="126"/>
      <c r="J1077" s="126"/>
      <c r="K1077" s="125">
        <f>SUM(K1067:K1076)</f>
        <v>7960000</v>
      </c>
      <c r="L1077" s="126"/>
      <c r="M1077" s="125">
        <f>M1063+H1077-K1077</f>
        <v>110648000</v>
      </c>
      <c r="N1077" s="107"/>
      <c r="O1077" s="127"/>
      <c r="P1077" s="89"/>
    </row>
    <row r="1078" spans="1:16" ht="36.75" customHeight="1" x14ac:dyDescent="0.25">
      <c r="A1078" s="176" t="str">
        <f t="shared" si="43"/>
        <v>01</v>
      </c>
      <c r="B1078" s="6" t="s">
        <v>1971</v>
      </c>
      <c r="C1078" s="73" t="s">
        <v>0</v>
      </c>
      <c r="D1078" s="5" t="s">
        <v>1972</v>
      </c>
      <c r="E1078" s="24" t="s">
        <v>28</v>
      </c>
      <c r="F1078" s="24" t="str">
        <f t="shared" si="41"/>
        <v/>
      </c>
      <c r="G1078" s="100"/>
      <c r="H1078" s="144"/>
      <c r="I1078" s="145"/>
      <c r="J1078" s="145"/>
      <c r="K1078" s="159">
        <v>450000</v>
      </c>
      <c r="L1078" s="158"/>
      <c r="M1078" s="34"/>
      <c r="N1078" s="62"/>
      <c r="O1078" s="68"/>
      <c r="P1078" s="5"/>
    </row>
    <row r="1079" spans="1:16" ht="36.75" customHeight="1" x14ac:dyDescent="0.25">
      <c r="A1079" s="176" t="str">
        <f t="shared" si="43"/>
        <v>01</v>
      </c>
      <c r="B1079" s="6" t="s">
        <v>1971</v>
      </c>
      <c r="C1079" s="73"/>
      <c r="D1079" s="5" t="s">
        <v>1975</v>
      </c>
      <c r="E1079" s="175" t="s">
        <v>24</v>
      </c>
      <c r="F1079" s="24" t="str">
        <f t="shared" si="41"/>
        <v/>
      </c>
      <c r="G1079" s="100"/>
      <c r="H1079" s="144"/>
      <c r="I1079" s="145"/>
      <c r="J1079" s="145"/>
      <c r="K1079" s="159">
        <v>5000000</v>
      </c>
      <c r="L1079" s="158"/>
      <c r="M1079" s="34"/>
      <c r="N1079" s="62"/>
      <c r="O1079" s="68"/>
      <c r="P1079" s="5"/>
    </row>
    <row r="1080" spans="1:16" ht="36.75" customHeight="1" x14ac:dyDescent="0.25">
      <c r="A1080" s="176" t="str">
        <f t="shared" si="43"/>
        <v>01</v>
      </c>
      <c r="B1080" s="6" t="s">
        <v>1971</v>
      </c>
      <c r="C1080" s="73"/>
      <c r="D1080" s="5" t="s">
        <v>1973</v>
      </c>
      <c r="E1080" s="175" t="s">
        <v>51</v>
      </c>
      <c r="F1080" s="24" t="str">
        <f t="shared" si="41"/>
        <v/>
      </c>
      <c r="G1080" s="100"/>
      <c r="H1080" s="144"/>
      <c r="I1080" s="145"/>
      <c r="J1080" s="145"/>
      <c r="K1080" s="159">
        <v>6000000</v>
      </c>
      <c r="L1080" s="158"/>
      <c r="M1080" s="34"/>
      <c r="N1080" s="62"/>
      <c r="O1080" s="68"/>
      <c r="P1080" s="5"/>
    </row>
    <row r="1081" spans="1:16" s="135" customFormat="1" ht="36.75" customHeight="1" x14ac:dyDescent="0.25">
      <c r="A1081" s="176" t="str">
        <f t="shared" si="43"/>
        <v/>
      </c>
      <c r="B1081" s="109"/>
      <c r="C1081" s="109"/>
      <c r="D1081" s="89" t="s">
        <v>1974</v>
      </c>
      <c r="E1081" s="134"/>
      <c r="F1081" s="24" t="str">
        <f t="shared" si="41"/>
        <v/>
      </c>
      <c r="G1081" s="124"/>
      <c r="H1081" s="125"/>
      <c r="I1081" s="126"/>
      <c r="J1081" s="126"/>
      <c r="K1081" s="125">
        <f>SUM(K1078:K1080)</f>
        <v>11450000</v>
      </c>
      <c r="L1081" s="126"/>
      <c r="M1081" s="125">
        <f>M1077-K1081</f>
        <v>99198000</v>
      </c>
      <c r="N1081" s="107"/>
      <c r="O1081" s="127"/>
      <c r="P1081" s="89"/>
    </row>
    <row r="1082" spans="1:16" ht="36.75" customHeight="1" x14ac:dyDescent="0.25">
      <c r="A1082" s="176" t="str">
        <f t="shared" si="43"/>
        <v>01</v>
      </c>
      <c r="B1082" s="6" t="s">
        <v>1976</v>
      </c>
      <c r="C1082" s="73"/>
      <c r="D1082" s="5" t="s">
        <v>1977</v>
      </c>
      <c r="E1082" s="175" t="s">
        <v>51</v>
      </c>
      <c r="F1082" s="24" t="str">
        <f t="shared" si="41"/>
        <v/>
      </c>
      <c r="G1082" s="100"/>
      <c r="H1082" s="144"/>
      <c r="I1082" s="145"/>
      <c r="J1082" s="145"/>
      <c r="K1082" s="159">
        <v>4000000</v>
      </c>
      <c r="L1082" s="158"/>
      <c r="M1082" s="34"/>
      <c r="N1082" s="62"/>
      <c r="O1082" s="68"/>
      <c r="P1082" s="5"/>
    </row>
    <row r="1083" spans="1:16" ht="36.75" customHeight="1" x14ac:dyDescent="0.25">
      <c r="A1083" s="176" t="str">
        <f t="shared" si="43"/>
        <v>01</v>
      </c>
      <c r="B1083" s="6" t="s">
        <v>1976</v>
      </c>
      <c r="C1083" s="73"/>
      <c r="D1083" s="5" t="s">
        <v>1978</v>
      </c>
      <c r="E1083" s="175" t="s">
        <v>68</v>
      </c>
      <c r="F1083" s="24" t="str">
        <f t="shared" si="41"/>
        <v/>
      </c>
      <c r="G1083" s="100"/>
      <c r="H1083" s="144"/>
      <c r="I1083" s="145"/>
      <c r="J1083" s="145"/>
      <c r="K1083" s="159">
        <v>60000</v>
      </c>
      <c r="L1083" s="158"/>
      <c r="M1083" s="34"/>
      <c r="N1083" s="62"/>
      <c r="O1083" s="68"/>
      <c r="P1083" s="5"/>
    </row>
    <row r="1084" spans="1:16" s="135" customFormat="1" ht="36.75" customHeight="1" x14ac:dyDescent="0.25">
      <c r="A1084" s="176" t="str">
        <f t="shared" si="43"/>
        <v/>
      </c>
      <c r="B1084" s="109"/>
      <c r="C1084" s="109"/>
      <c r="D1084" s="89" t="s">
        <v>1979</v>
      </c>
      <c r="E1084" s="134"/>
      <c r="F1084" s="24" t="str">
        <f t="shared" si="41"/>
        <v/>
      </c>
      <c r="G1084" s="124"/>
      <c r="H1084" s="125"/>
      <c r="I1084" s="126"/>
      <c r="J1084" s="126"/>
      <c r="K1084" s="125">
        <f>SUM(K1082:K1083)</f>
        <v>4060000</v>
      </c>
      <c r="L1084" s="126"/>
      <c r="M1084" s="125">
        <f>M1081-K1084</f>
        <v>95138000</v>
      </c>
      <c r="N1084" s="107"/>
      <c r="O1084" s="127"/>
      <c r="P1084" s="89"/>
    </row>
    <row r="1085" spans="1:16" ht="36.75" customHeight="1" x14ac:dyDescent="0.25">
      <c r="A1085" s="176" t="str">
        <f t="shared" si="43"/>
        <v>01</v>
      </c>
      <c r="B1085" s="6" t="s">
        <v>1980</v>
      </c>
      <c r="C1085" s="73"/>
      <c r="D1085" s="5" t="s">
        <v>1981</v>
      </c>
      <c r="E1085" s="175" t="s">
        <v>47</v>
      </c>
      <c r="F1085" s="24" t="str">
        <f t="shared" si="41"/>
        <v/>
      </c>
      <c r="G1085" s="100"/>
      <c r="H1085" s="144"/>
      <c r="I1085" s="145"/>
      <c r="J1085" s="145"/>
      <c r="K1085" s="159">
        <v>6580000</v>
      </c>
      <c r="L1085" s="158"/>
      <c r="M1085" s="34"/>
      <c r="N1085" s="62"/>
      <c r="O1085" s="68"/>
      <c r="P1085" s="5"/>
    </row>
    <row r="1086" spans="1:16" ht="36.75" customHeight="1" x14ac:dyDescent="0.25">
      <c r="A1086" s="176" t="str">
        <f t="shared" si="43"/>
        <v>01</v>
      </c>
      <c r="B1086" s="6" t="s">
        <v>1980</v>
      </c>
      <c r="C1086" s="73"/>
      <c r="D1086" s="5" t="s">
        <v>1982</v>
      </c>
      <c r="E1086" s="24" t="s">
        <v>28</v>
      </c>
      <c r="F1086" s="24" t="str">
        <f t="shared" si="41"/>
        <v/>
      </c>
      <c r="G1086" s="100"/>
      <c r="H1086" s="144"/>
      <c r="I1086" s="145"/>
      <c r="J1086" s="145"/>
      <c r="K1086" s="159">
        <v>400000</v>
      </c>
      <c r="L1086" s="158"/>
      <c r="M1086" s="34"/>
      <c r="N1086" s="62"/>
      <c r="O1086" s="68"/>
      <c r="P1086" s="5"/>
    </row>
    <row r="1087" spans="1:16" ht="36.75" customHeight="1" x14ac:dyDescent="0.25">
      <c r="A1087" s="176" t="str">
        <f t="shared" si="43"/>
        <v>01</v>
      </c>
      <c r="B1087" s="6" t="s">
        <v>1980</v>
      </c>
      <c r="C1087" s="73"/>
      <c r="D1087" s="5" t="s">
        <v>1983</v>
      </c>
      <c r="E1087" s="24" t="s">
        <v>28</v>
      </c>
      <c r="F1087" s="24" t="str">
        <f t="shared" si="41"/>
        <v/>
      </c>
      <c r="G1087" s="100"/>
      <c r="H1087" s="144"/>
      <c r="I1087" s="145"/>
      <c r="J1087" s="145"/>
      <c r="K1087" s="159">
        <v>400000</v>
      </c>
      <c r="L1087" s="158"/>
      <c r="M1087" s="34"/>
      <c r="N1087" s="62"/>
      <c r="O1087" s="68"/>
      <c r="P1087" s="5"/>
    </row>
    <row r="1088" spans="1:16" ht="36.75" customHeight="1" x14ac:dyDescent="0.25">
      <c r="A1088" s="176" t="str">
        <f t="shared" si="43"/>
        <v>01</v>
      </c>
      <c r="B1088" s="6" t="s">
        <v>1980</v>
      </c>
      <c r="C1088" s="73"/>
      <c r="D1088" s="5" t="s">
        <v>1984</v>
      </c>
      <c r="E1088" s="24" t="s">
        <v>28</v>
      </c>
      <c r="F1088" s="24" t="str">
        <f t="shared" si="41"/>
        <v/>
      </c>
      <c r="G1088" s="100"/>
      <c r="H1088" s="144"/>
      <c r="I1088" s="145"/>
      <c r="J1088" s="145"/>
      <c r="K1088" s="159">
        <v>400000</v>
      </c>
      <c r="L1088" s="158"/>
      <c r="M1088" s="34"/>
      <c r="N1088" s="62"/>
      <c r="O1088" s="68"/>
      <c r="P1088" s="5"/>
    </row>
    <row r="1089" spans="1:16" ht="36.75" customHeight="1" x14ac:dyDescent="0.25">
      <c r="A1089" s="176" t="str">
        <f t="shared" si="43"/>
        <v>01</v>
      </c>
      <c r="B1089" s="6" t="s">
        <v>1980</v>
      </c>
      <c r="C1089" s="73"/>
      <c r="D1089" s="5" t="s">
        <v>1985</v>
      </c>
      <c r="E1089" s="24" t="s">
        <v>28</v>
      </c>
      <c r="F1089" s="24" t="str">
        <f t="shared" si="41"/>
        <v/>
      </c>
      <c r="G1089" s="100"/>
      <c r="H1089" s="144"/>
      <c r="I1089" s="145"/>
      <c r="J1089" s="145"/>
      <c r="K1089" s="159">
        <v>400000</v>
      </c>
      <c r="L1089" s="158"/>
      <c r="M1089" s="34"/>
      <c r="N1089" s="62"/>
      <c r="O1089" s="68"/>
      <c r="P1089" s="5"/>
    </row>
    <row r="1090" spans="1:16" ht="36.75" customHeight="1" x14ac:dyDescent="0.25">
      <c r="A1090" s="176" t="str">
        <f t="shared" si="43"/>
        <v>01</v>
      </c>
      <c r="B1090" s="6" t="s">
        <v>1980</v>
      </c>
      <c r="C1090" s="73"/>
      <c r="D1090" s="5" t="s">
        <v>1986</v>
      </c>
      <c r="E1090" s="24" t="s">
        <v>28</v>
      </c>
      <c r="F1090" s="24" t="str">
        <f t="shared" si="41"/>
        <v/>
      </c>
      <c r="G1090" s="100"/>
      <c r="H1090" s="144"/>
      <c r="I1090" s="145"/>
      <c r="J1090" s="145"/>
      <c r="K1090" s="159">
        <v>400000</v>
      </c>
      <c r="L1090" s="158"/>
      <c r="M1090" s="34"/>
      <c r="N1090" s="62"/>
      <c r="O1090" s="68"/>
      <c r="P1090" s="5"/>
    </row>
    <row r="1091" spans="1:16" ht="36.75" customHeight="1" x14ac:dyDescent="0.25">
      <c r="A1091" s="176" t="str">
        <f t="shared" si="43"/>
        <v>01</v>
      </c>
      <c r="B1091" s="6" t="s">
        <v>1980</v>
      </c>
      <c r="C1091" s="73"/>
      <c r="D1091" s="5" t="s">
        <v>1987</v>
      </c>
      <c r="E1091" s="24" t="s">
        <v>28</v>
      </c>
      <c r="F1091" s="24" t="str">
        <f t="shared" si="41"/>
        <v/>
      </c>
      <c r="G1091" s="100"/>
      <c r="H1091" s="144"/>
      <c r="I1091" s="145"/>
      <c r="J1091" s="145"/>
      <c r="K1091" s="159">
        <v>400000</v>
      </c>
      <c r="L1091" s="158"/>
      <c r="M1091" s="34"/>
      <c r="N1091" s="62"/>
      <c r="O1091" s="68"/>
      <c r="P1091" s="5"/>
    </row>
    <row r="1092" spans="1:16" s="135" customFormat="1" ht="36.75" customHeight="1" x14ac:dyDescent="0.25">
      <c r="A1092" s="176" t="str">
        <f t="shared" si="43"/>
        <v/>
      </c>
      <c r="B1092" s="109"/>
      <c r="C1092" s="109"/>
      <c r="D1092" s="89" t="s">
        <v>1988</v>
      </c>
      <c r="E1092" s="134"/>
      <c r="F1092" s="24" t="str">
        <f t="shared" si="41"/>
        <v/>
      </c>
      <c r="G1092" s="124"/>
      <c r="H1092" s="125"/>
      <c r="I1092" s="126"/>
      <c r="J1092" s="126"/>
      <c r="K1092" s="125">
        <f>SUM(K1085:K1091)</f>
        <v>8980000</v>
      </c>
      <c r="L1092" s="126"/>
      <c r="M1092" s="125">
        <f>M1084-K1092</f>
        <v>86158000</v>
      </c>
      <c r="N1092" s="107"/>
      <c r="O1092" s="127"/>
      <c r="P1092" s="89"/>
    </row>
    <row r="1093" spans="1:16" ht="36.75" customHeight="1" x14ac:dyDescent="0.25">
      <c r="A1093" s="176" t="str">
        <f t="shared" si="43"/>
        <v>01</v>
      </c>
      <c r="B1093" s="6" t="s">
        <v>1989</v>
      </c>
      <c r="C1093" s="73"/>
      <c r="D1093" s="5" t="s">
        <v>1990</v>
      </c>
      <c r="E1093" s="24" t="s">
        <v>28</v>
      </c>
      <c r="F1093" s="24" t="str">
        <f t="shared" si="41"/>
        <v/>
      </c>
      <c r="G1093" s="100"/>
      <c r="H1093" s="144"/>
      <c r="I1093" s="145"/>
      <c r="J1093" s="145"/>
      <c r="K1093" s="159">
        <v>800000</v>
      </c>
      <c r="L1093" s="158"/>
      <c r="M1093" s="34"/>
      <c r="N1093" s="62"/>
      <c r="O1093" s="68"/>
      <c r="P1093" s="5"/>
    </row>
    <row r="1094" spans="1:16" ht="36.75" customHeight="1" x14ac:dyDescent="0.25">
      <c r="A1094" s="176" t="str">
        <f t="shared" si="43"/>
        <v>01</v>
      </c>
      <c r="B1094" s="6" t="s">
        <v>1989</v>
      </c>
      <c r="C1094" s="73"/>
      <c r="D1094" s="5" t="s">
        <v>1991</v>
      </c>
      <c r="E1094" s="24" t="s">
        <v>28</v>
      </c>
      <c r="F1094" s="24" t="str">
        <f t="shared" ref="F1094:F1160" si="44">LEFT(G1094,8)</f>
        <v/>
      </c>
      <c r="G1094" s="100"/>
      <c r="H1094" s="144"/>
      <c r="I1094" s="145"/>
      <c r="J1094" s="145"/>
      <c r="K1094" s="159">
        <v>200000</v>
      </c>
      <c r="L1094" s="158"/>
      <c r="M1094" s="34"/>
      <c r="N1094" s="62"/>
      <c r="O1094" s="68"/>
      <c r="P1094" s="5"/>
    </row>
    <row r="1095" spans="1:16" s="135" customFormat="1" ht="36.75" customHeight="1" x14ac:dyDescent="0.25">
      <c r="A1095" s="176" t="str">
        <f t="shared" si="43"/>
        <v/>
      </c>
      <c r="B1095" s="109"/>
      <c r="C1095" s="109"/>
      <c r="D1095" s="89" t="s">
        <v>1992</v>
      </c>
      <c r="E1095" s="134"/>
      <c r="F1095" s="24" t="str">
        <f t="shared" si="44"/>
        <v/>
      </c>
      <c r="G1095" s="124"/>
      <c r="H1095" s="125"/>
      <c r="I1095" s="126"/>
      <c r="J1095" s="126"/>
      <c r="K1095" s="125">
        <f>SUM(K1093:K1094)</f>
        <v>1000000</v>
      </c>
      <c r="L1095" s="126"/>
      <c r="M1095" s="125">
        <f>M1092-K1095</f>
        <v>85158000</v>
      </c>
      <c r="N1095" s="107"/>
      <c r="O1095" s="127"/>
      <c r="P1095" s="89"/>
    </row>
    <row r="1096" spans="1:16" ht="36.75" customHeight="1" x14ac:dyDescent="0.25">
      <c r="A1096" s="176" t="str">
        <f t="shared" si="43"/>
        <v>01</v>
      </c>
      <c r="B1096" s="6" t="s">
        <v>1999</v>
      </c>
      <c r="C1096" s="73"/>
      <c r="D1096" s="7" t="s">
        <v>1997</v>
      </c>
      <c r="E1096" s="175"/>
      <c r="F1096" s="24" t="str">
        <f t="shared" si="44"/>
        <v>KHAC</v>
      </c>
      <c r="G1096" s="100" t="s">
        <v>70</v>
      </c>
      <c r="H1096" s="144">
        <v>3000000</v>
      </c>
      <c r="I1096" s="145"/>
      <c r="J1096" s="145"/>
      <c r="K1096" s="159"/>
      <c r="L1096" s="158"/>
      <c r="M1096" s="34"/>
      <c r="N1096" s="62"/>
      <c r="O1096" s="68"/>
      <c r="P1096" s="5"/>
    </row>
    <row r="1097" spans="1:16" ht="36.75" customHeight="1" x14ac:dyDescent="0.25">
      <c r="A1097" s="176" t="str">
        <f t="shared" si="43"/>
        <v>01</v>
      </c>
      <c r="B1097" s="6" t="s">
        <v>1999</v>
      </c>
      <c r="C1097" s="73"/>
      <c r="D1097" s="5" t="s">
        <v>1993</v>
      </c>
      <c r="E1097" s="175" t="s">
        <v>68</v>
      </c>
      <c r="F1097" s="24" t="str">
        <f t="shared" si="44"/>
        <v/>
      </c>
      <c r="G1097" s="100"/>
      <c r="H1097" s="144"/>
      <c r="I1097" s="145"/>
      <c r="J1097" s="145"/>
      <c r="K1097" s="159">
        <v>250000</v>
      </c>
      <c r="L1097" s="158"/>
      <c r="M1097" s="34"/>
      <c r="N1097" s="62"/>
      <c r="O1097" s="68"/>
      <c r="P1097" s="5"/>
    </row>
    <row r="1098" spans="1:16" ht="36.75" customHeight="1" x14ac:dyDescent="0.25">
      <c r="A1098" s="176" t="str">
        <f t="shared" si="43"/>
        <v>01</v>
      </c>
      <c r="B1098" s="6" t="s">
        <v>1999</v>
      </c>
      <c r="C1098" s="73"/>
      <c r="D1098" s="5" t="s">
        <v>1994</v>
      </c>
      <c r="E1098" s="24" t="s">
        <v>28</v>
      </c>
      <c r="F1098" s="24" t="str">
        <f t="shared" si="44"/>
        <v/>
      </c>
      <c r="G1098" s="100"/>
      <c r="H1098" s="144"/>
      <c r="I1098" s="145"/>
      <c r="J1098" s="145"/>
      <c r="K1098" s="159">
        <v>400000</v>
      </c>
      <c r="L1098" s="158"/>
      <c r="M1098" s="34"/>
      <c r="N1098" s="62"/>
      <c r="O1098" s="68"/>
      <c r="P1098" s="5"/>
    </row>
    <row r="1099" spans="1:16" ht="36.75" customHeight="1" x14ac:dyDescent="0.25">
      <c r="A1099" s="176" t="str">
        <f t="shared" si="43"/>
        <v>01</v>
      </c>
      <c r="B1099" s="6" t="s">
        <v>1999</v>
      </c>
      <c r="C1099" s="73"/>
      <c r="D1099" s="5" t="s">
        <v>1995</v>
      </c>
      <c r="E1099" s="175" t="s">
        <v>1410</v>
      </c>
      <c r="F1099" s="24" t="str">
        <f t="shared" si="44"/>
        <v/>
      </c>
      <c r="G1099" s="100"/>
      <c r="H1099" s="144"/>
      <c r="I1099" s="145"/>
      <c r="J1099" s="145"/>
      <c r="K1099" s="159">
        <v>4900000</v>
      </c>
      <c r="L1099" s="158"/>
      <c r="M1099" s="34"/>
      <c r="N1099" s="62"/>
      <c r="O1099" s="68"/>
      <c r="P1099" s="5"/>
    </row>
    <row r="1100" spans="1:16" ht="36.75" customHeight="1" x14ac:dyDescent="0.25">
      <c r="A1100" s="176" t="str">
        <f t="shared" si="43"/>
        <v>01</v>
      </c>
      <c r="B1100" s="6" t="s">
        <v>1999</v>
      </c>
      <c r="C1100" s="73"/>
      <c r="D1100" s="5" t="s">
        <v>1996</v>
      </c>
      <c r="E1100" s="175" t="s">
        <v>24</v>
      </c>
      <c r="F1100" s="24" t="str">
        <f t="shared" si="44"/>
        <v/>
      </c>
      <c r="G1100" s="100"/>
      <c r="H1100" s="144"/>
      <c r="I1100" s="145"/>
      <c r="J1100" s="145"/>
      <c r="K1100" s="159">
        <v>3500000</v>
      </c>
      <c r="L1100" s="158"/>
      <c r="M1100" s="34"/>
      <c r="N1100" s="62"/>
      <c r="O1100" s="68"/>
      <c r="P1100" s="5"/>
    </row>
    <row r="1101" spans="1:16" s="135" customFormat="1" ht="36.75" customHeight="1" x14ac:dyDescent="0.25">
      <c r="A1101" s="176" t="str">
        <f t="shared" si="43"/>
        <v/>
      </c>
      <c r="B1101" s="109"/>
      <c r="C1101" s="109"/>
      <c r="D1101" s="89" t="s">
        <v>1998</v>
      </c>
      <c r="E1101" s="134"/>
      <c r="F1101" s="24" t="str">
        <f t="shared" si="44"/>
        <v/>
      </c>
      <c r="G1101" s="124"/>
      <c r="H1101" s="125">
        <f>H1096</f>
        <v>3000000</v>
      </c>
      <c r="I1101" s="126"/>
      <c r="J1101" s="126"/>
      <c r="K1101" s="125">
        <f>SUM(K1097:K1100)</f>
        <v>9050000</v>
      </c>
      <c r="L1101" s="126"/>
      <c r="M1101" s="125">
        <f>M1095+H1101-K1101</f>
        <v>79108000</v>
      </c>
      <c r="N1101" s="107"/>
      <c r="O1101" s="127"/>
      <c r="P1101" s="89"/>
    </row>
    <row r="1102" spans="1:16" ht="36.75" customHeight="1" x14ac:dyDescent="0.25">
      <c r="A1102" s="176" t="str">
        <f t="shared" si="43"/>
        <v>01</v>
      </c>
      <c r="B1102" s="6" t="s">
        <v>2000</v>
      </c>
      <c r="C1102" s="73" t="s">
        <v>2001</v>
      </c>
      <c r="D1102" s="5" t="s">
        <v>1845</v>
      </c>
      <c r="E1102" s="175"/>
      <c r="F1102" s="24" t="str">
        <f t="shared" si="44"/>
        <v>IB =&gt; SC</v>
      </c>
      <c r="G1102" s="100" t="s">
        <v>1846</v>
      </c>
      <c r="H1102" s="144"/>
      <c r="I1102" s="145">
        <v>10000000</v>
      </c>
      <c r="J1102" s="145"/>
      <c r="K1102" s="159"/>
      <c r="L1102" s="158"/>
      <c r="M1102" s="34"/>
      <c r="N1102" s="62"/>
      <c r="O1102" s="68"/>
      <c r="P1102" s="5" t="s">
        <v>2002</v>
      </c>
    </row>
    <row r="1103" spans="1:16" ht="36.75" customHeight="1" x14ac:dyDescent="0.25">
      <c r="A1103" s="176" t="str">
        <f t="shared" si="43"/>
        <v>01</v>
      </c>
      <c r="B1103" s="6" t="s">
        <v>2000</v>
      </c>
      <c r="C1103" s="73"/>
      <c r="D1103" s="5" t="s">
        <v>27</v>
      </c>
      <c r="E1103" s="175" t="s">
        <v>27</v>
      </c>
      <c r="F1103" s="24" t="str">
        <f t="shared" si="44"/>
        <v/>
      </c>
      <c r="G1103" s="100"/>
      <c r="H1103" s="144"/>
      <c r="I1103" s="145"/>
      <c r="J1103" s="145"/>
      <c r="K1103" s="159">
        <v>1250000</v>
      </c>
      <c r="L1103" s="158"/>
      <c r="M1103" s="34"/>
      <c r="N1103" s="62"/>
      <c r="O1103" s="68"/>
      <c r="P1103" s="5"/>
    </row>
    <row r="1104" spans="1:16" ht="36.75" customHeight="1" x14ac:dyDescent="0.25">
      <c r="A1104" s="176" t="str">
        <f t="shared" si="43"/>
        <v>01</v>
      </c>
      <c r="B1104" s="6" t="s">
        <v>2000</v>
      </c>
      <c r="C1104" s="73"/>
      <c r="D1104" s="5" t="s">
        <v>2003</v>
      </c>
      <c r="E1104" s="24" t="s">
        <v>28</v>
      </c>
      <c r="F1104" s="24" t="str">
        <f t="shared" si="44"/>
        <v/>
      </c>
      <c r="G1104" s="100"/>
      <c r="H1104" s="144"/>
      <c r="I1104" s="145"/>
      <c r="J1104" s="145"/>
      <c r="K1104" s="159">
        <v>1350000</v>
      </c>
      <c r="L1104" s="158"/>
      <c r="M1104" s="34"/>
      <c r="N1104" s="62"/>
      <c r="O1104" s="68"/>
      <c r="P1104" s="5"/>
    </row>
    <row r="1105" spans="1:16" ht="36.75" customHeight="1" x14ac:dyDescent="0.25">
      <c r="A1105" s="176" t="str">
        <f t="shared" si="43"/>
        <v>01</v>
      </c>
      <c r="B1105" s="6" t="s">
        <v>2000</v>
      </c>
      <c r="C1105" s="73"/>
      <c r="D1105" s="5" t="s">
        <v>2004</v>
      </c>
      <c r="E1105" s="24" t="s">
        <v>28</v>
      </c>
      <c r="F1105" s="24" t="str">
        <f t="shared" si="44"/>
        <v/>
      </c>
      <c r="G1105" s="100"/>
      <c r="H1105" s="144"/>
      <c r="I1105" s="145"/>
      <c r="J1105" s="145"/>
      <c r="K1105" s="159">
        <f>190000*5</f>
        <v>950000</v>
      </c>
      <c r="L1105" s="158"/>
      <c r="M1105" s="34"/>
      <c r="N1105" s="62"/>
      <c r="O1105" s="68"/>
      <c r="P1105" s="5"/>
    </row>
    <row r="1106" spans="1:16" s="135" customFormat="1" ht="36.75" customHeight="1" x14ac:dyDescent="0.25">
      <c r="A1106" s="176" t="str">
        <f t="shared" si="43"/>
        <v/>
      </c>
      <c r="B1106" s="109"/>
      <c r="C1106" s="109"/>
      <c r="D1106" s="89" t="s">
        <v>2005</v>
      </c>
      <c r="E1106" s="134"/>
      <c r="F1106" s="24" t="str">
        <f t="shared" si="44"/>
        <v/>
      </c>
      <c r="G1106" s="124"/>
      <c r="H1106" s="125"/>
      <c r="I1106" s="126"/>
      <c r="J1106" s="126"/>
      <c r="K1106" s="125">
        <f>SUM(K1103:K1105)</f>
        <v>3550000</v>
      </c>
      <c r="L1106" s="126"/>
      <c r="M1106" s="125">
        <f>M1101-K1106</f>
        <v>75558000</v>
      </c>
      <c r="N1106" s="107"/>
      <c r="O1106" s="127"/>
      <c r="P1106" s="89"/>
    </row>
    <row r="1107" spans="1:16" ht="36.75" customHeight="1" x14ac:dyDescent="0.25">
      <c r="A1107" s="176" t="str">
        <f t="shared" si="43"/>
        <v>01</v>
      </c>
      <c r="B1107" s="6" t="s">
        <v>2045</v>
      </c>
      <c r="C1107" s="73" t="s">
        <v>2046</v>
      </c>
      <c r="D1107" s="5" t="s">
        <v>1772</v>
      </c>
      <c r="E1107" s="175"/>
      <c r="F1107" s="24" t="str">
        <f t="shared" si="44"/>
        <v>Fo =&gt; Ad</v>
      </c>
      <c r="G1107" s="100" t="s">
        <v>1773</v>
      </c>
      <c r="H1107" s="144">
        <v>10000000</v>
      </c>
      <c r="I1107" s="145"/>
      <c r="J1107" s="145"/>
      <c r="K1107" s="159"/>
      <c r="L1107" s="158"/>
      <c r="M1107" s="34"/>
      <c r="N1107" s="62"/>
      <c r="O1107" s="68">
        <v>7740000</v>
      </c>
      <c r="P1107" s="5" t="s">
        <v>2047</v>
      </c>
    </row>
    <row r="1108" spans="1:16" ht="36.75" customHeight="1" x14ac:dyDescent="0.25">
      <c r="A1108" s="176" t="str">
        <f t="shared" si="43"/>
        <v>01</v>
      </c>
      <c r="B1108" s="6" t="s">
        <v>2045</v>
      </c>
      <c r="C1108" s="73"/>
      <c r="D1108" s="5" t="s">
        <v>2048</v>
      </c>
      <c r="E1108" s="24" t="s">
        <v>28</v>
      </c>
      <c r="F1108" s="24" t="str">
        <f t="shared" si="44"/>
        <v/>
      </c>
      <c r="G1108" s="100"/>
      <c r="H1108" s="144"/>
      <c r="I1108" s="145"/>
      <c r="J1108" s="145"/>
      <c r="K1108" s="159">
        <v>2000000</v>
      </c>
      <c r="L1108" s="158"/>
      <c r="M1108" s="34"/>
      <c r="N1108" s="62"/>
      <c r="O1108" s="68"/>
      <c r="P1108" s="5"/>
    </row>
    <row r="1109" spans="1:16" ht="36.75" customHeight="1" x14ac:dyDescent="0.25">
      <c r="A1109" s="176" t="str">
        <f t="shared" si="43"/>
        <v>01</v>
      </c>
      <c r="B1109" s="6" t="s">
        <v>2045</v>
      </c>
      <c r="C1109" s="73"/>
      <c r="D1109" s="5" t="s">
        <v>2049</v>
      </c>
      <c r="E1109" s="24" t="s">
        <v>28</v>
      </c>
      <c r="F1109" s="24" t="str">
        <f t="shared" si="44"/>
        <v/>
      </c>
      <c r="G1109" s="100"/>
      <c r="H1109" s="144"/>
      <c r="I1109" s="145"/>
      <c r="J1109" s="145"/>
      <c r="K1109" s="159">
        <v>150000</v>
      </c>
      <c r="L1109" s="158"/>
      <c r="M1109" s="34"/>
      <c r="N1109" s="62"/>
      <c r="O1109" s="68"/>
      <c r="P1109" s="5"/>
    </row>
    <row r="1110" spans="1:16" s="135" customFormat="1" ht="36.75" customHeight="1" x14ac:dyDescent="0.25">
      <c r="A1110" s="176" t="str">
        <f t="shared" si="43"/>
        <v/>
      </c>
      <c r="B1110" s="109"/>
      <c r="C1110" s="109"/>
      <c r="D1110" s="89" t="s">
        <v>2050</v>
      </c>
      <c r="E1110" s="134"/>
      <c r="F1110" s="24" t="str">
        <f t="shared" si="44"/>
        <v/>
      </c>
      <c r="G1110" s="124"/>
      <c r="H1110" s="125">
        <f>H1107</f>
        <v>10000000</v>
      </c>
      <c r="I1110" s="126"/>
      <c r="J1110" s="126"/>
      <c r="K1110" s="125">
        <f>SUM(K1108:K1109)</f>
        <v>2150000</v>
      </c>
      <c r="L1110" s="126"/>
      <c r="M1110" s="125">
        <f>M1106+H1110-K1110</f>
        <v>83408000</v>
      </c>
      <c r="N1110" s="107"/>
      <c r="O1110" s="127"/>
      <c r="P1110" s="89"/>
    </row>
    <row r="1111" spans="1:16" ht="36.75" customHeight="1" x14ac:dyDescent="0.25">
      <c r="A1111" s="176" t="str">
        <f t="shared" si="43"/>
        <v>01</v>
      </c>
      <c r="B1111" s="6" t="s">
        <v>2051</v>
      </c>
      <c r="C1111" s="73" t="s">
        <v>2052</v>
      </c>
      <c r="D1111" s="5" t="s">
        <v>1644</v>
      </c>
      <c r="E1111" s="175"/>
      <c r="F1111" s="24" t="str">
        <f t="shared" si="44"/>
        <v>PT.HUY</v>
      </c>
      <c r="G1111" s="100" t="s">
        <v>538</v>
      </c>
      <c r="H1111" s="144"/>
      <c r="I1111" s="145"/>
      <c r="J1111" s="145"/>
      <c r="K1111" s="159"/>
      <c r="L1111" s="158"/>
      <c r="M1111" s="34"/>
      <c r="N1111" s="62"/>
      <c r="O1111" s="68"/>
      <c r="P1111" s="5"/>
    </row>
    <row r="1112" spans="1:16" ht="36.75" customHeight="1" x14ac:dyDescent="0.25">
      <c r="A1112" s="176" t="str">
        <f t="shared" si="43"/>
        <v>01</v>
      </c>
      <c r="B1112" s="6" t="s">
        <v>2051</v>
      </c>
      <c r="C1112" s="73" t="s">
        <v>2053</v>
      </c>
      <c r="D1112" s="5" t="s">
        <v>1644</v>
      </c>
      <c r="E1112" s="175"/>
      <c r="F1112" s="24" t="str">
        <f t="shared" si="44"/>
        <v>PT.HUY</v>
      </c>
      <c r="G1112" s="100" t="s">
        <v>538</v>
      </c>
      <c r="H1112" s="144"/>
      <c r="I1112" s="145"/>
      <c r="J1112" s="145"/>
      <c r="K1112" s="159"/>
      <c r="L1112" s="158"/>
      <c r="M1112" s="34"/>
      <c r="N1112" s="62"/>
      <c r="O1112" s="68"/>
      <c r="P1112" s="5"/>
    </row>
    <row r="1113" spans="1:16" ht="36.75" customHeight="1" x14ac:dyDescent="0.25">
      <c r="A1113" s="176" t="str">
        <f t="shared" si="43"/>
        <v>01</v>
      </c>
      <c r="B1113" s="6" t="s">
        <v>2051</v>
      </c>
      <c r="C1113" s="220" t="s">
        <v>2054</v>
      </c>
      <c r="D1113" s="5" t="s">
        <v>2055</v>
      </c>
      <c r="E1113" s="175"/>
      <c r="F1113" s="24" t="str">
        <f t="shared" si="44"/>
        <v>IB =&gt; PA</v>
      </c>
      <c r="G1113" s="100" t="s">
        <v>2115</v>
      </c>
      <c r="H1113" s="144"/>
      <c r="I1113" s="214">
        <v>49000000</v>
      </c>
      <c r="J1113" s="145"/>
      <c r="K1113" s="159"/>
      <c r="L1113" s="158"/>
      <c r="M1113" s="34"/>
      <c r="N1113" s="62"/>
      <c r="O1113" s="216">
        <v>0</v>
      </c>
      <c r="P1113" s="212" t="s">
        <v>2056</v>
      </c>
    </row>
    <row r="1114" spans="1:16" ht="36.75" customHeight="1" x14ac:dyDescent="0.25">
      <c r="A1114" s="176" t="str">
        <f t="shared" si="43"/>
        <v>01</v>
      </c>
      <c r="B1114" s="6" t="s">
        <v>2051</v>
      </c>
      <c r="C1114" s="221"/>
      <c r="D1114" s="5" t="s">
        <v>462</v>
      </c>
      <c r="E1114" s="175"/>
      <c r="F1114" s="24" t="str">
        <f t="shared" si="44"/>
        <v>T2 =&gt; PA</v>
      </c>
      <c r="G1114" s="100" t="s">
        <v>1519</v>
      </c>
      <c r="H1114" s="144"/>
      <c r="I1114" s="215"/>
      <c r="J1114" s="145"/>
      <c r="K1114" s="159"/>
      <c r="L1114" s="158"/>
      <c r="M1114" s="34"/>
      <c r="N1114" s="62"/>
      <c r="O1114" s="217"/>
      <c r="P1114" s="213"/>
    </row>
    <row r="1115" spans="1:16" ht="36.75" customHeight="1" x14ac:dyDescent="0.25">
      <c r="A1115" s="176" t="str">
        <f t="shared" si="43"/>
        <v>01</v>
      </c>
      <c r="B1115" s="6" t="s">
        <v>2051</v>
      </c>
      <c r="C1115" s="220" t="s">
        <v>2057</v>
      </c>
      <c r="D1115" s="5" t="s">
        <v>2058</v>
      </c>
      <c r="E1115" s="175"/>
      <c r="F1115" s="24" t="str">
        <f t="shared" si="44"/>
        <v>T2 =&gt; PA</v>
      </c>
      <c r="G1115" s="95" t="s">
        <v>1380</v>
      </c>
      <c r="H1115" s="214">
        <v>450000</v>
      </c>
      <c r="I1115" s="214">
        <v>51000000</v>
      </c>
      <c r="J1115" s="145"/>
      <c r="K1115" s="159"/>
      <c r="L1115" s="158"/>
      <c r="M1115" s="34"/>
      <c r="N1115" s="62"/>
      <c r="O1115" s="216">
        <v>0</v>
      </c>
      <c r="P1115" s="212" t="s">
        <v>2060</v>
      </c>
    </row>
    <row r="1116" spans="1:16" ht="36.75" customHeight="1" x14ac:dyDescent="0.25">
      <c r="A1116" s="176" t="str">
        <f t="shared" si="43"/>
        <v>01</v>
      </c>
      <c r="B1116" s="6" t="s">
        <v>2051</v>
      </c>
      <c r="C1116" s="221"/>
      <c r="D1116" s="5" t="s">
        <v>2059</v>
      </c>
      <c r="E1116" s="175"/>
      <c r="F1116" s="24" t="str">
        <f t="shared" si="44"/>
        <v>IB =&gt; AD</v>
      </c>
      <c r="G1116" s="95" t="s">
        <v>1381</v>
      </c>
      <c r="H1116" s="215"/>
      <c r="I1116" s="215"/>
      <c r="J1116" s="145"/>
      <c r="K1116" s="159"/>
      <c r="L1116" s="158"/>
      <c r="M1116" s="34"/>
      <c r="N1116" s="62"/>
      <c r="O1116" s="217"/>
      <c r="P1116" s="213"/>
    </row>
    <row r="1117" spans="1:16" ht="36.75" customHeight="1" x14ac:dyDescent="0.25">
      <c r="A1117" s="176" t="str">
        <f t="shared" si="43"/>
        <v>01</v>
      </c>
      <c r="B1117" s="6" t="s">
        <v>2051</v>
      </c>
      <c r="C1117" s="73" t="s">
        <v>2061</v>
      </c>
      <c r="D1117" s="5" t="s">
        <v>1742</v>
      </c>
      <c r="E1117" s="175"/>
      <c r="F1117" s="24" t="str">
        <f t="shared" si="44"/>
        <v>K2 =&gt; K5</v>
      </c>
      <c r="G1117" s="100" t="s">
        <v>1743</v>
      </c>
      <c r="H1117" s="144"/>
      <c r="I1117" s="145">
        <v>22638000</v>
      </c>
      <c r="J1117" s="145"/>
      <c r="K1117" s="159"/>
      <c r="L1117" s="158"/>
      <c r="M1117" s="34"/>
      <c r="N1117" s="62"/>
      <c r="O1117" s="68">
        <v>0</v>
      </c>
      <c r="P1117" s="5" t="s">
        <v>2062</v>
      </c>
    </row>
    <row r="1118" spans="1:16" ht="36.75" customHeight="1" x14ac:dyDescent="0.25">
      <c r="A1118" s="176" t="str">
        <f t="shared" si="43"/>
        <v>01</v>
      </c>
      <c r="B1118" s="6" t="s">
        <v>2051</v>
      </c>
      <c r="C1118" s="73" t="s">
        <v>2063</v>
      </c>
      <c r="D1118" s="5" t="s">
        <v>2064</v>
      </c>
      <c r="E1118" s="175"/>
      <c r="F1118" s="24" t="str">
        <f t="shared" si="44"/>
        <v>T2 =&gt; PA</v>
      </c>
      <c r="G1118" s="100" t="s">
        <v>740</v>
      </c>
      <c r="H1118" s="144"/>
      <c r="I1118" s="145">
        <v>23000000</v>
      </c>
      <c r="J1118" s="145"/>
      <c r="K1118" s="159"/>
      <c r="L1118" s="158"/>
      <c r="M1118" s="34"/>
      <c r="N1118" s="62"/>
      <c r="O1118" s="68">
        <v>0</v>
      </c>
      <c r="P1118" s="5" t="s">
        <v>2065</v>
      </c>
    </row>
    <row r="1119" spans="1:16" ht="36.75" customHeight="1" x14ac:dyDescent="0.25">
      <c r="A1119" s="176" t="str">
        <f t="shared" si="43"/>
        <v>01</v>
      </c>
      <c r="B1119" s="6" t="s">
        <v>2051</v>
      </c>
      <c r="C1119" s="73" t="s">
        <v>2066</v>
      </c>
      <c r="D1119" s="5" t="s">
        <v>2067</v>
      </c>
      <c r="E1119" s="175"/>
      <c r="F1119" s="24" t="str">
        <f t="shared" si="44"/>
        <v>T1 =&gt; PA</v>
      </c>
      <c r="G1119" s="100" t="s">
        <v>886</v>
      </c>
      <c r="H1119" s="144"/>
      <c r="I1119" s="145">
        <v>20708000</v>
      </c>
      <c r="J1119" s="145"/>
      <c r="K1119" s="159"/>
      <c r="L1119" s="158"/>
      <c r="M1119" s="34"/>
      <c r="N1119" s="62"/>
      <c r="O1119" s="68">
        <v>0</v>
      </c>
      <c r="P1119" s="5" t="s">
        <v>2068</v>
      </c>
    </row>
    <row r="1120" spans="1:16" ht="36.75" customHeight="1" x14ac:dyDescent="0.25">
      <c r="A1120" s="176" t="str">
        <f t="shared" si="43"/>
        <v>01</v>
      </c>
      <c r="B1120" s="6" t="s">
        <v>2051</v>
      </c>
      <c r="C1120" s="73" t="s">
        <v>2069</v>
      </c>
      <c r="D1120" s="5" t="s">
        <v>1510</v>
      </c>
      <c r="E1120" s="175"/>
      <c r="F1120" s="24" t="str">
        <f t="shared" si="44"/>
        <v>T1 =&gt; SC</v>
      </c>
      <c r="G1120" s="100" t="s">
        <v>1446</v>
      </c>
      <c r="H1120" s="144"/>
      <c r="I1120" s="145">
        <v>50000000</v>
      </c>
      <c r="J1120" s="145"/>
      <c r="K1120" s="159"/>
      <c r="L1120" s="158"/>
      <c r="M1120" s="34"/>
      <c r="N1120" s="62"/>
      <c r="O1120" s="68"/>
      <c r="P1120" s="5" t="s">
        <v>2070</v>
      </c>
    </row>
    <row r="1121" spans="1:16" ht="36.75" customHeight="1" x14ac:dyDescent="0.25">
      <c r="A1121" s="176" t="str">
        <f t="shared" si="43"/>
        <v>01</v>
      </c>
      <c r="B1121" s="6" t="s">
        <v>2051</v>
      </c>
      <c r="C1121" s="73" t="s">
        <v>2071</v>
      </c>
      <c r="D1121" s="5" t="s">
        <v>1918</v>
      </c>
      <c r="E1121" s="175"/>
      <c r="F1121" s="24" t="str">
        <f t="shared" si="44"/>
        <v>Fo =&gt; SC</v>
      </c>
      <c r="G1121" s="100" t="s">
        <v>1919</v>
      </c>
      <c r="H1121" s="144"/>
      <c r="I1121" s="145">
        <v>37000000</v>
      </c>
      <c r="J1121" s="145"/>
      <c r="K1121" s="159"/>
      <c r="L1121" s="158"/>
      <c r="M1121" s="34"/>
      <c r="N1121" s="62"/>
      <c r="O1121" s="68"/>
      <c r="P1121" s="5" t="s">
        <v>2072</v>
      </c>
    </row>
    <row r="1122" spans="1:16" ht="36.75" customHeight="1" x14ac:dyDescent="0.25">
      <c r="A1122" s="176" t="str">
        <f t="shared" si="43"/>
        <v>01</v>
      </c>
      <c r="B1122" s="6" t="s">
        <v>2051</v>
      </c>
      <c r="C1122" s="73"/>
      <c r="D1122" s="5" t="s">
        <v>2073</v>
      </c>
      <c r="E1122" s="175" t="s">
        <v>1377</v>
      </c>
      <c r="F1122" s="24" t="str">
        <f t="shared" si="44"/>
        <v/>
      </c>
      <c r="G1122" s="100"/>
      <c r="H1122" s="144"/>
      <c r="I1122" s="145"/>
      <c r="J1122" s="145"/>
      <c r="K1122" s="159">
        <v>2494000</v>
      </c>
      <c r="L1122" s="158"/>
      <c r="M1122" s="34"/>
      <c r="N1122" s="62"/>
      <c r="O1122" s="68"/>
      <c r="P1122" s="5"/>
    </row>
    <row r="1123" spans="1:16" ht="36.75" customHeight="1" x14ac:dyDescent="0.25">
      <c r="A1123" s="176" t="str">
        <f t="shared" si="43"/>
        <v>01</v>
      </c>
      <c r="B1123" s="6" t="s">
        <v>2051</v>
      </c>
      <c r="C1123" s="73"/>
      <c r="D1123" s="5" t="s">
        <v>1420</v>
      </c>
      <c r="E1123" s="24" t="s">
        <v>25</v>
      </c>
      <c r="F1123" s="24" t="str">
        <f t="shared" si="44"/>
        <v/>
      </c>
      <c r="G1123" s="100"/>
      <c r="H1123" s="144"/>
      <c r="I1123" s="145"/>
      <c r="J1123" s="145"/>
      <c r="K1123" s="159">
        <v>100000</v>
      </c>
      <c r="L1123" s="158"/>
      <c r="M1123" s="34"/>
      <c r="N1123" s="62"/>
      <c r="O1123" s="68"/>
      <c r="P1123" s="5"/>
    </row>
    <row r="1124" spans="1:16" ht="36.75" customHeight="1" x14ac:dyDescent="0.25">
      <c r="A1124" s="176" t="str">
        <f t="shared" si="43"/>
        <v>01</v>
      </c>
      <c r="B1124" s="6" t="s">
        <v>2051</v>
      </c>
      <c r="C1124" s="73"/>
      <c r="D1124" s="5" t="s">
        <v>2074</v>
      </c>
      <c r="E1124" s="175" t="s">
        <v>37</v>
      </c>
      <c r="F1124" s="24" t="str">
        <f t="shared" si="44"/>
        <v/>
      </c>
      <c r="G1124" s="100"/>
      <c r="H1124" s="144"/>
      <c r="I1124" s="145"/>
      <c r="J1124" s="145"/>
      <c r="K1124" s="159">
        <v>300000</v>
      </c>
      <c r="L1124" s="158"/>
      <c r="M1124" s="34"/>
      <c r="N1124" s="62"/>
      <c r="O1124" s="68"/>
      <c r="P1124" s="5"/>
    </row>
    <row r="1125" spans="1:16" ht="36.75" customHeight="1" x14ac:dyDescent="0.25">
      <c r="A1125" s="176" t="str">
        <f t="shared" ref="A1125:A1166" si="45">MID(B1125,4,2)</f>
        <v>01</v>
      </c>
      <c r="B1125" s="6" t="s">
        <v>2051</v>
      </c>
      <c r="C1125" s="73"/>
      <c r="D1125" s="5" t="s">
        <v>2075</v>
      </c>
      <c r="E1125" s="175" t="s">
        <v>68</v>
      </c>
      <c r="F1125" s="24" t="str">
        <f t="shared" si="44"/>
        <v/>
      </c>
      <c r="G1125" s="100"/>
      <c r="H1125" s="144"/>
      <c r="I1125" s="145"/>
      <c r="J1125" s="145"/>
      <c r="K1125" s="159">
        <v>100000</v>
      </c>
      <c r="L1125" s="158"/>
      <c r="M1125" s="34"/>
      <c r="N1125" s="62"/>
      <c r="O1125" s="68"/>
      <c r="P1125" s="5"/>
    </row>
    <row r="1126" spans="1:16" ht="36.75" customHeight="1" x14ac:dyDescent="0.25">
      <c r="A1126" s="176" t="str">
        <f t="shared" si="45"/>
        <v>01</v>
      </c>
      <c r="B1126" s="6" t="s">
        <v>2051</v>
      </c>
      <c r="C1126" s="73"/>
      <c r="D1126" s="5" t="s">
        <v>2076</v>
      </c>
      <c r="E1126" s="175" t="s">
        <v>47</v>
      </c>
      <c r="F1126" s="24" t="str">
        <f t="shared" si="44"/>
        <v/>
      </c>
      <c r="G1126" s="100"/>
      <c r="H1126" s="144"/>
      <c r="I1126" s="145"/>
      <c r="J1126" s="145"/>
      <c r="K1126" s="159">
        <v>4725000</v>
      </c>
      <c r="L1126" s="158"/>
      <c r="M1126" s="34"/>
      <c r="N1126" s="62"/>
      <c r="O1126" s="68"/>
      <c r="P1126" s="5"/>
    </row>
    <row r="1127" spans="1:16" s="135" customFormat="1" ht="36.75" customHeight="1" x14ac:dyDescent="0.25">
      <c r="A1127" s="176" t="str">
        <f t="shared" si="45"/>
        <v/>
      </c>
      <c r="B1127" s="109"/>
      <c r="C1127" s="109"/>
      <c r="D1127" s="89" t="s">
        <v>2077</v>
      </c>
      <c r="E1127" s="134"/>
      <c r="F1127" s="24" t="str">
        <f t="shared" si="44"/>
        <v/>
      </c>
      <c r="G1127" s="124"/>
      <c r="H1127" s="125">
        <f>SUM(H1111:H1126)</f>
        <v>450000</v>
      </c>
      <c r="I1127" s="126"/>
      <c r="J1127" s="126"/>
      <c r="K1127" s="125">
        <f>SUM(K1122:K1126)</f>
        <v>7719000</v>
      </c>
      <c r="L1127" s="126"/>
      <c r="M1127" s="125">
        <f>M1110+H1127-K1127</f>
        <v>76139000</v>
      </c>
      <c r="N1127" s="107"/>
      <c r="O1127" s="127"/>
      <c r="P1127" s="89"/>
    </row>
    <row r="1128" spans="1:16" ht="36.75" customHeight="1" x14ac:dyDescent="0.25">
      <c r="A1128" s="176" t="str">
        <f t="shared" si="45"/>
        <v>01</v>
      </c>
      <c r="B1128" s="6" t="s">
        <v>2121</v>
      </c>
      <c r="C1128" s="73" t="s">
        <v>2122</v>
      </c>
      <c r="D1128" s="5" t="s">
        <v>2123</v>
      </c>
      <c r="E1128" s="175"/>
      <c r="F1128" s="24" t="str">
        <f t="shared" si="44"/>
        <v xml:space="preserve">T2 =&gt;PA
</v>
      </c>
      <c r="G1128" s="100" t="s">
        <v>1357</v>
      </c>
      <c r="H1128" s="144">
        <v>3000000</v>
      </c>
      <c r="I1128" s="145">
        <v>20000000</v>
      </c>
      <c r="J1128" s="145"/>
      <c r="K1128" s="159"/>
      <c r="L1128" s="158"/>
      <c r="M1128" s="34"/>
      <c r="N1128" s="62"/>
      <c r="O1128" s="68">
        <v>0</v>
      </c>
      <c r="P1128" s="5" t="s">
        <v>2124</v>
      </c>
    </row>
    <row r="1129" spans="1:16" ht="36.75" customHeight="1" x14ac:dyDescent="0.25">
      <c r="A1129" s="176" t="str">
        <f t="shared" si="45"/>
        <v>01</v>
      </c>
      <c r="B1129" s="6" t="s">
        <v>2121</v>
      </c>
      <c r="C1129" s="73" t="s">
        <v>2125</v>
      </c>
      <c r="D1129" s="5" t="s">
        <v>1792</v>
      </c>
      <c r="E1129" s="175"/>
      <c r="F1129" s="24" t="str">
        <f t="shared" si="44"/>
        <v>K2 =&gt; K7</v>
      </c>
      <c r="G1129" s="100" t="s">
        <v>1856</v>
      </c>
      <c r="H1129" s="144"/>
      <c r="I1129" s="145">
        <v>33506000</v>
      </c>
      <c r="J1129" s="145"/>
      <c r="K1129" s="159"/>
      <c r="L1129" s="158"/>
      <c r="M1129" s="34"/>
      <c r="N1129" s="62"/>
      <c r="O1129" s="68">
        <v>0</v>
      </c>
      <c r="P1129" s="5" t="s">
        <v>2126</v>
      </c>
    </row>
    <row r="1130" spans="1:16" ht="36.75" customHeight="1" x14ac:dyDescent="0.25">
      <c r="A1130" s="176" t="str">
        <f t="shared" si="45"/>
        <v>01</v>
      </c>
      <c r="B1130" s="6" t="s">
        <v>2121</v>
      </c>
      <c r="C1130" s="73" t="s">
        <v>2127</v>
      </c>
      <c r="D1130" s="5" t="s">
        <v>2128</v>
      </c>
      <c r="E1130" s="175"/>
      <c r="F1130" s="24" t="str">
        <f t="shared" si="44"/>
        <v>K3 =&gt; K7</v>
      </c>
      <c r="G1130" s="100" t="s">
        <v>1646</v>
      </c>
      <c r="H1130" s="144"/>
      <c r="I1130" s="145">
        <v>52300000</v>
      </c>
      <c r="J1130" s="145"/>
      <c r="K1130" s="159"/>
      <c r="L1130" s="158"/>
      <c r="M1130" s="34"/>
      <c r="N1130" s="62"/>
      <c r="O1130" s="68">
        <v>0</v>
      </c>
      <c r="P1130" s="5"/>
    </row>
    <row r="1131" spans="1:16" ht="36.75" customHeight="1" x14ac:dyDescent="0.25">
      <c r="A1131" s="176" t="str">
        <f t="shared" si="45"/>
        <v>01</v>
      </c>
      <c r="B1131" s="6" t="s">
        <v>2121</v>
      </c>
      <c r="C1131" s="73" t="s">
        <v>2140</v>
      </c>
      <c r="D1131" s="5" t="s">
        <v>129</v>
      </c>
      <c r="E1131" s="175"/>
      <c r="F1131" s="24" t="str">
        <f t="shared" si="44"/>
        <v>PT.HUY</v>
      </c>
      <c r="G1131" s="100" t="s">
        <v>538</v>
      </c>
      <c r="H1131" s="144"/>
      <c r="I1131" s="145"/>
      <c r="J1131" s="145"/>
      <c r="K1131" s="159"/>
      <c r="L1131" s="158"/>
      <c r="M1131" s="34"/>
      <c r="N1131" s="62"/>
      <c r="O1131" s="68"/>
      <c r="P1131" s="5"/>
    </row>
    <row r="1132" spans="1:16" ht="36.75" customHeight="1" x14ac:dyDescent="0.25">
      <c r="A1132" s="176" t="str">
        <f t="shared" si="45"/>
        <v>01</v>
      </c>
      <c r="B1132" s="6" t="s">
        <v>2121</v>
      </c>
      <c r="C1132" s="73" t="s">
        <v>2141</v>
      </c>
      <c r="D1132" s="5" t="s">
        <v>1644</v>
      </c>
      <c r="E1132" s="175"/>
      <c r="F1132" s="24" t="str">
        <f t="shared" si="44"/>
        <v>PT.HUY</v>
      </c>
      <c r="G1132" s="100" t="s">
        <v>538</v>
      </c>
      <c r="H1132" s="144"/>
      <c r="I1132" s="145"/>
      <c r="J1132" s="145"/>
      <c r="K1132" s="159"/>
      <c r="L1132" s="158"/>
      <c r="M1132" s="34"/>
      <c r="N1132" s="62"/>
      <c r="O1132" s="68"/>
      <c r="P1132" s="5"/>
    </row>
    <row r="1133" spans="1:16" ht="36.75" customHeight="1" x14ac:dyDescent="0.25">
      <c r="A1133" s="176" t="str">
        <f t="shared" si="45"/>
        <v>01</v>
      </c>
      <c r="B1133" s="6" t="s">
        <v>2121</v>
      </c>
      <c r="C1133" s="73" t="s">
        <v>2142</v>
      </c>
      <c r="D1133" s="5" t="s">
        <v>2143</v>
      </c>
      <c r="E1133" s="175"/>
      <c r="F1133" s="24" t="str">
        <f t="shared" si="44"/>
        <v>Fo =&gt; SC</v>
      </c>
      <c r="G1133" s="100" t="s">
        <v>1922</v>
      </c>
      <c r="H1133" s="144">
        <v>62190000</v>
      </c>
      <c r="I1133" s="145"/>
      <c r="J1133" s="145"/>
      <c r="K1133" s="159"/>
      <c r="L1133" s="158"/>
      <c r="M1133" s="34"/>
      <c r="N1133" s="62"/>
      <c r="O1133" s="68">
        <v>0</v>
      </c>
      <c r="P1133" s="5" t="s">
        <v>2144</v>
      </c>
    </row>
    <row r="1134" spans="1:16" ht="36.75" customHeight="1" x14ac:dyDescent="0.25">
      <c r="A1134" s="176" t="str">
        <f t="shared" si="45"/>
        <v>01</v>
      </c>
      <c r="B1134" s="6" t="s">
        <v>2121</v>
      </c>
      <c r="C1134" s="73"/>
      <c r="D1134" s="5" t="s">
        <v>2129</v>
      </c>
      <c r="E1134" s="175" t="s">
        <v>1377</v>
      </c>
      <c r="F1134" s="24" t="str">
        <f t="shared" si="44"/>
        <v/>
      </c>
      <c r="G1134" s="100"/>
      <c r="H1134" s="144"/>
      <c r="I1134" s="145"/>
      <c r="J1134" s="145"/>
      <c r="K1134" s="159">
        <v>100000</v>
      </c>
      <c r="L1134" s="158"/>
      <c r="M1134" s="34"/>
      <c r="N1134" s="62"/>
      <c r="O1134" s="68"/>
      <c r="P1134" s="5"/>
    </row>
    <row r="1135" spans="1:16" ht="36.75" customHeight="1" x14ac:dyDescent="0.25">
      <c r="A1135" s="176" t="str">
        <f t="shared" si="45"/>
        <v>01</v>
      </c>
      <c r="B1135" s="6" t="s">
        <v>2121</v>
      </c>
      <c r="C1135" s="73"/>
      <c r="D1135" s="5" t="s">
        <v>2130</v>
      </c>
      <c r="E1135" s="175" t="s">
        <v>1377</v>
      </c>
      <c r="F1135" s="24" t="str">
        <f t="shared" si="44"/>
        <v/>
      </c>
      <c r="G1135" s="100"/>
      <c r="H1135" s="144"/>
      <c r="I1135" s="145"/>
      <c r="J1135" s="145"/>
      <c r="K1135" s="159">
        <v>100000</v>
      </c>
      <c r="L1135" s="158"/>
      <c r="M1135" s="34"/>
      <c r="N1135" s="62"/>
      <c r="O1135" s="68"/>
      <c r="P1135" s="5"/>
    </row>
    <row r="1136" spans="1:16" ht="36.75" customHeight="1" x14ac:dyDescent="0.25">
      <c r="A1136" s="176" t="str">
        <f t="shared" si="45"/>
        <v>01</v>
      </c>
      <c r="B1136" s="6" t="s">
        <v>2121</v>
      </c>
      <c r="C1136" s="73"/>
      <c r="D1136" s="5" t="s">
        <v>2131</v>
      </c>
      <c r="E1136" s="175" t="s">
        <v>1377</v>
      </c>
      <c r="F1136" s="24" t="str">
        <f t="shared" si="44"/>
        <v/>
      </c>
      <c r="G1136" s="100"/>
      <c r="H1136" s="144"/>
      <c r="I1136" s="145"/>
      <c r="J1136" s="145"/>
      <c r="K1136" s="159">
        <v>100000</v>
      </c>
      <c r="L1136" s="158"/>
      <c r="M1136" s="34"/>
      <c r="N1136" s="62"/>
      <c r="O1136" s="68"/>
      <c r="P1136" s="5"/>
    </row>
    <row r="1137" spans="1:16" ht="36.75" customHeight="1" x14ac:dyDescent="0.25">
      <c r="A1137" s="176" t="str">
        <f t="shared" si="45"/>
        <v>01</v>
      </c>
      <c r="B1137" s="6" t="s">
        <v>2121</v>
      </c>
      <c r="C1137" s="73"/>
      <c r="D1137" s="5" t="s">
        <v>2132</v>
      </c>
      <c r="E1137" s="175" t="s">
        <v>1377</v>
      </c>
      <c r="F1137" s="24" t="str">
        <f t="shared" si="44"/>
        <v/>
      </c>
      <c r="G1137" s="100"/>
      <c r="H1137" s="144"/>
      <c r="I1137" s="145"/>
      <c r="J1137" s="145"/>
      <c r="K1137" s="159">
        <v>100000</v>
      </c>
      <c r="L1137" s="158"/>
      <c r="M1137" s="34"/>
      <c r="N1137" s="62"/>
      <c r="O1137" s="68"/>
      <c r="P1137" s="5"/>
    </row>
    <row r="1138" spans="1:16" ht="36.75" customHeight="1" x14ac:dyDescent="0.25">
      <c r="A1138" s="176" t="str">
        <f t="shared" si="45"/>
        <v>01</v>
      </c>
      <c r="B1138" s="6" t="s">
        <v>2121</v>
      </c>
      <c r="C1138" s="73"/>
      <c r="D1138" s="5" t="s">
        <v>2133</v>
      </c>
      <c r="E1138" s="175" t="s">
        <v>1377</v>
      </c>
      <c r="F1138" s="24" t="str">
        <f t="shared" si="44"/>
        <v/>
      </c>
      <c r="G1138" s="100"/>
      <c r="H1138" s="144"/>
      <c r="I1138" s="145"/>
      <c r="J1138" s="145"/>
      <c r="K1138" s="159">
        <v>100000</v>
      </c>
      <c r="L1138" s="158"/>
      <c r="M1138" s="34"/>
      <c r="N1138" s="62"/>
      <c r="O1138" s="68"/>
      <c r="P1138" s="5"/>
    </row>
    <row r="1139" spans="1:16" ht="36.75" customHeight="1" x14ac:dyDescent="0.25">
      <c r="A1139" s="176" t="str">
        <f t="shared" si="45"/>
        <v>01</v>
      </c>
      <c r="B1139" s="6" t="s">
        <v>2121</v>
      </c>
      <c r="C1139" s="73"/>
      <c r="D1139" s="5" t="s">
        <v>2134</v>
      </c>
      <c r="E1139" s="175" t="s">
        <v>1377</v>
      </c>
      <c r="F1139" s="24" t="str">
        <f t="shared" si="44"/>
        <v/>
      </c>
      <c r="G1139" s="100"/>
      <c r="H1139" s="144"/>
      <c r="I1139" s="145"/>
      <c r="J1139" s="145"/>
      <c r="K1139" s="159">
        <v>100000</v>
      </c>
      <c r="L1139" s="158"/>
      <c r="M1139" s="34"/>
      <c r="N1139" s="62"/>
      <c r="O1139" s="68"/>
      <c r="P1139" s="5"/>
    </row>
    <row r="1140" spans="1:16" ht="36.75" customHeight="1" x14ac:dyDescent="0.25">
      <c r="A1140" s="176" t="str">
        <f t="shared" si="45"/>
        <v>01</v>
      </c>
      <c r="B1140" s="6" t="s">
        <v>2121</v>
      </c>
      <c r="C1140" s="73"/>
      <c r="D1140" s="5" t="s">
        <v>2135</v>
      </c>
      <c r="E1140" s="175" t="s">
        <v>1377</v>
      </c>
      <c r="F1140" s="24" t="str">
        <f t="shared" si="44"/>
        <v/>
      </c>
      <c r="G1140" s="100"/>
      <c r="H1140" s="144"/>
      <c r="I1140" s="145"/>
      <c r="J1140" s="145"/>
      <c r="K1140" s="159">
        <v>100000</v>
      </c>
      <c r="L1140" s="158"/>
      <c r="M1140" s="34"/>
      <c r="N1140" s="62"/>
      <c r="O1140" s="68"/>
      <c r="P1140" s="5"/>
    </row>
    <row r="1141" spans="1:16" ht="36.75" customHeight="1" x14ac:dyDescent="0.25">
      <c r="A1141" s="176" t="str">
        <f t="shared" si="45"/>
        <v>01</v>
      </c>
      <c r="B1141" s="6" t="s">
        <v>2121</v>
      </c>
      <c r="C1141" s="73"/>
      <c r="D1141" s="5" t="s">
        <v>2136</v>
      </c>
      <c r="E1141" s="175" t="s">
        <v>1377</v>
      </c>
      <c r="F1141" s="24" t="str">
        <f t="shared" si="44"/>
        <v/>
      </c>
      <c r="G1141" s="100"/>
      <c r="H1141" s="144"/>
      <c r="I1141" s="145"/>
      <c r="J1141" s="145"/>
      <c r="K1141" s="159">
        <v>100000</v>
      </c>
      <c r="L1141" s="158"/>
      <c r="M1141" s="34"/>
      <c r="N1141" s="62"/>
      <c r="O1141" s="68"/>
      <c r="P1141" s="5"/>
    </row>
    <row r="1142" spans="1:16" ht="36.75" customHeight="1" x14ac:dyDescent="0.25">
      <c r="A1142" s="176" t="str">
        <f t="shared" si="45"/>
        <v>01</v>
      </c>
      <c r="B1142" s="6" t="s">
        <v>2121</v>
      </c>
      <c r="C1142" s="73"/>
      <c r="D1142" s="5" t="s">
        <v>2137</v>
      </c>
      <c r="E1142" s="175" t="s">
        <v>1377</v>
      </c>
      <c r="F1142" s="24" t="str">
        <f t="shared" si="44"/>
        <v/>
      </c>
      <c r="G1142" s="100"/>
      <c r="H1142" s="144"/>
      <c r="I1142" s="145"/>
      <c r="J1142" s="145"/>
      <c r="K1142" s="159">
        <v>100000</v>
      </c>
      <c r="L1142" s="158"/>
      <c r="M1142" s="34"/>
      <c r="N1142" s="62"/>
      <c r="O1142" s="68"/>
      <c r="P1142" s="5"/>
    </row>
    <row r="1143" spans="1:16" ht="36.75" customHeight="1" x14ac:dyDescent="0.25">
      <c r="A1143" s="176" t="str">
        <f t="shared" si="45"/>
        <v>01</v>
      </c>
      <c r="B1143" s="6" t="s">
        <v>2121</v>
      </c>
      <c r="C1143" s="73"/>
      <c r="D1143" s="5" t="s">
        <v>2138</v>
      </c>
      <c r="E1143" s="175" t="s">
        <v>68</v>
      </c>
      <c r="F1143" s="24" t="str">
        <f t="shared" si="44"/>
        <v/>
      </c>
      <c r="G1143" s="100"/>
      <c r="H1143" s="144"/>
      <c r="I1143" s="145"/>
      <c r="J1143" s="145"/>
      <c r="K1143" s="159">
        <v>130000</v>
      </c>
      <c r="L1143" s="158"/>
      <c r="M1143" s="34"/>
      <c r="N1143" s="62"/>
      <c r="O1143" s="68"/>
      <c r="P1143" s="5"/>
    </row>
    <row r="1144" spans="1:16" s="135" customFormat="1" ht="36.75" customHeight="1" x14ac:dyDescent="0.25">
      <c r="A1144" s="176" t="str">
        <f t="shared" si="45"/>
        <v/>
      </c>
      <c r="B1144" s="109"/>
      <c r="C1144" s="109"/>
      <c r="D1144" s="89" t="s">
        <v>2139</v>
      </c>
      <c r="E1144" s="134"/>
      <c r="F1144" s="24" t="str">
        <f t="shared" si="44"/>
        <v/>
      </c>
      <c r="G1144" s="124"/>
      <c r="H1144" s="125">
        <f>SUM(H1128:H1143)</f>
        <v>65190000</v>
      </c>
      <c r="I1144" s="126"/>
      <c r="J1144" s="126"/>
      <c r="K1144" s="125">
        <f>SUM(K1134:K1143)</f>
        <v>1030000</v>
      </c>
      <c r="L1144" s="126"/>
      <c r="M1144" s="125">
        <f>M1127+H1144-K1144</f>
        <v>140299000</v>
      </c>
      <c r="N1144" s="107"/>
      <c r="O1144" s="127"/>
      <c r="P1144" s="89"/>
    </row>
    <row r="1145" spans="1:16" ht="36.75" customHeight="1" x14ac:dyDescent="0.25">
      <c r="A1145" s="176" t="str">
        <f t="shared" si="45"/>
        <v>01</v>
      </c>
      <c r="B1145" s="6" t="s">
        <v>2145</v>
      </c>
      <c r="C1145" s="73" t="s">
        <v>2146</v>
      </c>
      <c r="D1145" s="5" t="s">
        <v>1761</v>
      </c>
      <c r="E1145" s="175"/>
      <c r="F1145" s="24" t="str">
        <f t="shared" si="44"/>
        <v>K4 =&gt; T3</v>
      </c>
      <c r="G1145" s="100" t="s">
        <v>1762</v>
      </c>
      <c r="H1145" s="144">
        <v>30000000</v>
      </c>
      <c r="I1145" s="145"/>
      <c r="J1145" s="145"/>
      <c r="K1145" s="159"/>
      <c r="L1145" s="158"/>
      <c r="M1145" s="34"/>
      <c r="N1145" s="62"/>
      <c r="O1145" s="68">
        <v>0</v>
      </c>
      <c r="P1145" s="5" t="s">
        <v>2147</v>
      </c>
    </row>
    <row r="1146" spans="1:16" ht="36.75" customHeight="1" x14ac:dyDescent="0.25">
      <c r="A1146" s="176" t="str">
        <f t="shared" si="45"/>
        <v>01</v>
      </c>
      <c r="B1146" s="6" t="s">
        <v>2145</v>
      </c>
      <c r="C1146" s="73"/>
      <c r="D1146" s="5" t="s">
        <v>2148</v>
      </c>
      <c r="E1146" s="175" t="s">
        <v>1377</v>
      </c>
      <c r="F1146" s="24" t="str">
        <f t="shared" si="44"/>
        <v/>
      </c>
      <c r="G1146" s="100"/>
      <c r="H1146" s="144"/>
      <c r="I1146" s="145"/>
      <c r="J1146" s="145"/>
      <c r="K1146" s="159">
        <v>1000000</v>
      </c>
      <c r="L1146" s="158"/>
      <c r="M1146" s="34"/>
      <c r="N1146" s="62"/>
      <c r="O1146" s="68"/>
      <c r="P1146" s="5"/>
    </row>
    <row r="1147" spans="1:16" ht="36.75" customHeight="1" x14ac:dyDescent="0.25">
      <c r="A1147" s="176" t="str">
        <f t="shared" si="45"/>
        <v>01</v>
      </c>
      <c r="B1147" s="6" t="s">
        <v>2145</v>
      </c>
      <c r="C1147" s="73"/>
      <c r="D1147" s="5" t="s">
        <v>2149</v>
      </c>
      <c r="E1147" s="175" t="s">
        <v>1377</v>
      </c>
      <c r="F1147" s="24" t="str">
        <f t="shared" si="44"/>
        <v/>
      </c>
      <c r="G1147" s="100"/>
      <c r="H1147" s="144"/>
      <c r="I1147" s="145"/>
      <c r="J1147" s="145"/>
      <c r="K1147" s="159">
        <v>2000000</v>
      </c>
      <c r="L1147" s="158"/>
      <c r="M1147" s="34"/>
      <c r="N1147" s="62"/>
      <c r="O1147" s="68"/>
      <c r="P1147" s="5"/>
    </row>
    <row r="1148" spans="1:16" ht="36.75" customHeight="1" x14ac:dyDescent="0.25">
      <c r="A1148" s="176" t="str">
        <f t="shared" si="45"/>
        <v>01</v>
      </c>
      <c r="B1148" s="6" t="s">
        <v>2145</v>
      </c>
      <c r="C1148" s="73"/>
      <c r="D1148" s="5" t="s">
        <v>2150</v>
      </c>
      <c r="E1148" s="175" t="s">
        <v>1377</v>
      </c>
      <c r="F1148" s="24" t="str">
        <f t="shared" si="44"/>
        <v/>
      </c>
      <c r="G1148" s="100"/>
      <c r="H1148" s="144"/>
      <c r="I1148" s="145"/>
      <c r="J1148" s="145"/>
      <c r="K1148" s="159">
        <v>2000000</v>
      </c>
      <c r="L1148" s="158"/>
      <c r="M1148" s="34"/>
      <c r="N1148" s="62"/>
      <c r="O1148" s="68"/>
      <c r="P1148" s="5"/>
    </row>
    <row r="1149" spans="1:16" ht="36.75" customHeight="1" x14ac:dyDescent="0.25">
      <c r="A1149" s="176" t="str">
        <f t="shared" si="45"/>
        <v>01</v>
      </c>
      <c r="B1149" s="6" t="s">
        <v>2145</v>
      </c>
      <c r="C1149" s="73"/>
      <c r="D1149" s="5" t="s">
        <v>2151</v>
      </c>
      <c r="E1149" s="175" t="s">
        <v>1377</v>
      </c>
      <c r="F1149" s="24" t="str">
        <f t="shared" si="44"/>
        <v/>
      </c>
      <c r="G1149" s="100"/>
      <c r="H1149" s="144"/>
      <c r="I1149" s="145"/>
      <c r="J1149" s="145"/>
      <c r="K1149" s="159">
        <v>1000000</v>
      </c>
      <c r="L1149" s="158"/>
      <c r="M1149" s="34"/>
      <c r="N1149" s="62"/>
      <c r="O1149" s="68"/>
      <c r="P1149" s="5"/>
    </row>
    <row r="1150" spans="1:16" ht="36.75" customHeight="1" x14ac:dyDescent="0.25">
      <c r="A1150" s="176" t="str">
        <f t="shared" si="45"/>
        <v>01</v>
      </c>
      <c r="B1150" s="6" t="s">
        <v>2145</v>
      </c>
      <c r="C1150" s="73"/>
      <c r="D1150" s="5" t="s">
        <v>2152</v>
      </c>
      <c r="E1150" s="175" t="s">
        <v>1377</v>
      </c>
      <c r="F1150" s="24" t="str">
        <f t="shared" si="44"/>
        <v/>
      </c>
      <c r="G1150" s="100"/>
      <c r="H1150" s="144"/>
      <c r="I1150" s="145"/>
      <c r="J1150" s="145"/>
      <c r="K1150" s="159">
        <v>1000000</v>
      </c>
      <c r="L1150" s="158"/>
      <c r="M1150" s="34"/>
      <c r="N1150" s="62"/>
      <c r="O1150" s="68"/>
      <c r="P1150" s="5"/>
    </row>
    <row r="1151" spans="1:16" s="135" customFormat="1" ht="36.75" customHeight="1" x14ac:dyDescent="0.25">
      <c r="A1151" s="176" t="str">
        <f t="shared" si="45"/>
        <v/>
      </c>
      <c r="B1151" s="109"/>
      <c r="C1151" s="109"/>
      <c r="D1151" s="89" t="s">
        <v>2153</v>
      </c>
      <c r="E1151" s="134"/>
      <c r="F1151" s="24" t="str">
        <f t="shared" si="44"/>
        <v/>
      </c>
      <c r="G1151" s="124"/>
      <c r="H1151" s="125">
        <f>H1145</f>
        <v>30000000</v>
      </c>
      <c r="I1151" s="126"/>
      <c r="J1151" s="126"/>
      <c r="K1151" s="125">
        <f>SUM(K1146:K1150)</f>
        <v>7000000</v>
      </c>
      <c r="L1151" s="126"/>
      <c r="M1151" s="125">
        <f>M1144+H1151-K1151</f>
        <v>163299000</v>
      </c>
      <c r="N1151" s="107"/>
      <c r="O1151" s="127"/>
      <c r="P1151" s="89"/>
    </row>
    <row r="1152" spans="1:16" ht="36.75" customHeight="1" x14ac:dyDescent="0.25">
      <c r="A1152" s="176" t="str">
        <f t="shared" si="45"/>
        <v>02</v>
      </c>
      <c r="B1152" s="6" t="s">
        <v>2154</v>
      </c>
      <c r="C1152" s="73"/>
      <c r="D1152" s="5" t="s">
        <v>2155</v>
      </c>
      <c r="E1152" s="175" t="s">
        <v>1377</v>
      </c>
      <c r="F1152" s="24" t="str">
        <f t="shared" si="44"/>
        <v/>
      </c>
      <c r="G1152" s="100"/>
      <c r="H1152" s="144"/>
      <c r="I1152" s="145"/>
      <c r="J1152" s="145"/>
      <c r="K1152" s="159">
        <v>1000000</v>
      </c>
      <c r="L1152" s="158"/>
      <c r="M1152" s="34"/>
      <c r="N1152" s="62"/>
      <c r="O1152" s="68"/>
      <c r="P1152" s="5"/>
    </row>
    <row r="1153" spans="1:16" ht="36.75" customHeight="1" x14ac:dyDescent="0.25">
      <c r="A1153" s="176" t="str">
        <f t="shared" si="45"/>
        <v>02</v>
      </c>
      <c r="B1153" s="6" t="s">
        <v>2154</v>
      </c>
      <c r="C1153" s="73"/>
      <c r="D1153" s="5" t="s">
        <v>2156</v>
      </c>
      <c r="E1153" s="175" t="s">
        <v>1377</v>
      </c>
      <c r="F1153" s="24" t="str">
        <f t="shared" si="44"/>
        <v/>
      </c>
      <c r="G1153" s="100"/>
      <c r="H1153" s="144"/>
      <c r="I1153" s="145"/>
      <c r="J1153" s="145"/>
      <c r="K1153" s="159">
        <v>1000000</v>
      </c>
      <c r="L1153" s="158"/>
      <c r="M1153" s="34"/>
      <c r="N1153" s="62"/>
      <c r="O1153" s="68"/>
      <c r="P1153" s="5"/>
    </row>
    <row r="1154" spans="1:16" ht="36.75" customHeight="1" x14ac:dyDescent="0.25">
      <c r="A1154" s="176" t="str">
        <f t="shared" si="45"/>
        <v>02</v>
      </c>
      <c r="B1154" s="6" t="s">
        <v>2154</v>
      </c>
      <c r="C1154" s="73"/>
      <c r="D1154" s="5" t="s">
        <v>2157</v>
      </c>
      <c r="E1154" s="175" t="s">
        <v>1377</v>
      </c>
      <c r="F1154" s="24" t="str">
        <f t="shared" si="44"/>
        <v/>
      </c>
      <c r="G1154" s="100"/>
      <c r="H1154" s="144"/>
      <c r="I1154" s="145"/>
      <c r="J1154" s="145"/>
      <c r="K1154" s="159">
        <v>779000</v>
      </c>
      <c r="L1154" s="158"/>
      <c r="M1154" s="34"/>
      <c r="N1154" s="62"/>
      <c r="O1154" s="68"/>
      <c r="P1154" s="5"/>
    </row>
    <row r="1155" spans="1:16" s="135" customFormat="1" ht="36.75" customHeight="1" x14ac:dyDescent="0.25">
      <c r="A1155" s="176" t="str">
        <f t="shared" si="45"/>
        <v/>
      </c>
      <c r="B1155" s="109"/>
      <c r="C1155" s="109"/>
      <c r="D1155" s="89" t="s">
        <v>2158</v>
      </c>
      <c r="E1155" s="134"/>
      <c r="F1155" s="24" t="str">
        <f t="shared" si="44"/>
        <v/>
      </c>
      <c r="G1155" s="124"/>
      <c r="H1155" s="125"/>
      <c r="I1155" s="126"/>
      <c r="J1155" s="126"/>
      <c r="K1155" s="125">
        <f>SUM(K1152:K1154)</f>
        <v>2779000</v>
      </c>
      <c r="L1155" s="126"/>
      <c r="M1155" s="125">
        <f>M1151-K1155</f>
        <v>160520000</v>
      </c>
      <c r="N1155" s="107"/>
      <c r="O1155" s="127"/>
      <c r="P1155" s="89"/>
    </row>
    <row r="1156" spans="1:16" ht="36.75" customHeight="1" x14ac:dyDescent="0.25">
      <c r="A1156" s="176" t="str">
        <f t="shared" si="45"/>
        <v>02</v>
      </c>
      <c r="B1156" s="6" t="s">
        <v>2160</v>
      </c>
      <c r="C1156" s="73" t="s">
        <v>2161</v>
      </c>
      <c r="D1156" s="5" t="s">
        <v>2162</v>
      </c>
      <c r="E1156" s="175"/>
      <c r="F1156" s="24" t="str">
        <f t="shared" si="44"/>
        <v>T2 =&gt; PA</v>
      </c>
      <c r="G1156" s="100" t="s">
        <v>2163</v>
      </c>
      <c r="H1156" s="144">
        <v>5760000</v>
      </c>
      <c r="I1156" s="145"/>
      <c r="J1156" s="145"/>
      <c r="K1156" s="159"/>
      <c r="L1156" s="158"/>
      <c r="M1156" s="34"/>
      <c r="N1156" s="62"/>
      <c r="O1156" s="68">
        <v>41000000</v>
      </c>
      <c r="P1156" s="5"/>
    </row>
    <row r="1157" spans="1:16" ht="36.75" customHeight="1" x14ac:dyDescent="0.25">
      <c r="A1157" s="176" t="str">
        <f t="shared" si="45"/>
        <v>02</v>
      </c>
      <c r="B1157" s="6" t="s">
        <v>2160</v>
      </c>
      <c r="C1157" s="73" t="s">
        <v>2164</v>
      </c>
      <c r="D1157" s="5" t="s">
        <v>129</v>
      </c>
      <c r="E1157" s="175"/>
      <c r="F1157" s="24" t="str">
        <f t="shared" si="44"/>
        <v>PT.HUY</v>
      </c>
      <c r="G1157" s="100" t="s">
        <v>538</v>
      </c>
      <c r="H1157" s="144"/>
      <c r="I1157" s="145"/>
      <c r="J1157" s="145"/>
      <c r="K1157" s="159"/>
      <c r="L1157" s="158"/>
      <c r="M1157" s="34"/>
      <c r="N1157" s="62"/>
      <c r="O1157" s="68"/>
      <c r="P1157" s="5"/>
    </row>
    <row r="1158" spans="1:16" ht="36.75" customHeight="1" x14ac:dyDescent="0.25">
      <c r="A1158" s="176" t="str">
        <f t="shared" si="45"/>
        <v>02</v>
      </c>
      <c r="B1158" s="6" t="s">
        <v>2160</v>
      </c>
      <c r="C1158" s="73" t="s">
        <v>2165</v>
      </c>
      <c r="D1158" s="5" t="s">
        <v>1830</v>
      </c>
      <c r="E1158" s="175"/>
      <c r="F1158" s="24" t="str">
        <f t="shared" si="44"/>
        <v>PB =&gt; SC</v>
      </c>
      <c r="G1158" s="100" t="s">
        <v>2166</v>
      </c>
      <c r="H1158" s="144">
        <v>2860000</v>
      </c>
      <c r="I1158" s="145"/>
      <c r="J1158" s="145"/>
      <c r="K1158" s="159"/>
      <c r="L1158" s="158"/>
      <c r="M1158" s="34"/>
      <c r="N1158" s="62"/>
      <c r="O1158" s="68">
        <v>44000000</v>
      </c>
      <c r="P1158" s="5"/>
    </row>
    <row r="1159" spans="1:16" ht="36.75" customHeight="1" x14ac:dyDescent="0.25">
      <c r="A1159" s="176" t="str">
        <f t="shared" si="45"/>
        <v>02</v>
      </c>
      <c r="B1159" s="6" t="s">
        <v>2160</v>
      </c>
      <c r="C1159" s="73" t="s">
        <v>2167</v>
      </c>
      <c r="D1159" s="5" t="s">
        <v>2168</v>
      </c>
      <c r="E1159" s="175"/>
      <c r="F1159" s="4" t="str">
        <f t="shared" si="44"/>
        <v>SACH</v>
      </c>
      <c r="G1159" s="100" t="s">
        <v>30</v>
      </c>
      <c r="H1159" s="144">
        <v>30000</v>
      </c>
      <c r="I1159" s="145"/>
      <c r="J1159" s="145"/>
      <c r="K1159" s="159"/>
      <c r="L1159" s="158"/>
      <c r="M1159" s="34"/>
      <c r="N1159" s="62"/>
      <c r="O1159" s="68"/>
      <c r="P1159" s="5"/>
    </row>
    <row r="1160" spans="1:16" ht="36.75" customHeight="1" x14ac:dyDescent="0.25">
      <c r="A1160" s="176" t="str">
        <f t="shared" si="45"/>
        <v>02</v>
      </c>
      <c r="B1160" s="6" t="s">
        <v>2160</v>
      </c>
      <c r="C1160" s="73" t="s">
        <v>2169</v>
      </c>
      <c r="D1160" s="5" t="s">
        <v>2162</v>
      </c>
      <c r="E1160" s="175"/>
      <c r="F1160" s="4" t="str">
        <f t="shared" si="44"/>
        <v>T2 =&gt; PA</v>
      </c>
      <c r="G1160" s="100" t="s">
        <v>2163</v>
      </c>
      <c r="H1160" s="144"/>
      <c r="I1160" s="145">
        <v>21000000</v>
      </c>
      <c r="J1160" s="145"/>
      <c r="K1160" s="159"/>
      <c r="L1160" s="158"/>
      <c r="M1160" s="34"/>
      <c r="N1160" s="62"/>
      <c r="O1160" s="68">
        <v>20000000</v>
      </c>
      <c r="P1160" s="5" t="s">
        <v>2170</v>
      </c>
    </row>
    <row r="1161" spans="1:16" ht="36.75" customHeight="1" x14ac:dyDescent="0.25">
      <c r="A1161" s="176" t="str">
        <f t="shared" si="45"/>
        <v>02</v>
      </c>
      <c r="B1161" s="6" t="s">
        <v>2160</v>
      </c>
      <c r="C1161" s="73" t="s">
        <v>2171</v>
      </c>
      <c r="D1161" s="5" t="s">
        <v>1826</v>
      </c>
      <c r="E1161" s="175"/>
      <c r="F1161" s="4" t="str">
        <f t="shared" ref="F1161:F1167" si="46">LEFT(G1161,8)</f>
        <v>T1 =&gt; IB</v>
      </c>
      <c r="G1161" s="100" t="s">
        <v>2172</v>
      </c>
      <c r="H1161" s="144"/>
      <c r="I1161" s="145">
        <v>2912000</v>
      </c>
      <c r="J1161" s="145"/>
      <c r="K1161" s="159"/>
      <c r="L1161" s="158"/>
      <c r="M1161" s="34"/>
      <c r="N1161" s="62"/>
      <c r="O1161" s="68">
        <v>0</v>
      </c>
      <c r="P1161" s="5" t="s">
        <v>2173</v>
      </c>
    </row>
    <row r="1162" spans="1:16" ht="36.75" customHeight="1" x14ac:dyDescent="0.25">
      <c r="A1162" s="176" t="str">
        <f t="shared" si="45"/>
        <v>02</v>
      </c>
      <c r="B1162" s="6" t="s">
        <v>2160</v>
      </c>
      <c r="C1162" s="73"/>
      <c r="D1162" s="5" t="s">
        <v>2177</v>
      </c>
      <c r="E1162" s="175" t="s">
        <v>1377</v>
      </c>
      <c r="F1162" s="4" t="str">
        <f t="shared" si="46"/>
        <v/>
      </c>
      <c r="G1162" s="100"/>
      <c r="H1162" s="144"/>
      <c r="I1162" s="145"/>
      <c r="J1162" s="145"/>
      <c r="K1162" s="159">
        <v>1000000</v>
      </c>
      <c r="L1162" s="158"/>
      <c r="M1162" s="34"/>
      <c r="N1162" s="62"/>
      <c r="O1162" s="68"/>
      <c r="P1162" s="5"/>
    </row>
    <row r="1163" spans="1:16" ht="36.75" customHeight="1" x14ac:dyDescent="0.25">
      <c r="A1163" s="176" t="str">
        <f t="shared" si="45"/>
        <v>02</v>
      </c>
      <c r="B1163" s="6" t="s">
        <v>2160</v>
      </c>
      <c r="C1163" s="73"/>
      <c r="D1163" s="5" t="s">
        <v>2176</v>
      </c>
      <c r="E1163" s="175" t="s">
        <v>1377</v>
      </c>
      <c r="F1163" s="4" t="str">
        <f t="shared" si="46"/>
        <v/>
      </c>
      <c r="G1163" s="100"/>
      <c r="H1163" s="144"/>
      <c r="I1163" s="145"/>
      <c r="J1163" s="145"/>
      <c r="K1163" s="159">
        <v>1000000</v>
      </c>
      <c r="L1163" s="158"/>
      <c r="M1163" s="34"/>
      <c r="N1163" s="62"/>
      <c r="O1163" s="68"/>
      <c r="P1163" s="5"/>
    </row>
    <row r="1164" spans="1:16" ht="36.75" customHeight="1" x14ac:dyDescent="0.25">
      <c r="A1164" s="176" t="str">
        <f t="shared" si="45"/>
        <v>02</v>
      </c>
      <c r="B1164" s="6" t="s">
        <v>2160</v>
      </c>
      <c r="C1164" s="73"/>
      <c r="D1164" s="5" t="s">
        <v>2174</v>
      </c>
      <c r="E1164" s="175" t="s">
        <v>1377</v>
      </c>
      <c r="F1164" s="4" t="str">
        <f t="shared" si="46"/>
        <v/>
      </c>
      <c r="G1164" s="100"/>
      <c r="H1164" s="144"/>
      <c r="I1164" s="145"/>
      <c r="J1164" s="145"/>
      <c r="K1164" s="159">
        <v>1000000</v>
      </c>
      <c r="L1164" s="158"/>
      <c r="M1164" s="34"/>
      <c r="N1164" s="62"/>
      <c r="O1164" s="68"/>
      <c r="P1164" s="5"/>
    </row>
    <row r="1165" spans="1:16" s="88" customFormat="1" ht="36.75" customHeight="1" x14ac:dyDescent="0.25">
      <c r="A1165" s="176" t="str">
        <f t="shared" si="45"/>
        <v/>
      </c>
      <c r="B1165" s="198"/>
      <c r="C1165" s="109"/>
      <c r="D1165" s="8" t="s">
        <v>2175</v>
      </c>
      <c r="E1165" s="197"/>
      <c r="F1165" s="4" t="str">
        <f t="shared" si="46"/>
        <v/>
      </c>
      <c r="G1165" s="98"/>
      <c r="H1165" s="110">
        <f>SUM(H1156:H1164)</f>
        <v>8650000</v>
      </c>
      <c r="I1165" s="106"/>
      <c r="J1165" s="106"/>
      <c r="K1165" s="110">
        <f>SUM(K1162:K1164)</f>
        <v>3000000</v>
      </c>
      <c r="L1165" s="106"/>
      <c r="M1165" s="110">
        <f>M1155+H1165-K1165</f>
        <v>166170000</v>
      </c>
      <c r="N1165" s="111"/>
      <c r="O1165" s="14"/>
      <c r="P1165" s="8"/>
    </row>
    <row r="1166" spans="1:16" ht="36.75" customHeight="1" x14ac:dyDescent="0.25">
      <c r="A1166" s="176" t="str">
        <f t="shared" si="45"/>
        <v>02</v>
      </c>
      <c r="B1166" s="6" t="s">
        <v>2178</v>
      </c>
      <c r="C1166" s="73" t="s">
        <v>2179</v>
      </c>
      <c r="D1166" s="5" t="s">
        <v>129</v>
      </c>
      <c r="E1166" s="175"/>
      <c r="F1166" s="4" t="str">
        <f t="shared" si="46"/>
        <v>PT.HUY</v>
      </c>
      <c r="G1166" s="100" t="s">
        <v>538</v>
      </c>
      <c r="H1166" s="144"/>
      <c r="I1166" s="145"/>
      <c r="J1166" s="145"/>
      <c r="K1166" s="159"/>
      <c r="L1166" s="158"/>
      <c r="M1166" s="34"/>
      <c r="N1166" s="62"/>
      <c r="O1166" s="68"/>
      <c r="P1166" s="5"/>
    </row>
    <row r="1167" spans="1:16" ht="36.75" customHeight="1" x14ac:dyDescent="0.25">
      <c r="A1167" s="177"/>
      <c r="B1167" s="6"/>
      <c r="C1167" s="73" t="s">
        <v>2180</v>
      </c>
      <c r="D1167" s="5" t="s">
        <v>1830</v>
      </c>
      <c r="E1167" s="175"/>
      <c r="F1167" s="4" t="str">
        <f t="shared" si="46"/>
        <v>PB =&gt; SC</v>
      </c>
      <c r="G1167" s="100" t="s">
        <v>2166</v>
      </c>
      <c r="H1167" s="144">
        <v>15000000</v>
      </c>
      <c r="I1167" s="145">
        <v>7000000</v>
      </c>
      <c r="J1167" s="145"/>
      <c r="K1167" s="159"/>
      <c r="L1167" s="158"/>
      <c r="M1167" s="34"/>
      <c r="N1167" s="62"/>
      <c r="O1167" s="68">
        <v>22000000</v>
      </c>
      <c r="P1167" s="5"/>
    </row>
    <row r="1168" spans="1:16" ht="36.75" customHeight="1" x14ac:dyDescent="0.25">
      <c r="A1168" s="177"/>
      <c r="B1168" s="6"/>
      <c r="C1168" s="73"/>
      <c r="D1168" s="5" t="s">
        <v>1605</v>
      </c>
      <c r="E1168" s="175"/>
      <c r="F1168" s="4"/>
      <c r="G1168" s="100"/>
      <c r="H1168" s="144"/>
      <c r="I1168" s="145"/>
      <c r="J1168" s="145"/>
      <c r="K1168" s="159">
        <v>150000000</v>
      </c>
      <c r="L1168" s="158"/>
      <c r="M1168" s="34"/>
      <c r="N1168" s="62"/>
      <c r="O1168" s="68"/>
      <c r="P1168" s="5"/>
    </row>
    <row r="1169" spans="1:16" s="88" customFormat="1" ht="36.75" customHeight="1" x14ac:dyDescent="0.25">
      <c r="A1169" s="210"/>
      <c r="B1169" s="198"/>
      <c r="C1169" s="198"/>
      <c r="D1169" s="8" t="s">
        <v>2181</v>
      </c>
      <c r="E1169" s="197"/>
      <c r="F1169" s="211"/>
      <c r="G1169" s="98"/>
      <c r="H1169" s="110">
        <f>H1167</f>
        <v>15000000</v>
      </c>
      <c r="I1169" s="106"/>
      <c r="J1169" s="106"/>
      <c r="K1169" s="110">
        <f>K1168</f>
        <v>150000000</v>
      </c>
      <c r="L1169" s="106"/>
      <c r="M1169" s="110">
        <f>M1165+H1169-K1169</f>
        <v>31170000</v>
      </c>
      <c r="N1169" s="111"/>
      <c r="O1169" s="14"/>
      <c r="P1169" s="8"/>
    </row>
    <row r="1170" spans="1:16" ht="36.75" customHeight="1" x14ac:dyDescent="0.25">
      <c r="A1170" s="177"/>
      <c r="B1170" s="6"/>
      <c r="C1170" s="73"/>
      <c r="D1170" s="5"/>
      <c r="E1170" s="175"/>
      <c r="F1170" s="4"/>
      <c r="G1170" s="100"/>
      <c r="H1170" s="144"/>
      <c r="I1170" s="145"/>
      <c r="J1170" s="145"/>
      <c r="K1170" s="159"/>
      <c r="L1170" s="158"/>
      <c r="M1170" s="34"/>
      <c r="N1170" s="62"/>
      <c r="O1170" s="68"/>
      <c r="P1170" s="5"/>
    </row>
    <row r="1171" spans="1:16" ht="36.75" customHeight="1" x14ac:dyDescent="0.25">
      <c r="A1171" s="177"/>
      <c r="B1171" s="6"/>
      <c r="C1171" s="73"/>
      <c r="D1171" s="5"/>
      <c r="E1171" s="175"/>
      <c r="F1171" s="4"/>
      <c r="G1171" s="100"/>
      <c r="H1171" s="144"/>
      <c r="I1171" s="145"/>
      <c r="J1171" s="145"/>
      <c r="K1171" s="159"/>
      <c r="L1171" s="158"/>
      <c r="M1171" s="34"/>
      <c r="N1171" s="62"/>
      <c r="O1171" s="68"/>
      <c r="P1171" s="5"/>
    </row>
    <row r="1172" spans="1:16" ht="36.75" customHeight="1" x14ac:dyDescent="0.25">
      <c r="A1172" s="177"/>
      <c r="B1172" s="6"/>
      <c r="C1172" s="73"/>
      <c r="D1172" s="5"/>
      <c r="E1172" s="175"/>
      <c r="F1172" s="4"/>
      <c r="G1172" s="100"/>
      <c r="H1172" s="144"/>
      <c r="I1172" s="145"/>
      <c r="J1172" s="145"/>
      <c r="K1172" s="159"/>
      <c r="L1172" s="158"/>
      <c r="M1172" s="34"/>
      <c r="N1172" s="62"/>
      <c r="O1172" s="68"/>
      <c r="P1172" s="5"/>
    </row>
    <row r="1173" spans="1:16" ht="36.75" customHeight="1" x14ac:dyDescent="0.25">
      <c r="A1173" s="177"/>
      <c r="B1173" s="6"/>
      <c r="C1173" s="73"/>
      <c r="D1173" s="5"/>
      <c r="E1173" s="175"/>
      <c r="F1173" s="4"/>
      <c r="G1173" s="100"/>
      <c r="H1173" s="144"/>
      <c r="I1173" s="145"/>
      <c r="J1173" s="145"/>
      <c r="K1173" s="159"/>
      <c r="L1173" s="158"/>
      <c r="M1173" s="34"/>
      <c r="N1173" s="62"/>
      <c r="O1173" s="68"/>
      <c r="P1173" s="5"/>
    </row>
    <row r="1174" spans="1:16" ht="36.75" customHeight="1" x14ac:dyDescent="0.25">
      <c r="A1174" s="177"/>
      <c r="B1174" s="6"/>
      <c r="C1174" s="73"/>
      <c r="D1174" s="5"/>
      <c r="E1174" s="175"/>
      <c r="F1174" s="4"/>
      <c r="G1174" s="100"/>
      <c r="H1174" s="144"/>
      <c r="I1174" s="145"/>
      <c r="J1174" s="145"/>
      <c r="K1174" s="159"/>
      <c r="L1174" s="158"/>
      <c r="M1174" s="34"/>
      <c r="N1174" s="62"/>
      <c r="O1174" s="68"/>
      <c r="P1174" s="5"/>
    </row>
    <row r="1175" spans="1:16" ht="36.75" customHeight="1" x14ac:dyDescent="0.25">
      <c r="A1175" s="177"/>
      <c r="B1175" s="6"/>
      <c r="C1175" s="73"/>
      <c r="D1175" s="5"/>
      <c r="E1175" s="175"/>
      <c r="F1175" s="4"/>
      <c r="G1175" s="100"/>
      <c r="H1175" s="144"/>
      <c r="I1175" s="145"/>
      <c r="J1175" s="145"/>
      <c r="K1175" s="159"/>
      <c r="L1175" s="158"/>
      <c r="M1175" s="34"/>
      <c r="N1175" s="62"/>
      <c r="O1175" s="68"/>
      <c r="P1175" s="5"/>
    </row>
    <row r="1176" spans="1:16" ht="36.75" customHeight="1" x14ac:dyDescent="0.25">
      <c r="A1176" s="177"/>
      <c r="B1176" s="6"/>
      <c r="C1176" s="73"/>
      <c r="D1176" s="5"/>
      <c r="E1176" s="175"/>
      <c r="F1176" s="4"/>
      <c r="G1176" s="100"/>
      <c r="H1176" s="144"/>
      <c r="I1176" s="145"/>
      <c r="J1176" s="145"/>
      <c r="K1176" s="159"/>
      <c r="L1176" s="158"/>
      <c r="M1176" s="34"/>
      <c r="N1176" s="62"/>
      <c r="O1176" s="68"/>
      <c r="P1176" s="5"/>
    </row>
    <row r="1177" spans="1:16" ht="36.75" customHeight="1" x14ac:dyDescent="0.25">
      <c r="A1177" s="177"/>
      <c r="B1177" s="6"/>
      <c r="C1177" s="73"/>
      <c r="D1177" s="5"/>
      <c r="E1177" s="175"/>
      <c r="F1177" s="4"/>
      <c r="G1177" s="100"/>
      <c r="H1177" s="144"/>
      <c r="I1177" s="145"/>
      <c r="J1177" s="145"/>
      <c r="K1177" s="159"/>
      <c r="L1177" s="158"/>
      <c r="M1177" s="34"/>
      <c r="N1177" s="62"/>
      <c r="O1177" s="68"/>
      <c r="P1177" s="5"/>
    </row>
    <row r="1178" spans="1:16" ht="36.75" customHeight="1" x14ac:dyDescent="0.25">
      <c r="A1178" s="177"/>
      <c r="B1178" s="6"/>
      <c r="C1178" s="73"/>
      <c r="D1178" s="5"/>
      <c r="E1178" s="175"/>
      <c r="F1178" s="4"/>
      <c r="G1178" s="100"/>
      <c r="H1178" s="144"/>
      <c r="I1178" s="145"/>
      <c r="J1178" s="145"/>
      <c r="K1178" s="159"/>
      <c r="L1178" s="158"/>
      <c r="M1178" s="34"/>
      <c r="N1178" s="62"/>
      <c r="O1178" s="68"/>
      <c r="P1178" s="5"/>
    </row>
    <row r="1179" spans="1:16" ht="36.75" customHeight="1" x14ac:dyDescent="0.25">
      <c r="A1179" s="177"/>
      <c r="B1179" s="6"/>
      <c r="C1179" s="73"/>
      <c r="D1179" s="5"/>
      <c r="E1179" s="175"/>
      <c r="F1179" s="4"/>
      <c r="G1179" s="100"/>
      <c r="H1179" s="144"/>
      <c r="I1179" s="145"/>
      <c r="J1179" s="145"/>
      <c r="K1179" s="159"/>
      <c r="L1179" s="158"/>
      <c r="M1179" s="34"/>
      <c r="N1179" s="62"/>
      <c r="O1179" s="68"/>
      <c r="P1179" s="5"/>
    </row>
    <row r="1180" spans="1:16" ht="36.75" customHeight="1" x14ac:dyDescent="0.25">
      <c r="A1180" s="177"/>
      <c r="B1180" s="6"/>
      <c r="C1180" s="73"/>
      <c r="D1180" s="5"/>
      <c r="E1180" s="175"/>
      <c r="F1180" s="4"/>
      <c r="G1180" s="100"/>
      <c r="H1180" s="144"/>
      <c r="I1180" s="145"/>
      <c r="J1180" s="145"/>
      <c r="K1180" s="159"/>
      <c r="L1180" s="158"/>
      <c r="M1180" s="34"/>
      <c r="N1180" s="62"/>
      <c r="O1180" s="68"/>
      <c r="P1180" s="5"/>
    </row>
    <row r="1181" spans="1:16" ht="36.75" customHeight="1" x14ac:dyDescent="0.25">
      <c r="A1181" s="177"/>
      <c r="B1181" s="6"/>
      <c r="C1181" s="73"/>
      <c r="D1181" s="5"/>
      <c r="E1181" s="175"/>
      <c r="F1181" s="4"/>
      <c r="G1181" s="100"/>
      <c r="H1181" s="144"/>
      <c r="I1181" s="145"/>
      <c r="J1181" s="145"/>
      <c r="K1181" s="159"/>
      <c r="L1181" s="158"/>
      <c r="M1181" s="34"/>
      <c r="N1181" s="62"/>
      <c r="O1181" s="68"/>
      <c r="P1181" s="5"/>
    </row>
    <row r="1182" spans="1:16" ht="36.75" customHeight="1" x14ac:dyDescent="0.25">
      <c r="A1182" s="177"/>
      <c r="B1182" s="6"/>
      <c r="C1182" s="73"/>
      <c r="D1182" s="5"/>
      <c r="E1182" s="175"/>
      <c r="F1182" s="4"/>
      <c r="G1182" s="100"/>
      <c r="H1182" s="144"/>
      <c r="I1182" s="145"/>
      <c r="J1182" s="145"/>
      <c r="K1182" s="159"/>
      <c r="L1182" s="158"/>
      <c r="M1182" s="34"/>
      <c r="N1182" s="62"/>
      <c r="O1182" s="68"/>
      <c r="P1182" s="5"/>
    </row>
    <row r="1183" spans="1:16" ht="36.75" customHeight="1" x14ac:dyDescent="0.25">
      <c r="A1183" s="177"/>
      <c r="B1183" s="6"/>
      <c r="C1183" s="73"/>
      <c r="D1183" s="5"/>
      <c r="E1183" s="175"/>
      <c r="F1183" s="4"/>
      <c r="G1183" s="100"/>
      <c r="H1183" s="144"/>
      <c r="I1183" s="145"/>
      <c r="J1183" s="145"/>
      <c r="K1183" s="159"/>
      <c r="L1183" s="158"/>
      <c r="M1183" s="34"/>
      <c r="N1183" s="62"/>
      <c r="O1183" s="68"/>
      <c r="P1183" s="5"/>
    </row>
    <row r="1184" spans="1:16" ht="36.75" customHeight="1" x14ac:dyDescent="0.25">
      <c r="A1184" s="177"/>
      <c r="B1184" s="6"/>
      <c r="C1184" s="73"/>
      <c r="D1184" s="5"/>
      <c r="E1184" s="175"/>
      <c r="F1184" s="4"/>
      <c r="G1184" s="100"/>
      <c r="H1184" s="144"/>
      <c r="I1184" s="145"/>
      <c r="J1184" s="145"/>
      <c r="K1184" s="159"/>
      <c r="L1184" s="158"/>
      <c r="M1184" s="34"/>
      <c r="N1184" s="62"/>
      <c r="O1184" s="68"/>
      <c r="P1184" s="5"/>
    </row>
    <row r="1185" spans="1:16" ht="36.75" customHeight="1" x14ac:dyDescent="0.25">
      <c r="A1185" s="177"/>
      <c r="B1185" s="6"/>
      <c r="C1185" s="73"/>
      <c r="D1185" s="5"/>
      <c r="E1185" s="175"/>
      <c r="F1185" s="4"/>
      <c r="G1185" s="100"/>
      <c r="H1185" s="144"/>
      <c r="I1185" s="145"/>
      <c r="J1185" s="145"/>
      <c r="K1185" s="159"/>
      <c r="L1185" s="158"/>
      <c r="M1185" s="34"/>
      <c r="N1185" s="62"/>
      <c r="O1185" s="68"/>
      <c r="P1185" s="5"/>
    </row>
    <row r="1186" spans="1:16" ht="36.75" customHeight="1" x14ac:dyDescent="0.25">
      <c r="A1186" s="177"/>
      <c r="B1186" s="6"/>
      <c r="C1186" s="73"/>
      <c r="D1186" s="5"/>
      <c r="E1186" s="175"/>
      <c r="F1186" s="4"/>
      <c r="G1186" s="100"/>
      <c r="H1186" s="144"/>
      <c r="I1186" s="145"/>
      <c r="J1186" s="145"/>
      <c r="K1186" s="159"/>
      <c r="L1186" s="158"/>
      <c r="M1186" s="34"/>
      <c r="N1186" s="62"/>
      <c r="O1186" s="68"/>
      <c r="P1186" s="5"/>
    </row>
    <row r="1187" spans="1:16" ht="36.75" customHeight="1" x14ac:dyDescent="0.25">
      <c r="A1187" s="177"/>
      <c r="B1187" s="6"/>
      <c r="C1187" s="73"/>
      <c r="D1187" s="5"/>
      <c r="E1187" s="175"/>
      <c r="F1187" s="4"/>
      <c r="G1187" s="100"/>
      <c r="H1187" s="144"/>
      <c r="I1187" s="145"/>
      <c r="J1187" s="145"/>
      <c r="K1187" s="159"/>
      <c r="L1187" s="158"/>
      <c r="M1187" s="34"/>
      <c r="N1187" s="62"/>
      <c r="O1187" s="68"/>
      <c r="P1187" s="5"/>
    </row>
    <row r="1188" spans="1:16" ht="36.75" customHeight="1" x14ac:dyDescent="0.25">
      <c r="A1188" s="177"/>
      <c r="B1188" s="6"/>
      <c r="C1188" s="73"/>
      <c r="D1188" s="5"/>
      <c r="E1188" s="175"/>
      <c r="F1188" s="4"/>
      <c r="G1188" s="100"/>
      <c r="H1188" s="144"/>
      <c r="I1188" s="145"/>
      <c r="J1188" s="145"/>
      <c r="K1188" s="159"/>
      <c r="L1188" s="158"/>
      <c r="M1188" s="34"/>
      <c r="N1188" s="62"/>
      <c r="O1188" s="68"/>
      <c r="P1188" s="5"/>
    </row>
    <row r="1189" spans="1:16" ht="36.75" customHeight="1" x14ac:dyDescent="0.25">
      <c r="A1189" s="177"/>
      <c r="B1189" s="6"/>
      <c r="C1189" s="73"/>
      <c r="D1189" s="5"/>
      <c r="E1189" s="175"/>
      <c r="F1189" s="4"/>
      <c r="G1189" s="100"/>
      <c r="H1189" s="144"/>
      <c r="I1189" s="145"/>
      <c r="J1189" s="145"/>
      <c r="K1189" s="159"/>
      <c r="L1189" s="158"/>
      <c r="M1189" s="34"/>
      <c r="N1189" s="62"/>
      <c r="O1189" s="68"/>
      <c r="P1189" s="5"/>
    </row>
    <row r="1190" spans="1:16" ht="36.75" customHeight="1" x14ac:dyDescent="0.25">
      <c r="A1190" s="177"/>
      <c r="B1190" s="6"/>
      <c r="C1190" s="73"/>
      <c r="D1190" s="5"/>
      <c r="E1190" s="175"/>
      <c r="F1190" s="4"/>
      <c r="G1190" s="100"/>
      <c r="H1190" s="144"/>
      <c r="I1190" s="145"/>
      <c r="J1190" s="145"/>
      <c r="K1190" s="159"/>
      <c r="L1190" s="158"/>
      <c r="M1190" s="34"/>
      <c r="N1190" s="62"/>
      <c r="O1190" s="68"/>
      <c r="P1190" s="5"/>
    </row>
    <row r="1191" spans="1:16" ht="36.75" customHeight="1" x14ac:dyDescent="0.25">
      <c r="A1191" s="177"/>
      <c r="B1191" s="6"/>
      <c r="C1191" s="73"/>
      <c r="D1191" s="5"/>
      <c r="E1191" s="175"/>
      <c r="F1191" s="4"/>
      <c r="G1191" s="100"/>
      <c r="H1191" s="144"/>
      <c r="I1191" s="145"/>
      <c r="J1191" s="145"/>
      <c r="K1191" s="159"/>
      <c r="L1191" s="158"/>
      <c r="M1191" s="34"/>
      <c r="N1191" s="62"/>
      <c r="O1191" s="68"/>
      <c r="P1191" s="5"/>
    </row>
    <row r="1192" spans="1:16" ht="36.75" customHeight="1" x14ac:dyDescent="0.25">
      <c r="A1192" s="177"/>
      <c r="B1192" s="6"/>
      <c r="C1192" s="73"/>
      <c r="D1192" s="5"/>
      <c r="E1192" s="175"/>
      <c r="F1192" s="4"/>
      <c r="G1192" s="100"/>
      <c r="H1192" s="144"/>
      <c r="I1192" s="145"/>
      <c r="J1192" s="145"/>
      <c r="K1192" s="159"/>
      <c r="L1192" s="158"/>
      <c r="M1192" s="34"/>
      <c r="N1192" s="62"/>
      <c r="O1192" s="68"/>
      <c r="P1192" s="5"/>
    </row>
    <row r="1193" spans="1:16" ht="36.75" customHeight="1" x14ac:dyDescent="0.25">
      <c r="A1193" s="177"/>
      <c r="B1193" s="6"/>
      <c r="C1193" s="73"/>
      <c r="D1193" s="5"/>
      <c r="E1193" s="175"/>
      <c r="F1193" s="4"/>
      <c r="G1193" s="100"/>
      <c r="H1193" s="144"/>
      <c r="I1193" s="145"/>
      <c r="J1193" s="145"/>
      <c r="K1193" s="159"/>
      <c r="L1193" s="158"/>
      <c r="M1193" s="34"/>
      <c r="N1193" s="62"/>
      <c r="O1193" s="68"/>
      <c r="P1193" s="5"/>
    </row>
    <row r="1194" spans="1:16" ht="36.75" customHeight="1" x14ac:dyDescent="0.25">
      <c r="A1194" s="177"/>
      <c r="B1194" s="6"/>
      <c r="C1194" s="73"/>
      <c r="D1194" s="5"/>
      <c r="E1194" s="175"/>
      <c r="F1194" s="4"/>
      <c r="G1194" s="100"/>
      <c r="H1194" s="144"/>
      <c r="I1194" s="145"/>
      <c r="J1194" s="145"/>
      <c r="K1194" s="159"/>
      <c r="L1194" s="158"/>
      <c r="M1194" s="34"/>
      <c r="N1194" s="62"/>
      <c r="O1194" s="68"/>
      <c r="P1194" s="5"/>
    </row>
    <row r="1195" spans="1:16" ht="36.75" customHeight="1" x14ac:dyDescent="0.25">
      <c r="A1195" s="177"/>
      <c r="B1195" s="6"/>
      <c r="C1195" s="73"/>
      <c r="D1195" s="5"/>
      <c r="E1195" s="175"/>
      <c r="F1195" s="4"/>
      <c r="G1195" s="100"/>
      <c r="H1195" s="144"/>
      <c r="I1195" s="145"/>
      <c r="J1195" s="145"/>
      <c r="K1195" s="159"/>
      <c r="L1195" s="158"/>
      <c r="M1195" s="34"/>
      <c r="N1195" s="62"/>
      <c r="O1195" s="68"/>
      <c r="P1195" s="5"/>
    </row>
    <row r="1196" spans="1:16" ht="36.75" customHeight="1" x14ac:dyDescent="0.25">
      <c r="A1196" s="177"/>
      <c r="B1196" s="6"/>
      <c r="C1196" s="73"/>
      <c r="D1196" s="5"/>
      <c r="E1196" s="175"/>
      <c r="F1196" s="4"/>
      <c r="G1196" s="100"/>
      <c r="H1196" s="144"/>
      <c r="I1196" s="145"/>
      <c r="J1196" s="145"/>
      <c r="K1196" s="159"/>
      <c r="L1196" s="158"/>
      <c r="M1196" s="34"/>
      <c r="N1196" s="62"/>
      <c r="O1196" s="68"/>
      <c r="P1196" s="5"/>
    </row>
    <row r="1197" spans="1:16" ht="36.75" customHeight="1" x14ac:dyDescent="0.25">
      <c r="A1197" s="177"/>
      <c r="B1197" s="6"/>
      <c r="C1197" s="73"/>
      <c r="D1197" s="5"/>
      <c r="E1197" s="175"/>
      <c r="F1197" s="4"/>
      <c r="G1197" s="100"/>
      <c r="H1197" s="144"/>
      <c r="I1197" s="145"/>
      <c r="J1197" s="145"/>
      <c r="K1197" s="159"/>
      <c r="L1197" s="158"/>
      <c r="M1197" s="34"/>
      <c r="N1197" s="62"/>
      <c r="O1197" s="68"/>
      <c r="P1197" s="5"/>
    </row>
    <row r="1198" spans="1:16" ht="36.75" customHeight="1" x14ac:dyDescent="0.25">
      <c r="A1198" s="177"/>
      <c r="B1198" s="6"/>
      <c r="C1198" s="73"/>
      <c r="D1198" s="5"/>
      <c r="E1198" s="175"/>
      <c r="F1198" s="4"/>
      <c r="G1198" s="100"/>
      <c r="H1198" s="144"/>
      <c r="I1198" s="145"/>
      <c r="J1198" s="145"/>
      <c r="K1198" s="159"/>
      <c r="L1198" s="158"/>
      <c r="M1198" s="34"/>
      <c r="N1198" s="62"/>
      <c r="O1198" s="68"/>
      <c r="P1198" s="5"/>
    </row>
    <row r="1199" spans="1:16" ht="36.75" customHeight="1" x14ac:dyDescent="0.25">
      <c r="A1199" s="177"/>
      <c r="B1199" s="6"/>
      <c r="C1199" s="73"/>
      <c r="D1199" s="5"/>
      <c r="E1199" s="175"/>
      <c r="F1199" s="4"/>
      <c r="G1199" s="100"/>
      <c r="H1199" s="144"/>
      <c r="I1199" s="145"/>
      <c r="J1199" s="145"/>
      <c r="K1199" s="159"/>
      <c r="L1199" s="158"/>
      <c r="M1199" s="34"/>
      <c r="N1199" s="62"/>
      <c r="O1199" s="68"/>
      <c r="P1199" s="5"/>
    </row>
    <row r="1200" spans="1:16" ht="36.75" customHeight="1" x14ac:dyDescent="0.25">
      <c r="A1200" s="177"/>
      <c r="B1200" s="6"/>
      <c r="C1200" s="73"/>
      <c r="D1200" s="5"/>
      <c r="E1200" s="175"/>
      <c r="F1200" s="4"/>
      <c r="G1200" s="100"/>
      <c r="H1200" s="144"/>
      <c r="I1200" s="145"/>
      <c r="J1200" s="145"/>
      <c r="K1200" s="159"/>
      <c r="L1200" s="158"/>
      <c r="M1200" s="34"/>
      <c r="N1200" s="62"/>
      <c r="O1200" s="68"/>
      <c r="P1200" s="5"/>
    </row>
    <row r="1201" spans="1:16" ht="36.75" customHeight="1" x14ac:dyDescent="0.25">
      <c r="A1201" s="177"/>
      <c r="B1201" s="6"/>
      <c r="C1201" s="73"/>
      <c r="D1201" s="5"/>
      <c r="E1201" s="175"/>
      <c r="F1201" s="4"/>
      <c r="G1201" s="100"/>
      <c r="H1201" s="144"/>
      <c r="I1201" s="145"/>
      <c r="J1201" s="145"/>
      <c r="K1201" s="159"/>
      <c r="L1201" s="158"/>
      <c r="M1201" s="34"/>
      <c r="N1201" s="62"/>
      <c r="O1201" s="68"/>
      <c r="P1201" s="5"/>
    </row>
    <row r="1202" spans="1:16" ht="36.75" customHeight="1" x14ac:dyDescent="0.25">
      <c r="A1202" s="177"/>
      <c r="B1202" s="6"/>
      <c r="C1202" s="73"/>
      <c r="D1202" s="5"/>
      <c r="E1202" s="175"/>
      <c r="F1202" s="4"/>
      <c r="G1202" s="100"/>
      <c r="H1202" s="144"/>
      <c r="I1202" s="145"/>
      <c r="J1202" s="145"/>
      <c r="K1202" s="159"/>
      <c r="L1202" s="158"/>
      <c r="M1202" s="34"/>
      <c r="N1202" s="62"/>
      <c r="O1202" s="68"/>
      <c r="P1202" s="5"/>
    </row>
    <row r="1203" spans="1:16" ht="36.75" customHeight="1" x14ac:dyDescent="0.25">
      <c r="A1203" s="177"/>
      <c r="B1203" s="6"/>
      <c r="C1203" s="73"/>
      <c r="D1203" s="5"/>
      <c r="E1203" s="175"/>
      <c r="F1203" s="4"/>
      <c r="G1203" s="100"/>
      <c r="H1203" s="144"/>
      <c r="I1203" s="145"/>
      <c r="J1203" s="145"/>
      <c r="K1203" s="159"/>
      <c r="L1203" s="158"/>
      <c r="M1203" s="34"/>
      <c r="N1203" s="62"/>
      <c r="O1203" s="68"/>
      <c r="P1203" s="5"/>
    </row>
    <row r="1204" spans="1:16" ht="36.75" customHeight="1" x14ac:dyDescent="0.25">
      <c r="A1204" s="177"/>
      <c r="B1204" s="6"/>
      <c r="C1204" s="73"/>
      <c r="D1204" s="5"/>
      <c r="E1204" s="175"/>
      <c r="F1204" s="4"/>
      <c r="G1204" s="100"/>
      <c r="H1204" s="144"/>
      <c r="I1204" s="145"/>
      <c r="J1204" s="145"/>
      <c r="K1204" s="159"/>
      <c r="L1204" s="158"/>
      <c r="M1204" s="34"/>
      <c r="N1204" s="62"/>
      <c r="O1204" s="68"/>
      <c r="P1204" s="5"/>
    </row>
    <row r="1205" spans="1:16" ht="36.75" customHeight="1" x14ac:dyDescent="0.25">
      <c r="A1205" s="177"/>
      <c r="B1205" s="6"/>
      <c r="C1205" s="73"/>
      <c r="D1205" s="5"/>
      <c r="E1205" s="175"/>
      <c r="F1205" s="4"/>
      <c r="G1205" s="100"/>
      <c r="H1205" s="144"/>
      <c r="I1205" s="145"/>
      <c r="J1205" s="145"/>
      <c r="K1205" s="159"/>
      <c r="L1205" s="158"/>
      <c r="M1205" s="34"/>
      <c r="N1205" s="62"/>
      <c r="O1205" s="68"/>
      <c r="P1205" s="5"/>
    </row>
    <row r="1206" spans="1:16" ht="36.75" customHeight="1" x14ac:dyDescent="0.25">
      <c r="A1206" s="177"/>
      <c r="B1206" s="6"/>
      <c r="C1206" s="73"/>
      <c r="D1206" s="5"/>
      <c r="E1206" s="175"/>
      <c r="F1206" s="4"/>
      <c r="G1206" s="100"/>
      <c r="H1206" s="144"/>
      <c r="I1206" s="145"/>
      <c r="J1206" s="145"/>
      <c r="K1206" s="159"/>
      <c r="L1206" s="158"/>
      <c r="M1206" s="34"/>
      <c r="N1206" s="62"/>
      <c r="O1206" s="68"/>
      <c r="P1206" s="5"/>
    </row>
    <row r="1207" spans="1:16" ht="36.75" customHeight="1" x14ac:dyDescent="0.25">
      <c r="A1207" s="177"/>
      <c r="B1207" s="6"/>
      <c r="C1207" s="73"/>
      <c r="D1207" s="5"/>
      <c r="E1207" s="175"/>
      <c r="F1207" s="4"/>
      <c r="G1207" s="100"/>
      <c r="H1207" s="144"/>
      <c r="I1207" s="145"/>
      <c r="J1207" s="145"/>
      <c r="K1207" s="159"/>
      <c r="L1207" s="158"/>
      <c r="M1207" s="34"/>
      <c r="N1207" s="62"/>
      <c r="O1207" s="68"/>
      <c r="P1207" s="5"/>
    </row>
    <row r="1208" spans="1:16" ht="36.75" customHeight="1" x14ac:dyDescent="0.25">
      <c r="A1208" s="177"/>
      <c r="B1208" s="6"/>
      <c r="C1208" s="73"/>
      <c r="D1208" s="5"/>
      <c r="E1208" s="175"/>
      <c r="F1208" s="4"/>
      <c r="G1208" s="100"/>
      <c r="H1208" s="144"/>
      <c r="I1208" s="145"/>
      <c r="J1208" s="145"/>
      <c r="K1208" s="159"/>
      <c r="L1208" s="158"/>
      <c r="M1208" s="34"/>
      <c r="N1208" s="62"/>
      <c r="O1208" s="68"/>
      <c r="P1208" s="5"/>
    </row>
    <row r="1209" spans="1:16" ht="36.75" customHeight="1" x14ac:dyDescent="0.25">
      <c r="A1209" s="177"/>
      <c r="B1209" s="6"/>
      <c r="C1209" s="73"/>
      <c r="D1209" s="5"/>
      <c r="E1209" s="175"/>
      <c r="F1209" s="4"/>
      <c r="G1209" s="100"/>
      <c r="H1209" s="144"/>
      <c r="I1209" s="145"/>
      <c r="J1209" s="145"/>
      <c r="K1209" s="159"/>
      <c r="L1209" s="158"/>
      <c r="M1209" s="34"/>
      <c r="N1209" s="62"/>
      <c r="O1209" s="68"/>
      <c r="P1209" s="5"/>
    </row>
    <row r="1210" spans="1:16" ht="36.75" customHeight="1" x14ac:dyDescent="0.25">
      <c r="A1210" s="177"/>
      <c r="B1210" s="6"/>
      <c r="C1210" s="73"/>
      <c r="D1210" s="5"/>
      <c r="E1210" s="175"/>
      <c r="F1210" s="4"/>
      <c r="G1210" s="100"/>
      <c r="H1210" s="144"/>
      <c r="I1210" s="145"/>
      <c r="J1210" s="145"/>
      <c r="K1210" s="159"/>
      <c r="L1210" s="158"/>
      <c r="M1210" s="34"/>
      <c r="N1210" s="62"/>
      <c r="O1210" s="68"/>
      <c r="P1210" s="5"/>
    </row>
    <row r="1211" spans="1:16" ht="36.75" customHeight="1" x14ac:dyDescent="0.25">
      <c r="A1211" s="177"/>
      <c r="B1211" s="6"/>
      <c r="C1211" s="73"/>
      <c r="D1211" s="5"/>
      <c r="E1211" s="175"/>
      <c r="F1211" s="4"/>
      <c r="G1211" s="100"/>
      <c r="H1211" s="144"/>
      <c r="I1211" s="145"/>
      <c r="J1211" s="145"/>
      <c r="K1211" s="159"/>
      <c r="L1211" s="158"/>
      <c r="M1211" s="34"/>
      <c r="N1211" s="62"/>
      <c r="O1211" s="68"/>
      <c r="P1211" s="5"/>
    </row>
    <row r="1212" spans="1:16" ht="36.75" customHeight="1" x14ac:dyDescent="0.25">
      <c r="A1212" s="177"/>
      <c r="B1212" s="6"/>
      <c r="C1212" s="73"/>
      <c r="D1212" s="5"/>
      <c r="E1212" s="175"/>
      <c r="F1212" s="4"/>
      <c r="G1212" s="100"/>
      <c r="H1212" s="144"/>
      <c r="I1212" s="145"/>
      <c r="J1212" s="145"/>
      <c r="K1212" s="159"/>
      <c r="L1212" s="158"/>
      <c r="M1212" s="34"/>
      <c r="N1212" s="62"/>
      <c r="O1212" s="68"/>
      <c r="P1212" s="5"/>
    </row>
    <row r="1213" spans="1:16" ht="36.75" customHeight="1" x14ac:dyDescent="0.25">
      <c r="A1213" s="177"/>
      <c r="B1213" s="6"/>
      <c r="C1213" s="73"/>
      <c r="D1213" s="5"/>
      <c r="E1213" s="175"/>
      <c r="F1213" s="4"/>
      <c r="G1213" s="100"/>
      <c r="H1213" s="144"/>
      <c r="I1213" s="145"/>
      <c r="J1213" s="145"/>
      <c r="K1213" s="159"/>
      <c r="L1213" s="158"/>
      <c r="M1213" s="34"/>
      <c r="N1213" s="62"/>
      <c r="O1213" s="68"/>
      <c r="P1213" s="5"/>
    </row>
    <row r="1214" spans="1:16" ht="36.75" customHeight="1" x14ac:dyDescent="0.25">
      <c r="A1214" s="177"/>
      <c r="B1214" s="6"/>
      <c r="C1214" s="73"/>
      <c r="D1214" s="5"/>
      <c r="E1214" s="175"/>
      <c r="F1214" s="4"/>
      <c r="G1214" s="100"/>
      <c r="H1214" s="144"/>
      <c r="I1214" s="145"/>
      <c r="J1214" s="145"/>
      <c r="K1214" s="159"/>
      <c r="L1214" s="158"/>
      <c r="M1214" s="34"/>
      <c r="N1214" s="62"/>
      <c r="O1214" s="68"/>
      <c r="P1214" s="5"/>
    </row>
    <row r="1215" spans="1:16" ht="36.75" customHeight="1" x14ac:dyDescent="0.25">
      <c r="A1215" s="177"/>
      <c r="B1215" s="6"/>
      <c r="C1215" s="73"/>
      <c r="D1215" s="5"/>
      <c r="E1215" s="175"/>
      <c r="F1215" s="4"/>
      <c r="G1215" s="100"/>
      <c r="H1215" s="144"/>
      <c r="I1215" s="145"/>
      <c r="J1215" s="145"/>
      <c r="K1215" s="159"/>
      <c r="L1215" s="158"/>
      <c r="M1215" s="34"/>
      <c r="N1215" s="62"/>
      <c r="O1215" s="68"/>
      <c r="P1215" s="5"/>
    </row>
    <row r="1216" spans="1:16" ht="36.75" customHeight="1" x14ac:dyDescent="0.25">
      <c r="A1216" s="177"/>
      <c r="B1216" s="6"/>
      <c r="C1216" s="73"/>
      <c r="D1216" s="5"/>
      <c r="E1216" s="175"/>
      <c r="F1216" s="4"/>
      <c r="G1216" s="100"/>
      <c r="H1216" s="144"/>
      <c r="I1216" s="145"/>
      <c r="J1216" s="145"/>
      <c r="K1216" s="159"/>
      <c r="L1216" s="158"/>
      <c r="M1216" s="34"/>
      <c r="N1216" s="62"/>
      <c r="O1216" s="68"/>
      <c r="P1216" s="5"/>
    </row>
    <row r="1217" spans="1:16" ht="36.75" customHeight="1" x14ac:dyDescent="0.25">
      <c r="A1217" s="177"/>
      <c r="B1217" s="6"/>
      <c r="C1217" s="73"/>
      <c r="D1217" s="5"/>
      <c r="E1217" s="175"/>
      <c r="F1217" s="4"/>
      <c r="G1217" s="100"/>
      <c r="H1217" s="144"/>
      <c r="I1217" s="145"/>
      <c r="J1217" s="145"/>
      <c r="K1217" s="159"/>
      <c r="L1217" s="158"/>
      <c r="M1217" s="34"/>
      <c r="N1217" s="62"/>
      <c r="O1217" s="68"/>
      <c r="P1217" s="5"/>
    </row>
    <row r="1218" spans="1:16" ht="36.75" customHeight="1" x14ac:dyDescent="0.25">
      <c r="A1218" s="177"/>
      <c r="B1218" s="6"/>
      <c r="C1218" s="73"/>
      <c r="D1218" s="5"/>
      <c r="E1218" s="175"/>
      <c r="F1218" s="4"/>
      <c r="G1218" s="100"/>
      <c r="H1218" s="144"/>
      <c r="I1218" s="145"/>
      <c r="J1218" s="145"/>
      <c r="K1218" s="159"/>
      <c r="L1218" s="158"/>
      <c r="M1218" s="34"/>
      <c r="N1218" s="62"/>
      <c r="O1218" s="68"/>
      <c r="P1218" s="5"/>
    </row>
    <row r="1219" spans="1:16" ht="36.75" customHeight="1" x14ac:dyDescent="0.25">
      <c r="A1219" s="177"/>
      <c r="B1219" s="6"/>
      <c r="C1219" s="73"/>
      <c r="D1219" s="5"/>
      <c r="E1219" s="175"/>
      <c r="F1219" s="4"/>
      <c r="G1219" s="100"/>
      <c r="H1219" s="144"/>
      <c r="I1219" s="145"/>
      <c r="J1219" s="145"/>
      <c r="K1219" s="159"/>
      <c r="L1219" s="158"/>
      <c r="M1219" s="34"/>
      <c r="N1219" s="62"/>
      <c r="O1219" s="68"/>
      <c r="P1219" s="5"/>
    </row>
    <row r="1220" spans="1:16" ht="36.75" customHeight="1" x14ac:dyDescent="0.25">
      <c r="A1220" s="177"/>
      <c r="B1220" s="6"/>
      <c r="C1220" s="73"/>
      <c r="D1220" s="5"/>
      <c r="E1220" s="175"/>
      <c r="F1220" s="4"/>
      <c r="G1220" s="100"/>
      <c r="H1220" s="144"/>
      <c r="I1220" s="145"/>
      <c r="J1220" s="145"/>
      <c r="K1220" s="159"/>
      <c r="L1220" s="158"/>
      <c r="M1220" s="34"/>
      <c r="N1220" s="62"/>
      <c r="O1220" s="68"/>
      <c r="P1220" s="5"/>
    </row>
    <row r="1221" spans="1:16" ht="36.75" customHeight="1" x14ac:dyDescent="0.25">
      <c r="A1221" s="177"/>
      <c r="B1221" s="6"/>
      <c r="C1221" s="73"/>
      <c r="D1221" s="5"/>
      <c r="E1221" s="175"/>
      <c r="F1221" s="4"/>
      <c r="G1221" s="100"/>
      <c r="H1221" s="144"/>
      <c r="I1221" s="145"/>
      <c r="J1221" s="145"/>
      <c r="K1221" s="159"/>
      <c r="L1221" s="158"/>
      <c r="M1221" s="34"/>
      <c r="N1221" s="62"/>
      <c r="O1221" s="68"/>
      <c r="P1221" s="5"/>
    </row>
    <row r="1222" spans="1:16" ht="36.75" customHeight="1" x14ac:dyDescent="0.25">
      <c r="A1222" s="177"/>
      <c r="B1222" s="6"/>
      <c r="C1222" s="73"/>
      <c r="D1222" s="5"/>
      <c r="E1222" s="175"/>
      <c r="F1222" s="4"/>
      <c r="G1222" s="100"/>
      <c r="H1222" s="144"/>
      <c r="I1222" s="145"/>
      <c r="J1222" s="145"/>
      <c r="K1222" s="159"/>
      <c r="L1222" s="158"/>
      <c r="M1222" s="34"/>
      <c r="N1222" s="62"/>
      <c r="O1222" s="68"/>
      <c r="P1222" s="5"/>
    </row>
    <row r="1223" spans="1:16" ht="36.75" customHeight="1" x14ac:dyDescent="0.25">
      <c r="A1223" s="177"/>
      <c r="B1223" s="6"/>
      <c r="C1223" s="73"/>
      <c r="D1223" s="5"/>
      <c r="E1223" s="175"/>
      <c r="F1223" s="4"/>
      <c r="G1223" s="100"/>
      <c r="H1223" s="144"/>
      <c r="I1223" s="145"/>
      <c r="J1223" s="145"/>
      <c r="K1223" s="159"/>
      <c r="L1223" s="158"/>
      <c r="M1223" s="34"/>
      <c r="N1223" s="62"/>
      <c r="O1223" s="68"/>
      <c r="P1223" s="5"/>
    </row>
    <row r="1224" spans="1:16" ht="36.75" customHeight="1" x14ac:dyDescent="0.25">
      <c r="A1224" s="177"/>
      <c r="B1224" s="6"/>
      <c r="C1224" s="73"/>
      <c r="D1224" s="5"/>
      <c r="E1224" s="175"/>
      <c r="F1224" s="4"/>
      <c r="G1224" s="100"/>
      <c r="H1224" s="144"/>
      <c r="I1224" s="145"/>
      <c r="J1224" s="145"/>
      <c r="K1224" s="159"/>
      <c r="L1224" s="158"/>
      <c r="M1224" s="34"/>
      <c r="N1224" s="62"/>
      <c r="O1224" s="68"/>
      <c r="P1224" s="5"/>
    </row>
    <row r="1225" spans="1:16" ht="36.75" customHeight="1" x14ac:dyDescent="0.25">
      <c r="A1225" s="177"/>
      <c r="B1225" s="6"/>
      <c r="C1225" s="73"/>
      <c r="D1225" s="5"/>
      <c r="E1225" s="175"/>
      <c r="F1225" s="4"/>
      <c r="G1225" s="100"/>
      <c r="H1225" s="144"/>
      <c r="I1225" s="145"/>
      <c r="J1225" s="145"/>
      <c r="K1225" s="159"/>
      <c r="L1225" s="158"/>
      <c r="M1225" s="34"/>
      <c r="N1225" s="62"/>
      <c r="O1225" s="68"/>
      <c r="P1225" s="5"/>
    </row>
    <row r="1226" spans="1:16" ht="36.75" customHeight="1" x14ac:dyDescent="0.25">
      <c r="A1226" s="177"/>
      <c r="B1226" s="6"/>
      <c r="C1226" s="73"/>
      <c r="D1226" s="5"/>
      <c r="E1226" s="175"/>
      <c r="F1226" s="4"/>
      <c r="G1226" s="100"/>
      <c r="H1226" s="144"/>
      <c r="I1226" s="145"/>
      <c r="J1226" s="145"/>
      <c r="K1226" s="159"/>
      <c r="L1226" s="158"/>
      <c r="M1226" s="34"/>
      <c r="N1226" s="62"/>
      <c r="O1226" s="68"/>
      <c r="P1226" s="5"/>
    </row>
    <row r="1227" spans="1:16" ht="36.75" customHeight="1" x14ac:dyDescent="0.25">
      <c r="A1227" s="177"/>
      <c r="B1227" s="6"/>
      <c r="C1227" s="73"/>
      <c r="D1227" s="5"/>
      <c r="E1227" s="175"/>
      <c r="F1227" s="4"/>
      <c r="G1227" s="100"/>
      <c r="H1227" s="144"/>
      <c r="I1227" s="145"/>
      <c r="J1227" s="145"/>
      <c r="K1227" s="159"/>
      <c r="L1227" s="158"/>
      <c r="M1227" s="34"/>
      <c r="N1227" s="62"/>
      <c r="O1227" s="68"/>
      <c r="P1227" s="5"/>
    </row>
    <row r="1228" spans="1:16" ht="36.75" customHeight="1" x14ac:dyDescent="0.25">
      <c r="A1228" s="177"/>
      <c r="B1228" s="6"/>
      <c r="C1228" s="73"/>
      <c r="D1228" s="5"/>
      <c r="E1228" s="175"/>
      <c r="F1228" s="4"/>
      <c r="G1228" s="100"/>
      <c r="H1228" s="144"/>
      <c r="I1228" s="145"/>
      <c r="J1228" s="145"/>
      <c r="K1228" s="159"/>
      <c r="L1228" s="158"/>
      <c r="M1228" s="34"/>
      <c r="N1228" s="62"/>
      <c r="O1228" s="68"/>
      <c r="P1228" s="5"/>
    </row>
    <row r="1229" spans="1:16" ht="36.75" customHeight="1" x14ac:dyDescent="0.25">
      <c r="A1229" s="177"/>
      <c r="B1229" s="6"/>
      <c r="C1229" s="73"/>
      <c r="D1229" s="5"/>
      <c r="E1229" s="175"/>
      <c r="F1229" s="4"/>
      <c r="G1229" s="100"/>
      <c r="H1229" s="144"/>
      <c r="I1229" s="145"/>
      <c r="J1229" s="145"/>
      <c r="K1229" s="159"/>
      <c r="L1229" s="158"/>
      <c r="M1229" s="34"/>
      <c r="N1229" s="62"/>
      <c r="O1229" s="68"/>
      <c r="P1229" s="5"/>
    </row>
    <row r="1230" spans="1:16" ht="36.75" customHeight="1" x14ac:dyDescent="0.25">
      <c r="A1230" s="177"/>
      <c r="B1230" s="6"/>
      <c r="C1230" s="73"/>
      <c r="D1230" s="5"/>
      <c r="E1230" s="175"/>
      <c r="F1230" s="4"/>
      <c r="G1230" s="100"/>
      <c r="H1230" s="144"/>
      <c r="I1230" s="145"/>
      <c r="J1230" s="145"/>
      <c r="K1230" s="159"/>
      <c r="L1230" s="158"/>
      <c r="M1230" s="34"/>
      <c r="N1230" s="62"/>
      <c r="O1230" s="68"/>
      <c r="P1230" s="5"/>
    </row>
    <row r="1231" spans="1:16" ht="36.75" customHeight="1" x14ac:dyDescent="0.25">
      <c r="A1231" s="177"/>
      <c r="B1231" s="6"/>
      <c r="C1231" s="73"/>
      <c r="D1231" s="5"/>
      <c r="E1231" s="175"/>
      <c r="F1231" s="4"/>
      <c r="G1231" s="100"/>
      <c r="H1231" s="144"/>
      <c r="I1231" s="145"/>
      <c r="J1231" s="145"/>
      <c r="K1231" s="159"/>
      <c r="L1231" s="158"/>
      <c r="M1231" s="34"/>
      <c r="N1231" s="62"/>
      <c r="O1231" s="68"/>
      <c r="P1231" s="5"/>
    </row>
    <row r="1232" spans="1:16" ht="36.75" customHeight="1" x14ac:dyDescent="0.25">
      <c r="A1232" s="177"/>
      <c r="B1232" s="6"/>
      <c r="C1232" s="73"/>
      <c r="D1232" s="5"/>
      <c r="E1232" s="175"/>
      <c r="F1232" s="4"/>
      <c r="G1232" s="100"/>
      <c r="H1232" s="144"/>
      <c r="I1232" s="145"/>
      <c r="J1232" s="145"/>
      <c r="K1232" s="159"/>
      <c r="L1232" s="158"/>
      <c r="M1232" s="34"/>
      <c r="N1232" s="62"/>
      <c r="O1232" s="68"/>
      <c r="P1232" s="5"/>
    </row>
    <row r="1233" spans="1:16" ht="36.75" customHeight="1" x14ac:dyDescent="0.25">
      <c r="A1233" s="177"/>
      <c r="B1233" s="6"/>
      <c r="C1233" s="73"/>
      <c r="D1233" s="5"/>
      <c r="E1233" s="175"/>
      <c r="F1233" s="4"/>
      <c r="G1233" s="100"/>
      <c r="H1233" s="144"/>
      <c r="I1233" s="145"/>
      <c r="J1233" s="145"/>
      <c r="K1233" s="159"/>
      <c r="L1233" s="158"/>
      <c r="M1233" s="34"/>
      <c r="N1233" s="62"/>
      <c r="O1233" s="68"/>
      <c r="P1233" s="5"/>
    </row>
    <row r="1234" spans="1:16" ht="36.75" customHeight="1" x14ac:dyDescent="0.25">
      <c r="A1234" s="177"/>
      <c r="B1234" s="6"/>
      <c r="C1234" s="73"/>
      <c r="D1234" s="5"/>
      <c r="E1234" s="175"/>
      <c r="F1234" s="4"/>
      <c r="G1234" s="100"/>
      <c r="H1234" s="144"/>
      <c r="I1234" s="145"/>
      <c r="J1234" s="145"/>
      <c r="K1234" s="159"/>
      <c r="L1234" s="158"/>
      <c r="M1234" s="34"/>
      <c r="N1234" s="62"/>
      <c r="O1234" s="68"/>
      <c r="P1234" s="5"/>
    </row>
    <row r="1235" spans="1:16" ht="36.75" customHeight="1" x14ac:dyDescent="0.25">
      <c r="A1235" s="177"/>
      <c r="B1235" s="6"/>
      <c r="C1235" s="73"/>
      <c r="D1235" s="5"/>
      <c r="E1235" s="175"/>
      <c r="F1235" s="4"/>
      <c r="G1235" s="100"/>
      <c r="H1235" s="144"/>
      <c r="I1235" s="145"/>
      <c r="J1235" s="145"/>
      <c r="K1235" s="159"/>
      <c r="L1235" s="158"/>
      <c r="M1235" s="34"/>
      <c r="N1235" s="62"/>
      <c r="O1235" s="68"/>
      <c r="P1235" s="5"/>
    </row>
    <row r="1236" spans="1:16" ht="36.75" customHeight="1" x14ac:dyDescent="0.25">
      <c r="A1236" s="177"/>
      <c r="B1236" s="6"/>
      <c r="C1236" s="73"/>
      <c r="D1236" s="5"/>
      <c r="E1236" s="175"/>
      <c r="F1236" s="4"/>
      <c r="G1236" s="100"/>
      <c r="H1236" s="144"/>
      <c r="I1236" s="145"/>
      <c r="J1236" s="145"/>
      <c r="K1236" s="159"/>
      <c r="L1236" s="158"/>
      <c r="M1236" s="34"/>
      <c r="N1236" s="62"/>
      <c r="O1236" s="68"/>
      <c r="P1236" s="5"/>
    </row>
    <row r="1237" spans="1:16" ht="36.75" customHeight="1" x14ac:dyDescent="0.25">
      <c r="A1237" s="177"/>
      <c r="B1237" s="6"/>
      <c r="C1237" s="73"/>
      <c r="D1237" s="5"/>
      <c r="E1237" s="175"/>
      <c r="F1237" s="4"/>
      <c r="G1237" s="100"/>
      <c r="H1237" s="144"/>
      <c r="I1237" s="145"/>
      <c r="J1237" s="145"/>
      <c r="K1237" s="159"/>
      <c r="L1237" s="158"/>
      <c r="M1237" s="34"/>
      <c r="N1237" s="62"/>
      <c r="O1237" s="68"/>
      <c r="P1237" s="5"/>
    </row>
    <row r="1238" spans="1:16" ht="36.75" customHeight="1" x14ac:dyDescent="0.25">
      <c r="A1238" s="177"/>
      <c r="B1238" s="6"/>
      <c r="C1238" s="73"/>
      <c r="D1238" s="5"/>
      <c r="E1238" s="175"/>
      <c r="F1238" s="4"/>
      <c r="G1238" s="100"/>
      <c r="H1238" s="144"/>
      <c r="I1238" s="145"/>
      <c r="J1238" s="145"/>
      <c r="K1238" s="159"/>
      <c r="L1238" s="158"/>
      <c r="M1238" s="34"/>
      <c r="N1238" s="62"/>
      <c r="O1238" s="68"/>
      <c r="P1238" s="5"/>
    </row>
    <row r="1239" spans="1:16" ht="36.75" customHeight="1" x14ac:dyDescent="0.25">
      <c r="A1239" s="177"/>
      <c r="B1239" s="6"/>
      <c r="C1239" s="73"/>
      <c r="D1239" s="5"/>
      <c r="E1239" s="175"/>
      <c r="F1239" s="4"/>
      <c r="G1239" s="100"/>
      <c r="H1239" s="144"/>
      <c r="I1239" s="145"/>
      <c r="J1239" s="145"/>
      <c r="K1239" s="159"/>
      <c r="L1239" s="158"/>
      <c r="M1239" s="34"/>
      <c r="N1239" s="62"/>
      <c r="O1239" s="68"/>
      <c r="P1239" s="5"/>
    </row>
    <row r="1240" spans="1:16" ht="36.75" customHeight="1" x14ac:dyDescent="0.25">
      <c r="A1240" s="177"/>
      <c r="B1240" s="6"/>
      <c r="C1240" s="73"/>
      <c r="D1240" s="5"/>
      <c r="E1240" s="175"/>
      <c r="F1240" s="4"/>
      <c r="G1240" s="100"/>
      <c r="H1240" s="144"/>
      <c r="I1240" s="145"/>
      <c r="J1240" s="145"/>
      <c r="K1240" s="159"/>
      <c r="L1240" s="158"/>
      <c r="M1240" s="34"/>
      <c r="N1240" s="62"/>
      <c r="O1240" s="68"/>
      <c r="P1240" s="5"/>
    </row>
    <row r="1241" spans="1:16" ht="36.75" customHeight="1" x14ac:dyDescent="0.25">
      <c r="A1241" s="177"/>
      <c r="B1241" s="6"/>
      <c r="C1241" s="73"/>
      <c r="D1241" s="5"/>
      <c r="E1241" s="175"/>
      <c r="F1241" s="4"/>
      <c r="G1241" s="100"/>
      <c r="H1241" s="144"/>
      <c r="I1241" s="145"/>
      <c r="J1241" s="145"/>
      <c r="K1241" s="159"/>
      <c r="L1241" s="158"/>
      <c r="M1241" s="34"/>
      <c r="N1241" s="62"/>
      <c r="O1241" s="68"/>
      <c r="P1241" s="5"/>
    </row>
    <row r="1242" spans="1:16" ht="36.75" customHeight="1" x14ac:dyDescent="0.25">
      <c r="A1242" s="177"/>
      <c r="B1242" s="6"/>
      <c r="C1242" s="73"/>
      <c r="D1242" s="5"/>
      <c r="E1242" s="175"/>
      <c r="F1242" s="4"/>
      <c r="G1242" s="100"/>
      <c r="H1242" s="144"/>
      <c r="I1242" s="145"/>
      <c r="J1242" s="145"/>
      <c r="K1242" s="159"/>
      <c r="L1242" s="158"/>
      <c r="M1242" s="34"/>
      <c r="N1242" s="62"/>
      <c r="O1242" s="68"/>
      <c r="P1242" s="5"/>
    </row>
    <row r="1243" spans="1:16" ht="36.75" customHeight="1" x14ac:dyDescent="0.25">
      <c r="A1243" s="177"/>
      <c r="B1243" s="6"/>
      <c r="C1243" s="73"/>
      <c r="D1243" s="5"/>
      <c r="E1243" s="175"/>
      <c r="F1243" s="4"/>
      <c r="G1243" s="100"/>
      <c r="H1243" s="144"/>
      <c r="I1243" s="145"/>
      <c r="J1243" s="145"/>
      <c r="K1243" s="159"/>
      <c r="L1243" s="158"/>
      <c r="M1243" s="34"/>
      <c r="N1243" s="62"/>
      <c r="O1243" s="68"/>
      <c r="P1243" s="5"/>
    </row>
    <row r="1244" spans="1:16" ht="36.75" customHeight="1" x14ac:dyDescent="0.25">
      <c r="A1244" s="177"/>
      <c r="B1244" s="6"/>
      <c r="C1244" s="73"/>
      <c r="D1244" s="5"/>
      <c r="E1244" s="175"/>
      <c r="F1244" s="4"/>
      <c r="G1244" s="100"/>
      <c r="H1244" s="144"/>
      <c r="I1244" s="145"/>
      <c r="J1244" s="145"/>
      <c r="K1244" s="159"/>
      <c r="L1244" s="158"/>
      <c r="M1244" s="34"/>
      <c r="N1244" s="62"/>
      <c r="O1244" s="68"/>
      <c r="P1244" s="5"/>
    </row>
    <row r="1245" spans="1:16" ht="36.75" customHeight="1" x14ac:dyDescent="0.25">
      <c r="A1245" s="177"/>
      <c r="B1245" s="6"/>
      <c r="C1245" s="73"/>
      <c r="D1245" s="5"/>
      <c r="E1245" s="175"/>
      <c r="F1245" s="4"/>
      <c r="G1245" s="100"/>
      <c r="H1245" s="144"/>
      <c r="I1245" s="145"/>
      <c r="J1245" s="145"/>
      <c r="K1245" s="159"/>
      <c r="L1245" s="158"/>
      <c r="M1245" s="34"/>
      <c r="N1245" s="62"/>
      <c r="O1245" s="68"/>
      <c r="P1245" s="5"/>
    </row>
    <row r="1246" spans="1:16" ht="36.75" customHeight="1" x14ac:dyDescent="0.25">
      <c r="A1246" s="177"/>
      <c r="B1246" s="6"/>
      <c r="C1246" s="73"/>
      <c r="D1246" s="5"/>
      <c r="E1246" s="175"/>
      <c r="F1246" s="4"/>
      <c r="G1246" s="100"/>
      <c r="H1246" s="144"/>
      <c r="I1246" s="145"/>
      <c r="J1246" s="145"/>
      <c r="K1246" s="159"/>
      <c r="L1246" s="158"/>
      <c r="M1246" s="34"/>
      <c r="N1246" s="62"/>
      <c r="O1246" s="68"/>
      <c r="P1246" s="5"/>
    </row>
    <row r="1247" spans="1:16" ht="36.75" customHeight="1" x14ac:dyDescent="0.25">
      <c r="A1247" s="177"/>
      <c r="B1247" s="6"/>
      <c r="C1247" s="73"/>
      <c r="D1247" s="5"/>
      <c r="E1247" s="175"/>
      <c r="F1247" s="4"/>
      <c r="G1247" s="100"/>
      <c r="H1247" s="144"/>
      <c r="I1247" s="145"/>
      <c r="J1247" s="145"/>
      <c r="K1247" s="159"/>
      <c r="L1247" s="158"/>
      <c r="M1247" s="34"/>
      <c r="N1247" s="62"/>
      <c r="O1247" s="68"/>
      <c r="P1247" s="5"/>
    </row>
    <row r="1248" spans="1:16" ht="36.75" customHeight="1" x14ac:dyDescent="0.25">
      <c r="A1248" s="177"/>
      <c r="B1248" s="6"/>
      <c r="C1248" s="73"/>
      <c r="D1248" s="5"/>
      <c r="E1248" s="175"/>
      <c r="F1248" s="4"/>
      <c r="G1248" s="100"/>
      <c r="H1248" s="144"/>
      <c r="I1248" s="145"/>
      <c r="J1248" s="145"/>
      <c r="K1248" s="159"/>
      <c r="L1248" s="158"/>
      <c r="M1248" s="34"/>
      <c r="N1248" s="62"/>
      <c r="O1248" s="68"/>
      <c r="P1248" s="5"/>
    </row>
    <row r="1249" spans="1:16" ht="36.75" customHeight="1" x14ac:dyDescent="0.25">
      <c r="A1249" s="177"/>
      <c r="B1249" s="6"/>
      <c r="C1249" s="73"/>
      <c r="D1249" s="5"/>
      <c r="E1249" s="175"/>
      <c r="F1249" s="4"/>
      <c r="G1249" s="100"/>
      <c r="H1249" s="144"/>
      <c r="I1249" s="145"/>
      <c r="J1249" s="145"/>
      <c r="K1249" s="159"/>
      <c r="L1249" s="158"/>
      <c r="M1249" s="34"/>
      <c r="N1249" s="62"/>
      <c r="O1249" s="68"/>
      <c r="P1249" s="5"/>
    </row>
    <row r="1250" spans="1:16" ht="36.75" customHeight="1" x14ac:dyDescent="0.25">
      <c r="A1250" s="177"/>
      <c r="B1250" s="6"/>
      <c r="C1250" s="73"/>
      <c r="D1250" s="5"/>
      <c r="E1250" s="175"/>
      <c r="F1250" s="4"/>
      <c r="G1250" s="100"/>
      <c r="H1250" s="144"/>
      <c r="I1250" s="145"/>
      <c r="J1250" s="145"/>
      <c r="K1250" s="159"/>
      <c r="L1250" s="158"/>
      <c r="M1250" s="34"/>
      <c r="N1250" s="62"/>
      <c r="O1250" s="68"/>
      <c r="P1250" s="5"/>
    </row>
    <row r="1251" spans="1:16" ht="36.75" customHeight="1" x14ac:dyDescent="0.25">
      <c r="A1251" s="177"/>
      <c r="B1251" s="6"/>
      <c r="C1251" s="73"/>
      <c r="D1251" s="5"/>
      <c r="E1251" s="175"/>
      <c r="F1251" s="4"/>
      <c r="G1251" s="100"/>
      <c r="H1251" s="144"/>
      <c r="I1251" s="145"/>
      <c r="J1251" s="145"/>
      <c r="K1251" s="159"/>
      <c r="L1251" s="158"/>
      <c r="M1251" s="34"/>
      <c r="N1251" s="62"/>
      <c r="O1251" s="68"/>
      <c r="P1251" s="5"/>
    </row>
    <row r="1252" spans="1:16" ht="36.75" customHeight="1" x14ac:dyDescent="0.25">
      <c r="A1252" s="177"/>
      <c r="B1252" s="6"/>
      <c r="C1252" s="73"/>
      <c r="D1252" s="5"/>
      <c r="E1252" s="175"/>
      <c r="F1252" s="4"/>
      <c r="G1252" s="100"/>
      <c r="H1252" s="144"/>
      <c r="I1252" s="145"/>
      <c r="J1252" s="145"/>
      <c r="K1252" s="159"/>
      <c r="L1252" s="158"/>
      <c r="M1252" s="34"/>
      <c r="N1252" s="62"/>
      <c r="O1252" s="68"/>
      <c r="P1252" s="5"/>
    </row>
    <row r="1253" spans="1:16" ht="36.75" customHeight="1" x14ac:dyDescent="0.25">
      <c r="A1253" s="177"/>
      <c r="B1253" s="6"/>
      <c r="C1253" s="73"/>
      <c r="D1253" s="5"/>
      <c r="E1253" s="175"/>
      <c r="F1253" s="4"/>
      <c r="G1253" s="100"/>
      <c r="H1253" s="144"/>
      <c r="I1253" s="145"/>
      <c r="J1253" s="145"/>
      <c r="K1253" s="159"/>
      <c r="L1253" s="158"/>
      <c r="M1253" s="34"/>
      <c r="N1253" s="62"/>
      <c r="O1253" s="68"/>
      <c r="P1253" s="5"/>
    </row>
    <row r="1254" spans="1:16" ht="36.75" customHeight="1" x14ac:dyDescent="0.25">
      <c r="A1254" s="177"/>
      <c r="B1254" s="6"/>
      <c r="C1254" s="73"/>
      <c r="D1254" s="5"/>
      <c r="E1254" s="175"/>
      <c r="F1254" s="4"/>
      <c r="G1254" s="100"/>
      <c r="H1254" s="144"/>
      <c r="I1254" s="145"/>
      <c r="J1254" s="145"/>
      <c r="K1254" s="159"/>
      <c r="L1254" s="158"/>
      <c r="M1254" s="34"/>
      <c r="N1254" s="62"/>
      <c r="O1254" s="68"/>
      <c r="P1254" s="5"/>
    </row>
    <row r="1255" spans="1:16" ht="36.75" customHeight="1" x14ac:dyDescent="0.25">
      <c r="A1255" s="177"/>
      <c r="B1255" s="6"/>
      <c r="C1255" s="73"/>
      <c r="D1255" s="5"/>
      <c r="E1255" s="175"/>
      <c r="F1255" s="4"/>
      <c r="G1255" s="100"/>
      <c r="H1255" s="144"/>
      <c r="I1255" s="145"/>
      <c r="J1255" s="145"/>
      <c r="K1255" s="159"/>
      <c r="L1255" s="158"/>
      <c r="M1255" s="34"/>
      <c r="N1255" s="62"/>
      <c r="O1255" s="68"/>
      <c r="P1255" s="5"/>
    </row>
    <row r="1256" spans="1:16" ht="36.75" customHeight="1" x14ac:dyDescent="0.25">
      <c r="A1256" s="177"/>
      <c r="B1256" s="6"/>
      <c r="C1256" s="73"/>
      <c r="D1256" s="5"/>
      <c r="E1256" s="175"/>
      <c r="F1256" s="4"/>
      <c r="G1256" s="100"/>
      <c r="H1256" s="144"/>
      <c r="I1256" s="145"/>
      <c r="J1256" s="145"/>
      <c r="K1256" s="159"/>
      <c r="L1256" s="158"/>
      <c r="M1256" s="34"/>
      <c r="N1256" s="62"/>
      <c r="O1256" s="68"/>
      <c r="P1256" s="5"/>
    </row>
    <row r="1257" spans="1:16" ht="36.75" customHeight="1" x14ac:dyDescent="0.25">
      <c r="A1257" s="177"/>
      <c r="B1257" s="6"/>
      <c r="C1257" s="73"/>
      <c r="D1257" s="5"/>
      <c r="E1257" s="175"/>
      <c r="F1257" s="4"/>
      <c r="G1257" s="100"/>
      <c r="H1257" s="144"/>
      <c r="I1257" s="145"/>
      <c r="J1257" s="145"/>
      <c r="K1257" s="159"/>
      <c r="L1257" s="158"/>
      <c r="M1257" s="34"/>
      <c r="N1257" s="62"/>
      <c r="O1257" s="68"/>
      <c r="P1257" s="5"/>
    </row>
    <row r="1258" spans="1:16" ht="36.75" customHeight="1" x14ac:dyDescent="0.25">
      <c r="A1258" s="177"/>
      <c r="B1258" s="6"/>
      <c r="C1258" s="73"/>
      <c r="D1258" s="5"/>
      <c r="E1258" s="175"/>
      <c r="F1258" s="4"/>
      <c r="G1258" s="100"/>
      <c r="H1258" s="144"/>
      <c r="I1258" s="145"/>
      <c r="J1258" s="145"/>
      <c r="K1258" s="159"/>
      <c r="L1258" s="158"/>
      <c r="M1258" s="34"/>
      <c r="N1258" s="62"/>
      <c r="O1258" s="68"/>
      <c r="P1258" s="5"/>
    </row>
    <row r="1259" spans="1:16" ht="36.75" customHeight="1" x14ac:dyDescent="0.25">
      <c r="A1259" s="177"/>
      <c r="B1259" s="6"/>
      <c r="C1259" s="73"/>
      <c r="D1259" s="5"/>
      <c r="E1259" s="175"/>
      <c r="F1259" s="4"/>
      <c r="G1259" s="100"/>
      <c r="H1259" s="144"/>
      <c r="I1259" s="145"/>
      <c r="J1259" s="145"/>
      <c r="K1259" s="159"/>
      <c r="L1259" s="158"/>
      <c r="M1259" s="34"/>
      <c r="N1259" s="62"/>
      <c r="O1259" s="68"/>
      <c r="P1259" s="5"/>
    </row>
    <row r="1260" spans="1:16" ht="36.75" customHeight="1" x14ac:dyDescent="0.25">
      <c r="A1260" s="177"/>
      <c r="B1260" s="6"/>
      <c r="C1260" s="73"/>
      <c r="D1260" s="5"/>
      <c r="E1260" s="175"/>
      <c r="F1260" s="4"/>
      <c r="G1260" s="100"/>
      <c r="H1260" s="144"/>
      <c r="I1260" s="145"/>
      <c r="J1260" s="145"/>
      <c r="K1260" s="159"/>
      <c r="L1260" s="158"/>
      <c r="M1260" s="34"/>
      <c r="N1260" s="62"/>
      <c r="O1260" s="68"/>
      <c r="P1260" s="5"/>
    </row>
    <row r="1261" spans="1:16" ht="36.75" customHeight="1" x14ac:dyDescent="0.25">
      <c r="A1261" s="177"/>
      <c r="B1261" s="6"/>
      <c r="C1261" s="73"/>
      <c r="D1261" s="5"/>
      <c r="E1261" s="175"/>
      <c r="F1261" s="4"/>
      <c r="G1261" s="100"/>
      <c r="H1261" s="144"/>
      <c r="I1261" s="145"/>
      <c r="J1261" s="145"/>
      <c r="K1261" s="159"/>
      <c r="L1261" s="158"/>
      <c r="M1261" s="34"/>
      <c r="N1261" s="62"/>
      <c r="O1261" s="68"/>
      <c r="P1261" s="5"/>
    </row>
    <row r="1262" spans="1:16" ht="36.75" customHeight="1" x14ac:dyDescent="0.25">
      <c r="A1262" s="177"/>
      <c r="B1262" s="6"/>
      <c r="C1262" s="73"/>
      <c r="D1262" s="5"/>
      <c r="E1262" s="175"/>
      <c r="F1262" s="4"/>
      <c r="G1262" s="100"/>
      <c r="H1262" s="144"/>
      <c r="I1262" s="145"/>
      <c r="J1262" s="145"/>
      <c r="K1262" s="159"/>
      <c r="L1262" s="158"/>
      <c r="M1262" s="34"/>
      <c r="N1262" s="62"/>
      <c r="O1262" s="68"/>
      <c r="P1262" s="5"/>
    </row>
    <row r="1263" spans="1:16" ht="36.75" customHeight="1" x14ac:dyDescent="0.25">
      <c r="A1263" s="177"/>
      <c r="B1263" s="6"/>
      <c r="C1263" s="73"/>
      <c r="D1263" s="5"/>
      <c r="E1263" s="175"/>
      <c r="F1263" s="4"/>
      <c r="G1263" s="100"/>
      <c r="H1263" s="144"/>
      <c r="I1263" s="145"/>
      <c r="J1263" s="145"/>
      <c r="K1263" s="159"/>
      <c r="L1263" s="158"/>
      <c r="M1263" s="34"/>
      <c r="N1263" s="62"/>
      <c r="O1263" s="68"/>
      <c r="P1263" s="5"/>
    </row>
    <row r="1264" spans="1:16" ht="36.75" customHeight="1" x14ac:dyDescent="0.25">
      <c r="A1264" s="177"/>
      <c r="B1264" s="6"/>
      <c r="C1264" s="73"/>
      <c r="D1264" s="5"/>
      <c r="E1264" s="175"/>
      <c r="F1264" s="4"/>
      <c r="G1264" s="100"/>
      <c r="H1264" s="144"/>
      <c r="I1264" s="145"/>
      <c r="J1264" s="145"/>
      <c r="K1264" s="159"/>
      <c r="L1264" s="158"/>
      <c r="M1264" s="34"/>
      <c r="N1264" s="62"/>
      <c r="O1264" s="68"/>
      <c r="P1264" s="5"/>
    </row>
    <row r="1265" spans="1:16" ht="36.75" customHeight="1" x14ac:dyDescent="0.25">
      <c r="A1265" s="177"/>
      <c r="B1265" s="6"/>
      <c r="C1265" s="73"/>
      <c r="D1265" s="5"/>
      <c r="E1265" s="175"/>
      <c r="F1265" s="4"/>
      <c r="G1265" s="100"/>
      <c r="H1265" s="144"/>
      <c r="I1265" s="145"/>
      <c r="J1265" s="145"/>
      <c r="K1265" s="159"/>
      <c r="L1265" s="158"/>
      <c r="M1265" s="34"/>
      <c r="N1265" s="62"/>
      <c r="O1265" s="68"/>
      <c r="P1265" s="5"/>
    </row>
    <row r="1266" spans="1:16" ht="36.75" customHeight="1" x14ac:dyDescent="0.25">
      <c r="A1266" s="177"/>
      <c r="B1266" s="6"/>
      <c r="C1266" s="73"/>
      <c r="D1266" s="5"/>
      <c r="E1266" s="175"/>
      <c r="F1266" s="4"/>
      <c r="G1266" s="100"/>
      <c r="H1266" s="144"/>
      <c r="I1266" s="145"/>
      <c r="J1266" s="145"/>
      <c r="K1266" s="159"/>
      <c r="L1266" s="158"/>
      <c r="M1266" s="34"/>
      <c r="N1266" s="62"/>
      <c r="O1266" s="68"/>
      <c r="P1266" s="5"/>
    </row>
    <row r="1267" spans="1:16" ht="36.75" customHeight="1" x14ac:dyDescent="0.25">
      <c r="A1267" s="177"/>
      <c r="B1267" s="6"/>
      <c r="C1267" s="73"/>
      <c r="D1267" s="5"/>
      <c r="E1267" s="175"/>
      <c r="F1267" s="4"/>
      <c r="G1267" s="100"/>
      <c r="H1267" s="144"/>
      <c r="I1267" s="145"/>
      <c r="J1267" s="145"/>
      <c r="K1267" s="159"/>
      <c r="L1267" s="158"/>
      <c r="M1267" s="34"/>
      <c r="N1267" s="62"/>
      <c r="O1267" s="68"/>
      <c r="P1267" s="5"/>
    </row>
    <row r="1268" spans="1:16" ht="36.75" customHeight="1" x14ac:dyDescent="0.25">
      <c r="A1268" s="177"/>
      <c r="B1268" s="6"/>
      <c r="C1268" s="73"/>
      <c r="D1268" s="5"/>
      <c r="E1268" s="175"/>
      <c r="F1268" s="4"/>
      <c r="G1268" s="100"/>
      <c r="H1268" s="144"/>
      <c r="I1268" s="145"/>
      <c r="J1268" s="145"/>
      <c r="K1268" s="159"/>
      <c r="L1268" s="158"/>
      <c r="M1268" s="34"/>
      <c r="N1268" s="62"/>
      <c r="O1268" s="68"/>
      <c r="P1268" s="5"/>
    </row>
    <row r="1269" spans="1:16" ht="36.75" customHeight="1" x14ac:dyDescent="0.25">
      <c r="A1269" s="177"/>
      <c r="B1269" s="6"/>
      <c r="C1269" s="73"/>
      <c r="D1269" s="5"/>
      <c r="E1269" s="175"/>
      <c r="F1269" s="4"/>
      <c r="G1269" s="100"/>
      <c r="H1269" s="144"/>
      <c r="I1269" s="145"/>
      <c r="J1269" s="145"/>
      <c r="K1269" s="159"/>
      <c r="L1269" s="158"/>
      <c r="M1269" s="34"/>
      <c r="N1269" s="62"/>
      <c r="O1269" s="68"/>
      <c r="P1269" s="5"/>
    </row>
    <row r="1270" spans="1:16" ht="36.75" customHeight="1" x14ac:dyDescent="0.25">
      <c r="A1270" s="177"/>
      <c r="B1270" s="6"/>
      <c r="C1270" s="73"/>
      <c r="D1270" s="5"/>
      <c r="E1270" s="175"/>
      <c r="F1270" s="4"/>
      <c r="G1270" s="100"/>
      <c r="H1270" s="144"/>
      <c r="I1270" s="145"/>
      <c r="J1270" s="145"/>
      <c r="K1270" s="159"/>
      <c r="L1270" s="158"/>
      <c r="M1270" s="34"/>
      <c r="N1270" s="62"/>
      <c r="O1270" s="68"/>
      <c r="P1270" s="5"/>
    </row>
    <row r="1271" spans="1:16" ht="36.75" customHeight="1" x14ac:dyDescent="0.25">
      <c r="A1271" s="177"/>
      <c r="B1271" s="6"/>
      <c r="C1271" s="73"/>
      <c r="D1271" s="5"/>
      <c r="E1271" s="175"/>
      <c r="F1271" s="4"/>
      <c r="G1271" s="100"/>
      <c r="H1271" s="144"/>
      <c r="I1271" s="145"/>
      <c r="J1271" s="145"/>
      <c r="K1271" s="159"/>
      <c r="L1271" s="158"/>
      <c r="M1271" s="34"/>
      <c r="N1271" s="62"/>
      <c r="O1271" s="68"/>
      <c r="P1271" s="5"/>
    </row>
    <row r="1272" spans="1:16" ht="36.75" customHeight="1" x14ac:dyDescent="0.25">
      <c r="A1272" s="177"/>
      <c r="B1272" s="6"/>
      <c r="C1272" s="73"/>
      <c r="D1272" s="5"/>
      <c r="E1272" s="175"/>
      <c r="F1272" s="4"/>
      <c r="G1272" s="100"/>
      <c r="H1272" s="144"/>
      <c r="I1272" s="145"/>
      <c r="J1272" s="145"/>
      <c r="K1272" s="159"/>
      <c r="L1272" s="158"/>
      <c r="M1272" s="34"/>
      <c r="N1272" s="62"/>
      <c r="O1272" s="68"/>
      <c r="P1272" s="5"/>
    </row>
    <row r="1273" spans="1:16" ht="36.75" customHeight="1" x14ac:dyDescent="0.25">
      <c r="A1273" s="177"/>
      <c r="B1273" s="6"/>
      <c r="C1273" s="73"/>
      <c r="D1273" s="5"/>
      <c r="E1273" s="175"/>
      <c r="F1273" s="4"/>
      <c r="G1273" s="100"/>
      <c r="H1273" s="144"/>
      <c r="I1273" s="145"/>
      <c r="J1273" s="145"/>
      <c r="K1273" s="159"/>
      <c r="L1273" s="158"/>
      <c r="M1273" s="34"/>
      <c r="N1273" s="62"/>
      <c r="O1273" s="68"/>
      <c r="P1273" s="5"/>
    </row>
    <row r="1274" spans="1:16" ht="36.75" customHeight="1" x14ac:dyDescent="0.25">
      <c r="A1274" s="177"/>
      <c r="B1274" s="6"/>
      <c r="C1274" s="73"/>
      <c r="D1274" s="5"/>
      <c r="E1274" s="175"/>
      <c r="F1274" s="4"/>
      <c r="G1274" s="100"/>
      <c r="H1274" s="144"/>
      <c r="I1274" s="145"/>
      <c r="J1274" s="145"/>
      <c r="K1274" s="159"/>
      <c r="L1274" s="158"/>
      <c r="M1274" s="34"/>
      <c r="N1274" s="62"/>
      <c r="O1274" s="68"/>
      <c r="P1274" s="5"/>
    </row>
    <row r="1275" spans="1:16" ht="36.75" customHeight="1" x14ac:dyDescent="0.25">
      <c r="A1275" s="177"/>
      <c r="B1275" s="6"/>
      <c r="C1275" s="73"/>
      <c r="D1275" s="5"/>
      <c r="E1275" s="175"/>
      <c r="F1275" s="4"/>
      <c r="G1275" s="100"/>
      <c r="H1275" s="144"/>
      <c r="I1275" s="145"/>
      <c r="J1275" s="145"/>
      <c r="K1275" s="159"/>
      <c r="L1275" s="158"/>
      <c r="M1275" s="34"/>
      <c r="N1275" s="62"/>
      <c r="O1275" s="68"/>
      <c r="P1275" s="5"/>
    </row>
    <row r="1276" spans="1:16" ht="36.75" customHeight="1" x14ac:dyDescent="0.25">
      <c r="A1276" s="177"/>
      <c r="B1276" s="6"/>
      <c r="C1276" s="73"/>
      <c r="D1276" s="5"/>
      <c r="E1276" s="175"/>
      <c r="F1276" s="4"/>
      <c r="G1276" s="100"/>
      <c r="H1276" s="144"/>
      <c r="I1276" s="145"/>
      <c r="J1276" s="145"/>
      <c r="K1276" s="159"/>
      <c r="L1276" s="158"/>
      <c r="M1276" s="34"/>
      <c r="N1276" s="62"/>
      <c r="O1276" s="68"/>
      <c r="P1276" s="5"/>
    </row>
    <row r="1277" spans="1:16" ht="36.75" customHeight="1" x14ac:dyDescent="0.25">
      <c r="A1277" s="177"/>
      <c r="B1277" s="6"/>
      <c r="C1277" s="73"/>
      <c r="D1277" s="5"/>
      <c r="E1277" s="175"/>
      <c r="F1277" s="4"/>
      <c r="G1277" s="100"/>
      <c r="H1277" s="144"/>
      <c r="I1277" s="145"/>
      <c r="J1277" s="145"/>
      <c r="K1277" s="159"/>
      <c r="L1277" s="158"/>
      <c r="M1277" s="34"/>
      <c r="N1277" s="62"/>
      <c r="O1277" s="68"/>
      <c r="P1277" s="5"/>
    </row>
    <row r="1278" spans="1:16" ht="36.75" customHeight="1" x14ac:dyDescent="0.25">
      <c r="A1278" s="177"/>
      <c r="B1278" s="6"/>
      <c r="C1278" s="73"/>
      <c r="D1278" s="5"/>
      <c r="E1278" s="175"/>
      <c r="F1278" s="4"/>
      <c r="G1278" s="100"/>
      <c r="H1278" s="144"/>
      <c r="I1278" s="145"/>
      <c r="J1278" s="145"/>
      <c r="K1278" s="159"/>
      <c r="L1278" s="158"/>
      <c r="M1278" s="34"/>
      <c r="N1278" s="62"/>
      <c r="O1278" s="68"/>
      <c r="P1278" s="5"/>
    </row>
    <row r="1279" spans="1:16" ht="36.75" customHeight="1" x14ac:dyDescent="0.25">
      <c r="A1279" s="177"/>
      <c r="B1279" s="6"/>
      <c r="C1279" s="73"/>
      <c r="D1279" s="5"/>
      <c r="E1279" s="175"/>
      <c r="F1279" s="4"/>
      <c r="G1279" s="100"/>
      <c r="H1279" s="144"/>
      <c r="I1279" s="145"/>
      <c r="J1279" s="145"/>
      <c r="K1279" s="159"/>
      <c r="L1279" s="158"/>
      <c r="M1279" s="34"/>
      <c r="N1279" s="62"/>
      <c r="O1279" s="68"/>
      <c r="P1279" s="5"/>
    </row>
    <row r="1280" spans="1:16" ht="36.75" customHeight="1" x14ac:dyDescent="0.25">
      <c r="A1280" s="177"/>
      <c r="B1280" s="6"/>
      <c r="C1280" s="73"/>
      <c r="D1280" s="5"/>
      <c r="E1280" s="175"/>
      <c r="F1280" s="4"/>
      <c r="G1280" s="100"/>
      <c r="H1280" s="144"/>
      <c r="I1280" s="145"/>
      <c r="J1280" s="145"/>
      <c r="K1280" s="159"/>
      <c r="L1280" s="158"/>
      <c r="M1280" s="34"/>
      <c r="N1280" s="62"/>
      <c r="O1280" s="68"/>
      <c r="P1280" s="5"/>
    </row>
    <row r="1281" spans="1:16" ht="36.75" customHeight="1" x14ac:dyDescent="0.25">
      <c r="A1281" s="177"/>
      <c r="B1281" s="6"/>
      <c r="C1281" s="73"/>
      <c r="D1281" s="5"/>
      <c r="E1281" s="175"/>
      <c r="F1281" s="4"/>
      <c r="G1281" s="100"/>
      <c r="H1281" s="144"/>
      <c r="I1281" s="145"/>
      <c r="J1281" s="145"/>
      <c r="K1281" s="159"/>
      <c r="L1281" s="158"/>
      <c r="M1281" s="34"/>
      <c r="N1281" s="62"/>
      <c r="O1281" s="68"/>
      <c r="P1281" s="5"/>
    </row>
    <row r="1282" spans="1:16" ht="36.75" customHeight="1" x14ac:dyDescent="0.25">
      <c r="A1282" s="177"/>
      <c r="B1282" s="6"/>
      <c r="C1282" s="73"/>
      <c r="D1282" s="5"/>
      <c r="E1282" s="175"/>
      <c r="F1282" s="4"/>
      <c r="G1282" s="100"/>
      <c r="H1282" s="144"/>
      <c r="I1282" s="145"/>
      <c r="J1282" s="145"/>
      <c r="K1282" s="159"/>
      <c r="L1282" s="158"/>
      <c r="M1282" s="34"/>
      <c r="N1282" s="62"/>
      <c r="O1282" s="68"/>
      <c r="P1282" s="5"/>
    </row>
    <row r="1283" spans="1:16" ht="36.75" customHeight="1" x14ac:dyDescent="0.25">
      <c r="A1283" s="177"/>
      <c r="B1283" s="6"/>
      <c r="C1283" s="73"/>
      <c r="D1283" s="5"/>
      <c r="E1283" s="175"/>
      <c r="F1283" s="4"/>
      <c r="G1283" s="100"/>
      <c r="H1283" s="144"/>
      <c r="I1283" s="145"/>
      <c r="J1283" s="145"/>
      <c r="K1283" s="159"/>
      <c r="L1283" s="158"/>
      <c r="M1283" s="34"/>
      <c r="N1283" s="62"/>
      <c r="O1283" s="68"/>
      <c r="P1283" s="5"/>
    </row>
    <row r="1284" spans="1:16" ht="36.75" customHeight="1" x14ac:dyDescent="0.25">
      <c r="A1284" s="177"/>
      <c r="B1284" s="6"/>
      <c r="C1284" s="73"/>
      <c r="D1284" s="5"/>
      <c r="E1284" s="175"/>
      <c r="F1284" s="4"/>
      <c r="G1284" s="100"/>
      <c r="H1284" s="144"/>
      <c r="I1284" s="145"/>
      <c r="J1284" s="145"/>
      <c r="K1284" s="159"/>
      <c r="L1284" s="158"/>
      <c r="M1284" s="34"/>
      <c r="N1284" s="62"/>
      <c r="O1284" s="68"/>
      <c r="P1284" s="5"/>
    </row>
    <row r="1285" spans="1:16" ht="36.75" customHeight="1" x14ac:dyDescent="0.25">
      <c r="A1285" s="177"/>
      <c r="B1285" s="6"/>
      <c r="C1285" s="73"/>
      <c r="D1285" s="5"/>
      <c r="E1285" s="175"/>
      <c r="F1285" s="4"/>
      <c r="G1285" s="100"/>
      <c r="H1285" s="144"/>
      <c r="I1285" s="145"/>
      <c r="J1285" s="145"/>
      <c r="K1285" s="159"/>
      <c r="L1285" s="158"/>
      <c r="M1285" s="34"/>
      <c r="N1285" s="62"/>
      <c r="O1285" s="68"/>
      <c r="P1285" s="5"/>
    </row>
    <row r="1286" spans="1:16" ht="36.75" customHeight="1" x14ac:dyDescent="0.25">
      <c r="A1286" s="177"/>
      <c r="B1286" s="6"/>
      <c r="C1286" s="73"/>
      <c r="D1286" s="5"/>
      <c r="E1286" s="175"/>
      <c r="F1286" s="4"/>
      <c r="G1286" s="100"/>
      <c r="H1286" s="144"/>
      <c r="I1286" s="145"/>
      <c r="J1286" s="145"/>
      <c r="K1286" s="159"/>
      <c r="L1286" s="158"/>
      <c r="M1286" s="34"/>
      <c r="N1286" s="62"/>
      <c r="O1286" s="68"/>
      <c r="P1286" s="5"/>
    </row>
    <row r="1287" spans="1:16" ht="36.75" customHeight="1" x14ac:dyDescent="0.25">
      <c r="A1287" s="177"/>
      <c r="B1287" s="6"/>
      <c r="C1287" s="73"/>
      <c r="D1287" s="5"/>
      <c r="E1287" s="175"/>
      <c r="F1287" s="4"/>
      <c r="G1287" s="100"/>
      <c r="H1287" s="144"/>
      <c r="I1287" s="145"/>
      <c r="J1287" s="145"/>
      <c r="K1287" s="159"/>
      <c r="L1287" s="158"/>
      <c r="M1287" s="34"/>
      <c r="N1287" s="62"/>
      <c r="O1287" s="68"/>
      <c r="P1287" s="5"/>
    </row>
    <row r="1288" spans="1:16" ht="36.75" customHeight="1" x14ac:dyDescent="0.25">
      <c r="A1288" s="177"/>
      <c r="B1288" s="6"/>
      <c r="C1288" s="73"/>
      <c r="D1288" s="5"/>
      <c r="E1288" s="175"/>
      <c r="F1288" s="4"/>
      <c r="G1288" s="100"/>
      <c r="H1288" s="144"/>
      <c r="I1288" s="145"/>
      <c r="J1288" s="145"/>
      <c r="K1288" s="159"/>
      <c r="L1288" s="158"/>
      <c r="M1288" s="34"/>
      <c r="N1288" s="62"/>
      <c r="O1288" s="68"/>
      <c r="P1288" s="5"/>
    </row>
    <row r="1289" spans="1:16" ht="36.75" customHeight="1" x14ac:dyDescent="0.25">
      <c r="A1289" s="177"/>
      <c r="B1289" s="6"/>
      <c r="C1289" s="73"/>
      <c r="D1289" s="5"/>
      <c r="E1289" s="175"/>
      <c r="F1289" s="4"/>
      <c r="G1289" s="100"/>
      <c r="H1289" s="144"/>
      <c r="I1289" s="145"/>
      <c r="J1289" s="145"/>
      <c r="K1289" s="159"/>
      <c r="L1289" s="158"/>
      <c r="M1289" s="34"/>
      <c r="N1289" s="62"/>
      <c r="O1289" s="68"/>
      <c r="P1289" s="5"/>
    </row>
    <row r="1290" spans="1:16" ht="36.75" customHeight="1" x14ac:dyDescent="0.25">
      <c r="A1290" s="177"/>
      <c r="B1290" s="6"/>
      <c r="C1290" s="73"/>
      <c r="D1290" s="5"/>
      <c r="E1290" s="175"/>
      <c r="F1290" s="4"/>
      <c r="G1290" s="100"/>
      <c r="H1290" s="144"/>
      <c r="I1290" s="145"/>
      <c r="J1290" s="145"/>
      <c r="K1290" s="159"/>
      <c r="L1290" s="158"/>
      <c r="M1290" s="34"/>
      <c r="N1290" s="62"/>
      <c r="O1290" s="68"/>
      <c r="P1290" s="5"/>
    </row>
    <row r="1291" spans="1:16" ht="36.75" customHeight="1" x14ac:dyDescent="0.25">
      <c r="A1291" s="177"/>
      <c r="B1291" s="6"/>
      <c r="C1291" s="73"/>
      <c r="D1291" s="5"/>
      <c r="E1291" s="175"/>
      <c r="F1291" s="4"/>
      <c r="G1291" s="100"/>
      <c r="H1291" s="144"/>
      <c r="I1291" s="145"/>
      <c r="J1291" s="145"/>
      <c r="K1291" s="159"/>
      <c r="L1291" s="158"/>
      <c r="M1291" s="34"/>
      <c r="N1291" s="62"/>
      <c r="O1291" s="68"/>
      <c r="P1291" s="5"/>
    </row>
    <row r="1292" spans="1:16" ht="36.75" customHeight="1" x14ac:dyDescent="0.25">
      <c r="A1292" s="177"/>
      <c r="B1292" s="6"/>
      <c r="C1292" s="73"/>
      <c r="D1292" s="5"/>
      <c r="E1292" s="175"/>
      <c r="F1292" s="4"/>
      <c r="G1292" s="100"/>
      <c r="H1292" s="144"/>
      <c r="I1292" s="145"/>
      <c r="J1292" s="145"/>
      <c r="K1292" s="159"/>
      <c r="L1292" s="158"/>
      <c r="M1292" s="34"/>
      <c r="N1292" s="62"/>
      <c r="O1292" s="68"/>
      <c r="P1292" s="5"/>
    </row>
    <row r="1293" spans="1:16" ht="36.75" customHeight="1" x14ac:dyDescent="0.25">
      <c r="A1293" s="177"/>
      <c r="B1293" s="6"/>
      <c r="C1293" s="73"/>
      <c r="D1293" s="5"/>
      <c r="E1293" s="175"/>
      <c r="F1293" s="4"/>
      <c r="G1293" s="100"/>
      <c r="H1293" s="144"/>
      <c r="I1293" s="145"/>
      <c r="J1293" s="145"/>
      <c r="K1293" s="159"/>
      <c r="L1293" s="158"/>
      <c r="M1293" s="34"/>
      <c r="N1293" s="62"/>
      <c r="O1293" s="68"/>
      <c r="P1293" s="5"/>
    </row>
    <row r="1294" spans="1:16" ht="36.75" customHeight="1" x14ac:dyDescent="0.25">
      <c r="A1294" s="177"/>
      <c r="B1294" s="6"/>
      <c r="C1294" s="73"/>
      <c r="D1294" s="5"/>
      <c r="E1294" s="175"/>
      <c r="F1294" s="4"/>
      <c r="G1294" s="100"/>
      <c r="H1294" s="144"/>
      <c r="I1294" s="145"/>
      <c r="J1294" s="145"/>
      <c r="K1294" s="159"/>
      <c r="L1294" s="158"/>
      <c r="M1294" s="34"/>
      <c r="N1294" s="62"/>
      <c r="O1294" s="68"/>
      <c r="P1294" s="5"/>
    </row>
    <row r="1295" spans="1:16" ht="36.75" customHeight="1" x14ac:dyDescent="0.25">
      <c r="A1295" s="177"/>
      <c r="B1295" s="6"/>
      <c r="C1295" s="73"/>
      <c r="D1295" s="5"/>
      <c r="E1295" s="175"/>
      <c r="F1295" s="4"/>
      <c r="G1295" s="100"/>
      <c r="H1295" s="144"/>
      <c r="I1295" s="145"/>
      <c r="J1295" s="145"/>
      <c r="K1295" s="159"/>
      <c r="L1295" s="158"/>
      <c r="M1295" s="34"/>
      <c r="N1295" s="62"/>
      <c r="O1295" s="68"/>
      <c r="P1295" s="5"/>
    </row>
    <row r="1296" spans="1:16" ht="36.75" customHeight="1" x14ac:dyDescent="0.25">
      <c r="A1296" s="177"/>
      <c r="B1296" s="6"/>
      <c r="C1296" s="73"/>
      <c r="D1296" s="5"/>
      <c r="E1296" s="175"/>
      <c r="F1296" s="4"/>
      <c r="G1296" s="100"/>
      <c r="H1296" s="144"/>
      <c r="I1296" s="145"/>
      <c r="J1296" s="145"/>
      <c r="K1296" s="159"/>
      <c r="L1296" s="158"/>
      <c r="M1296" s="34"/>
      <c r="N1296" s="62"/>
      <c r="O1296" s="68"/>
      <c r="P1296" s="5"/>
    </row>
    <row r="1297" spans="1:16" ht="36.75" customHeight="1" x14ac:dyDescent="0.25">
      <c r="A1297" s="177"/>
      <c r="B1297" s="6"/>
      <c r="C1297" s="73"/>
      <c r="D1297" s="5"/>
      <c r="E1297" s="175"/>
      <c r="F1297" s="4"/>
      <c r="G1297" s="100"/>
      <c r="H1297" s="144"/>
      <c r="I1297" s="145"/>
      <c r="J1297" s="145"/>
      <c r="K1297" s="159"/>
      <c r="L1297" s="158"/>
      <c r="M1297" s="34"/>
      <c r="N1297" s="62"/>
      <c r="O1297" s="68"/>
      <c r="P1297" s="5"/>
    </row>
    <row r="1298" spans="1:16" ht="36.75" customHeight="1" x14ac:dyDescent="0.25">
      <c r="A1298" s="177"/>
      <c r="B1298" s="6"/>
      <c r="C1298" s="73"/>
      <c r="D1298" s="5"/>
      <c r="E1298" s="175"/>
      <c r="F1298" s="4"/>
      <c r="G1298" s="100"/>
      <c r="H1298" s="144"/>
      <c r="I1298" s="145"/>
      <c r="J1298" s="145"/>
      <c r="K1298" s="159"/>
      <c r="L1298" s="158"/>
      <c r="M1298" s="34"/>
      <c r="N1298" s="62"/>
      <c r="O1298" s="68"/>
      <c r="P1298" s="5"/>
    </row>
    <row r="1299" spans="1:16" ht="36.75" customHeight="1" x14ac:dyDescent="0.25">
      <c r="A1299" s="177"/>
      <c r="B1299" s="6"/>
      <c r="C1299" s="73"/>
      <c r="D1299" s="5"/>
      <c r="E1299" s="175"/>
      <c r="F1299" s="4"/>
      <c r="G1299" s="100"/>
      <c r="H1299" s="144"/>
      <c r="I1299" s="145"/>
      <c r="J1299" s="145"/>
      <c r="K1299" s="159"/>
      <c r="L1299" s="158"/>
      <c r="M1299" s="34"/>
      <c r="N1299" s="62"/>
      <c r="O1299" s="68"/>
      <c r="P1299" s="5"/>
    </row>
    <row r="1300" spans="1:16" ht="36.75" customHeight="1" x14ac:dyDescent="0.25">
      <c r="A1300" s="177"/>
      <c r="B1300" s="6"/>
      <c r="C1300" s="73"/>
      <c r="D1300" s="5"/>
      <c r="E1300" s="175"/>
      <c r="F1300" s="4"/>
      <c r="G1300" s="100"/>
      <c r="H1300" s="144"/>
      <c r="I1300" s="145"/>
      <c r="J1300" s="145"/>
      <c r="K1300" s="159"/>
      <c r="L1300" s="158"/>
      <c r="M1300" s="34"/>
      <c r="N1300" s="62"/>
      <c r="O1300" s="68"/>
      <c r="P1300" s="5"/>
    </row>
    <row r="1301" spans="1:16" ht="36.75" customHeight="1" x14ac:dyDescent="0.25">
      <c r="A1301" s="177"/>
      <c r="B1301" s="6"/>
      <c r="C1301" s="73"/>
      <c r="D1301" s="5"/>
      <c r="E1301" s="175"/>
      <c r="F1301" s="4"/>
      <c r="G1301" s="100"/>
      <c r="H1301" s="144"/>
      <c r="I1301" s="145"/>
      <c r="J1301" s="145"/>
      <c r="K1301" s="159"/>
      <c r="L1301" s="158"/>
      <c r="M1301" s="34"/>
      <c r="N1301" s="62"/>
      <c r="O1301" s="68"/>
      <c r="P1301" s="5"/>
    </row>
    <row r="1302" spans="1:16" ht="36.75" customHeight="1" x14ac:dyDescent="0.25">
      <c r="A1302" s="177"/>
      <c r="B1302" s="6"/>
      <c r="C1302" s="73"/>
      <c r="D1302" s="5"/>
      <c r="E1302" s="175"/>
      <c r="F1302" s="4"/>
      <c r="G1302" s="100"/>
      <c r="H1302" s="144"/>
      <c r="I1302" s="145"/>
      <c r="J1302" s="145"/>
      <c r="K1302" s="159"/>
      <c r="L1302" s="158"/>
      <c r="M1302" s="34"/>
      <c r="N1302" s="62"/>
      <c r="O1302" s="68"/>
      <c r="P1302" s="5"/>
    </row>
    <row r="1303" spans="1:16" ht="36.75" customHeight="1" x14ac:dyDescent="0.25">
      <c r="A1303" s="177"/>
      <c r="B1303" s="6"/>
      <c r="C1303" s="73"/>
      <c r="D1303" s="5"/>
      <c r="E1303" s="175"/>
      <c r="F1303" s="4"/>
      <c r="G1303" s="100"/>
      <c r="H1303" s="144"/>
      <c r="I1303" s="145"/>
      <c r="J1303" s="145"/>
      <c r="K1303" s="159"/>
      <c r="L1303" s="158"/>
      <c r="M1303" s="34"/>
      <c r="N1303" s="62"/>
      <c r="O1303" s="68"/>
      <c r="P1303" s="5"/>
    </row>
    <row r="1304" spans="1:16" ht="36.75" customHeight="1" x14ac:dyDescent="0.25">
      <c r="A1304" s="177"/>
      <c r="B1304" s="6"/>
      <c r="C1304" s="73"/>
      <c r="D1304" s="5"/>
      <c r="E1304" s="175"/>
      <c r="F1304" s="4"/>
      <c r="G1304" s="100"/>
      <c r="H1304" s="144"/>
      <c r="I1304" s="145"/>
      <c r="J1304" s="145"/>
      <c r="K1304" s="159"/>
      <c r="L1304" s="158"/>
      <c r="M1304" s="34"/>
      <c r="N1304" s="62"/>
      <c r="O1304" s="68"/>
      <c r="P1304" s="5"/>
    </row>
    <row r="1305" spans="1:16" ht="36.75" customHeight="1" x14ac:dyDescent="0.25">
      <c r="A1305" s="177"/>
      <c r="B1305" s="6"/>
      <c r="C1305" s="73"/>
      <c r="D1305" s="5"/>
      <c r="E1305" s="175"/>
      <c r="F1305" s="4"/>
      <c r="G1305" s="100"/>
      <c r="H1305" s="144"/>
      <c r="I1305" s="145"/>
      <c r="J1305" s="145"/>
      <c r="K1305" s="159"/>
      <c r="L1305" s="158"/>
      <c r="M1305" s="34"/>
      <c r="N1305" s="62"/>
      <c r="O1305" s="68"/>
      <c r="P1305" s="5"/>
    </row>
    <row r="1306" spans="1:16" ht="36.75" customHeight="1" x14ac:dyDescent="0.25">
      <c r="A1306" s="177"/>
      <c r="B1306" s="6"/>
      <c r="C1306" s="73"/>
      <c r="D1306" s="5"/>
      <c r="E1306" s="175"/>
      <c r="F1306" s="4"/>
      <c r="G1306" s="100"/>
      <c r="H1306" s="144"/>
      <c r="I1306" s="145"/>
      <c r="J1306" s="145"/>
      <c r="K1306" s="159"/>
      <c r="L1306" s="158"/>
      <c r="M1306" s="34"/>
      <c r="N1306" s="62"/>
      <c r="O1306" s="68"/>
      <c r="P1306" s="5"/>
    </row>
    <row r="1307" spans="1:16" ht="36.75" customHeight="1" x14ac:dyDescent="0.25">
      <c r="A1307" s="177"/>
      <c r="B1307" s="6"/>
      <c r="C1307" s="73"/>
      <c r="D1307" s="5"/>
      <c r="E1307" s="175"/>
      <c r="F1307" s="4"/>
      <c r="G1307" s="100"/>
      <c r="H1307" s="144"/>
      <c r="I1307" s="145"/>
      <c r="J1307" s="145"/>
      <c r="K1307" s="159"/>
      <c r="L1307" s="158"/>
      <c r="M1307" s="34"/>
      <c r="N1307" s="62"/>
      <c r="O1307" s="68"/>
      <c r="P1307" s="5"/>
    </row>
    <row r="1308" spans="1:16" ht="36.75" customHeight="1" x14ac:dyDescent="0.25">
      <c r="A1308" s="177"/>
      <c r="B1308" s="6"/>
      <c r="C1308" s="73"/>
      <c r="D1308" s="5"/>
      <c r="E1308" s="175"/>
      <c r="F1308" s="4"/>
      <c r="G1308" s="100"/>
      <c r="H1308" s="144"/>
      <c r="I1308" s="145"/>
      <c r="J1308" s="145"/>
      <c r="K1308" s="159"/>
      <c r="L1308" s="158"/>
      <c r="M1308" s="34"/>
      <c r="N1308" s="62"/>
      <c r="O1308" s="68"/>
      <c r="P1308" s="5"/>
    </row>
    <row r="1309" spans="1:16" ht="36.75" customHeight="1" x14ac:dyDescent="0.25">
      <c r="A1309" s="177"/>
      <c r="B1309" s="6"/>
      <c r="C1309" s="73"/>
      <c r="D1309" s="5"/>
      <c r="E1309" s="175"/>
      <c r="F1309" s="4"/>
      <c r="G1309" s="100"/>
      <c r="H1309" s="144"/>
      <c r="I1309" s="145"/>
      <c r="J1309" s="145"/>
      <c r="K1309" s="159"/>
      <c r="L1309" s="158"/>
      <c r="M1309" s="34"/>
      <c r="N1309" s="62"/>
      <c r="O1309" s="68"/>
      <c r="P1309" s="5"/>
    </row>
    <row r="1310" spans="1:16" ht="36.75" customHeight="1" x14ac:dyDescent="0.25">
      <c r="A1310" s="177"/>
      <c r="B1310" s="6"/>
      <c r="C1310" s="73"/>
      <c r="D1310" s="5"/>
      <c r="E1310" s="175"/>
      <c r="F1310" s="4"/>
      <c r="G1310" s="100"/>
      <c r="H1310" s="144"/>
      <c r="I1310" s="145"/>
      <c r="J1310" s="145"/>
      <c r="K1310" s="159"/>
      <c r="L1310" s="158"/>
      <c r="M1310" s="34"/>
      <c r="N1310" s="62"/>
      <c r="O1310" s="68"/>
      <c r="P1310" s="5"/>
    </row>
    <row r="1311" spans="1:16" ht="36.75" customHeight="1" x14ac:dyDescent="0.25">
      <c r="A1311" s="177"/>
      <c r="B1311" s="6"/>
      <c r="C1311" s="73"/>
      <c r="D1311" s="5"/>
      <c r="E1311" s="175"/>
      <c r="F1311" s="4"/>
      <c r="G1311" s="100"/>
      <c r="H1311" s="144"/>
      <c r="I1311" s="145"/>
      <c r="J1311" s="145"/>
      <c r="K1311" s="159"/>
      <c r="L1311" s="158"/>
      <c r="M1311" s="34"/>
      <c r="N1311" s="62"/>
      <c r="O1311" s="68"/>
      <c r="P1311" s="5"/>
    </row>
    <row r="1312" spans="1:16" ht="36.75" customHeight="1" x14ac:dyDescent="0.25">
      <c r="A1312" s="177"/>
      <c r="B1312" s="6"/>
      <c r="C1312" s="73"/>
      <c r="D1312" s="5"/>
      <c r="E1312" s="175"/>
      <c r="F1312" s="4"/>
      <c r="G1312" s="100"/>
      <c r="H1312" s="144"/>
      <c r="I1312" s="145"/>
      <c r="J1312" s="145"/>
      <c r="K1312" s="159"/>
      <c r="L1312" s="158"/>
      <c r="M1312" s="34"/>
      <c r="N1312" s="62"/>
      <c r="O1312" s="68"/>
      <c r="P1312" s="5"/>
    </row>
    <row r="1313" spans="1:16" ht="36.75" customHeight="1" x14ac:dyDescent="0.25">
      <c r="A1313" s="177"/>
      <c r="B1313" s="6"/>
      <c r="C1313" s="73"/>
      <c r="D1313" s="5"/>
      <c r="E1313" s="175"/>
      <c r="F1313" s="4"/>
      <c r="G1313" s="100"/>
      <c r="H1313" s="144"/>
      <c r="I1313" s="145"/>
      <c r="J1313" s="145"/>
      <c r="K1313" s="159"/>
      <c r="L1313" s="158"/>
      <c r="M1313" s="34"/>
      <c r="N1313" s="62"/>
      <c r="O1313" s="68"/>
      <c r="P1313" s="5"/>
    </row>
    <row r="1314" spans="1:16" ht="36.75" customHeight="1" x14ac:dyDescent="0.25">
      <c r="A1314" s="177"/>
      <c r="B1314" s="6"/>
      <c r="C1314" s="73"/>
      <c r="D1314" s="5"/>
      <c r="E1314" s="175"/>
      <c r="F1314" s="4"/>
      <c r="G1314" s="100"/>
      <c r="H1314" s="144"/>
      <c r="I1314" s="145"/>
      <c r="J1314" s="145"/>
      <c r="K1314" s="159"/>
      <c r="L1314" s="158"/>
      <c r="M1314" s="34"/>
      <c r="N1314" s="62"/>
      <c r="O1314" s="68"/>
      <c r="P1314" s="5"/>
    </row>
    <row r="1315" spans="1:16" ht="36.75" customHeight="1" x14ac:dyDescent="0.25">
      <c r="A1315" s="177"/>
      <c r="B1315" s="6"/>
      <c r="C1315" s="73"/>
      <c r="D1315" s="5"/>
      <c r="E1315" s="175"/>
      <c r="F1315" s="4"/>
      <c r="G1315" s="100"/>
      <c r="H1315" s="144"/>
      <c r="I1315" s="145"/>
      <c r="J1315" s="145"/>
      <c r="K1315" s="159"/>
      <c r="L1315" s="158"/>
      <c r="M1315" s="34"/>
      <c r="N1315" s="62"/>
      <c r="O1315" s="68"/>
      <c r="P1315" s="5"/>
    </row>
    <row r="1316" spans="1:16" ht="36.75" customHeight="1" x14ac:dyDescent="0.25">
      <c r="A1316" s="177"/>
      <c r="B1316" s="6"/>
      <c r="C1316" s="73"/>
      <c r="D1316" s="5"/>
      <c r="E1316" s="175"/>
      <c r="F1316" s="4"/>
      <c r="G1316" s="100"/>
      <c r="H1316" s="144"/>
      <c r="I1316" s="145"/>
      <c r="J1316" s="145"/>
      <c r="K1316" s="159"/>
      <c r="L1316" s="158"/>
      <c r="M1316" s="34"/>
      <c r="N1316" s="62"/>
      <c r="O1316" s="68"/>
      <c r="P1316" s="5"/>
    </row>
    <row r="1317" spans="1:16" ht="36.75" customHeight="1" x14ac:dyDescent="0.25">
      <c r="A1317" s="177"/>
      <c r="B1317" s="6"/>
      <c r="C1317" s="73"/>
      <c r="D1317" s="5"/>
      <c r="E1317" s="175"/>
      <c r="F1317" s="4"/>
      <c r="G1317" s="100"/>
      <c r="H1317" s="144"/>
      <c r="I1317" s="145"/>
      <c r="J1317" s="145"/>
      <c r="K1317" s="159"/>
      <c r="L1317" s="158"/>
      <c r="M1317" s="34"/>
      <c r="N1317" s="62"/>
      <c r="O1317" s="68"/>
      <c r="P1317" s="5"/>
    </row>
    <row r="1318" spans="1:16" ht="36.75" customHeight="1" x14ac:dyDescent="0.25">
      <c r="A1318" s="177"/>
      <c r="B1318" s="6"/>
      <c r="C1318" s="73"/>
      <c r="D1318" s="5"/>
      <c r="E1318" s="175"/>
      <c r="F1318" s="4"/>
      <c r="G1318" s="100"/>
      <c r="H1318" s="144"/>
      <c r="I1318" s="145"/>
      <c r="J1318" s="145"/>
      <c r="K1318" s="159"/>
      <c r="L1318" s="158"/>
      <c r="M1318" s="34"/>
      <c r="N1318" s="62"/>
      <c r="O1318" s="68"/>
      <c r="P1318" s="5"/>
    </row>
    <row r="1319" spans="1:16" ht="36.75" customHeight="1" x14ac:dyDescent="0.25">
      <c r="A1319" s="177"/>
      <c r="B1319" s="6"/>
      <c r="C1319" s="73"/>
      <c r="D1319" s="5"/>
      <c r="E1319" s="175"/>
      <c r="F1319" s="4"/>
      <c r="G1319" s="100"/>
      <c r="H1319" s="144"/>
      <c r="I1319" s="145"/>
      <c r="J1319" s="145"/>
      <c r="K1319" s="159"/>
      <c r="L1319" s="158"/>
      <c r="M1319" s="34"/>
      <c r="N1319" s="62"/>
      <c r="O1319" s="68"/>
      <c r="P1319" s="5"/>
    </row>
    <row r="1320" spans="1:16" ht="36.75" customHeight="1" x14ac:dyDescent="0.25">
      <c r="A1320" s="177"/>
      <c r="B1320" s="6"/>
      <c r="C1320" s="73"/>
      <c r="D1320" s="5"/>
      <c r="E1320" s="175"/>
      <c r="F1320" s="4"/>
      <c r="G1320" s="100"/>
      <c r="H1320" s="144"/>
      <c r="I1320" s="145"/>
      <c r="J1320" s="145"/>
      <c r="K1320" s="159"/>
      <c r="L1320" s="158"/>
      <c r="M1320" s="34"/>
      <c r="N1320" s="62"/>
      <c r="O1320" s="68"/>
      <c r="P1320" s="5"/>
    </row>
    <row r="1321" spans="1:16" ht="36.75" customHeight="1" x14ac:dyDescent="0.25">
      <c r="A1321" s="177"/>
      <c r="B1321" s="6"/>
      <c r="C1321" s="73"/>
      <c r="D1321" s="5"/>
      <c r="E1321" s="175"/>
      <c r="F1321" s="4"/>
      <c r="G1321" s="100"/>
      <c r="H1321" s="144"/>
      <c r="I1321" s="145"/>
      <c r="J1321" s="145"/>
      <c r="K1321" s="159"/>
      <c r="L1321" s="158"/>
      <c r="M1321" s="34"/>
      <c r="N1321" s="62"/>
      <c r="O1321" s="68"/>
      <c r="P1321" s="5"/>
    </row>
    <row r="1322" spans="1:16" ht="36.75" customHeight="1" x14ac:dyDescent="0.25">
      <c r="A1322" s="177"/>
      <c r="B1322" s="6"/>
      <c r="C1322" s="73"/>
      <c r="D1322" s="5"/>
      <c r="E1322" s="175"/>
      <c r="F1322" s="4"/>
      <c r="G1322" s="100"/>
      <c r="H1322" s="144"/>
      <c r="I1322" s="145"/>
      <c r="J1322" s="145"/>
      <c r="K1322" s="159"/>
      <c r="L1322" s="158"/>
      <c r="M1322" s="34"/>
      <c r="N1322" s="62"/>
      <c r="O1322" s="68"/>
      <c r="P1322" s="5"/>
    </row>
    <row r="1323" spans="1:16" ht="36.75" customHeight="1" x14ac:dyDescent="0.25">
      <c r="A1323" s="177"/>
      <c r="B1323" s="6"/>
      <c r="C1323" s="73"/>
      <c r="D1323" s="5"/>
      <c r="E1323" s="175"/>
      <c r="F1323" s="4"/>
      <c r="G1323" s="100"/>
      <c r="H1323" s="144"/>
      <c r="I1323" s="145"/>
      <c r="J1323" s="145"/>
      <c r="K1323" s="159"/>
      <c r="L1323" s="158"/>
      <c r="M1323" s="34"/>
      <c r="N1323" s="62"/>
      <c r="O1323" s="68"/>
      <c r="P1323" s="5"/>
    </row>
    <row r="1324" spans="1:16" ht="36.75" customHeight="1" x14ac:dyDescent="0.25">
      <c r="A1324" s="177"/>
      <c r="B1324" s="6"/>
      <c r="C1324" s="73"/>
      <c r="D1324" s="5"/>
      <c r="E1324" s="175"/>
      <c r="F1324" s="4"/>
      <c r="G1324" s="100"/>
      <c r="H1324" s="144"/>
      <c r="I1324" s="145"/>
      <c r="J1324" s="145"/>
      <c r="K1324" s="159"/>
      <c r="L1324" s="158"/>
      <c r="M1324" s="34"/>
      <c r="N1324" s="62"/>
      <c r="O1324" s="68"/>
      <c r="P1324" s="5"/>
    </row>
    <row r="1325" spans="1:16" ht="36.75" customHeight="1" x14ac:dyDescent="0.25">
      <c r="A1325" s="177"/>
      <c r="B1325" s="6"/>
      <c r="C1325" s="73"/>
      <c r="D1325" s="5"/>
      <c r="E1325" s="175"/>
      <c r="F1325" s="4"/>
      <c r="G1325" s="100"/>
      <c r="H1325" s="144"/>
      <c r="I1325" s="145"/>
      <c r="J1325" s="145"/>
      <c r="K1325" s="159"/>
      <c r="L1325" s="158"/>
      <c r="M1325" s="34"/>
      <c r="N1325" s="62"/>
      <c r="O1325" s="68"/>
      <c r="P1325" s="5"/>
    </row>
    <row r="1326" spans="1:16" ht="36.75" customHeight="1" x14ac:dyDescent="0.25">
      <c r="A1326" s="177"/>
      <c r="B1326" s="6"/>
      <c r="C1326" s="73"/>
      <c r="D1326" s="5"/>
      <c r="E1326" s="175"/>
      <c r="F1326" s="4"/>
      <c r="G1326" s="100"/>
      <c r="H1326" s="144"/>
      <c r="I1326" s="145"/>
      <c r="J1326" s="145"/>
      <c r="K1326" s="159"/>
      <c r="L1326" s="158"/>
      <c r="M1326" s="34"/>
      <c r="N1326" s="62"/>
      <c r="O1326" s="68"/>
      <c r="P1326" s="5"/>
    </row>
    <row r="1327" spans="1:16" ht="36.75" customHeight="1" x14ac:dyDescent="0.25">
      <c r="A1327" s="177"/>
      <c r="B1327" s="6"/>
      <c r="C1327" s="73"/>
      <c r="D1327" s="5"/>
      <c r="E1327" s="175"/>
      <c r="F1327" s="4"/>
      <c r="G1327" s="100"/>
      <c r="H1327" s="144"/>
      <c r="I1327" s="145"/>
      <c r="J1327" s="145"/>
      <c r="K1327" s="159"/>
      <c r="L1327" s="158"/>
      <c r="M1327" s="34"/>
      <c r="N1327" s="62"/>
      <c r="O1327" s="68"/>
      <c r="P1327" s="5"/>
    </row>
    <row r="1328" spans="1:16" ht="36.75" customHeight="1" x14ac:dyDescent="0.25">
      <c r="A1328" s="177"/>
      <c r="B1328" s="6"/>
      <c r="C1328" s="73"/>
      <c r="D1328" s="5"/>
      <c r="E1328" s="175"/>
      <c r="F1328" s="4"/>
      <c r="G1328" s="100"/>
      <c r="H1328" s="144"/>
      <c r="I1328" s="145"/>
      <c r="J1328" s="145"/>
      <c r="K1328" s="159"/>
      <c r="L1328" s="158"/>
      <c r="M1328" s="34"/>
      <c r="N1328" s="62"/>
      <c r="O1328" s="68"/>
      <c r="P1328" s="5"/>
    </row>
    <row r="1329" spans="1:16" ht="36.75" customHeight="1" x14ac:dyDescent="0.25">
      <c r="A1329" s="177"/>
      <c r="B1329" s="6"/>
      <c r="C1329" s="73"/>
      <c r="D1329" s="5"/>
      <c r="E1329" s="175"/>
      <c r="F1329" s="4"/>
      <c r="G1329" s="100"/>
      <c r="H1329" s="144"/>
      <c r="I1329" s="145"/>
      <c r="J1329" s="145"/>
      <c r="K1329" s="159"/>
      <c r="L1329" s="158"/>
      <c r="M1329" s="34"/>
      <c r="N1329" s="62"/>
      <c r="O1329" s="68"/>
      <c r="P1329" s="5"/>
    </row>
    <row r="1330" spans="1:16" ht="36.75" customHeight="1" x14ac:dyDescent="0.25">
      <c r="A1330" s="177"/>
      <c r="B1330" s="6"/>
      <c r="C1330" s="73"/>
      <c r="D1330" s="5"/>
      <c r="E1330" s="175"/>
      <c r="F1330" s="4"/>
      <c r="G1330" s="100"/>
      <c r="H1330" s="144"/>
      <c r="I1330" s="145"/>
      <c r="J1330" s="145"/>
      <c r="K1330" s="159"/>
      <c r="L1330" s="158"/>
      <c r="M1330" s="34"/>
      <c r="N1330" s="62"/>
      <c r="O1330" s="68"/>
      <c r="P1330" s="5"/>
    </row>
    <row r="1331" spans="1:16" ht="36.75" customHeight="1" x14ac:dyDescent="0.25">
      <c r="A1331" s="177"/>
      <c r="B1331" s="6"/>
      <c r="C1331" s="73"/>
      <c r="D1331" s="5"/>
      <c r="E1331" s="175"/>
      <c r="F1331" s="4"/>
      <c r="G1331" s="100"/>
      <c r="H1331" s="144"/>
      <c r="I1331" s="145"/>
      <c r="J1331" s="145"/>
      <c r="K1331" s="159"/>
      <c r="L1331" s="158"/>
      <c r="M1331" s="34"/>
      <c r="N1331" s="62"/>
      <c r="O1331" s="68"/>
      <c r="P1331" s="5"/>
    </row>
    <row r="1332" spans="1:16" ht="36.75" customHeight="1" x14ac:dyDescent="0.25">
      <c r="A1332" s="177"/>
      <c r="B1332" s="6"/>
      <c r="C1332" s="73"/>
      <c r="D1332" s="5"/>
      <c r="E1332" s="175"/>
      <c r="F1332" s="4"/>
      <c r="G1332" s="100"/>
      <c r="H1332" s="144"/>
      <c r="I1332" s="145"/>
      <c r="J1332" s="145"/>
      <c r="K1332" s="159"/>
      <c r="L1332" s="158"/>
      <c r="M1332" s="34"/>
      <c r="N1332" s="62"/>
      <c r="O1332" s="68"/>
      <c r="P1332" s="5"/>
    </row>
    <row r="1333" spans="1:16" ht="36.75" customHeight="1" x14ac:dyDescent="0.25">
      <c r="A1333" s="177"/>
      <c r="B1333" s="6"/>
      <c r="C1333" s="73"/>
      <c r="D1333" s="5"/>
      <c r="E1333" s="175"/>
      <c r="F1333" s="4"/>
      <c r="G1333" s="100"/>
      <c r="H1333" s="144"/>
      <c r="I1333" s="145"/>
      <c r="J1333" s="145"/>
      <c r="K1333" s="159"/>
      <c r="L1333" s="158"/>
      <c r="M1333" s="34"/>
      <c r="N1333" s="62"/>
      <c r="O1333" s="68"/>
      <c r="P1333" s="5"/>
    </row>
    <row r="1334" spans="1:16" ht="36.75" customHeight="1" x14ac:dyDescent="0.25">
      <c r="A1334" s="177"/>
      <c r="B1334" s="6"/>
      <c r="C1334" s="73"/>
      <c r="D1334" s="5"/>
      <c r="E1334" s="175"/>
      <c r="F1334" s="4"/>
      <c r="G1334" s="100"/>
      <c r="H1334" s="144"/>
      <c r="I1334" s="145"/>
      <c r="J1334" s="145"/>
      <c r="K1334" s="159"/>
      <c r="L1334" s="158"/>
      <c r="M1334" s="34"/>
      <c r="N1334" s="62"/>
      <c r="O1334" s="68"/>
      <c r="P1334" s="5"/>
    </row>
    <row r="1335" spans="1:16" ht="36.75" customHeight="1" x14ac:dyDescent="0.25">
      <c r="A1335" s="177"/>
      <c r="B1335" s="6"/>
      <c r="C1335" s="73"/>
      <c r="D1335" s="5"/>
      <c r="E1335" s="175"/>
      <c r="F1335" s="4"/>
      <c r="G1335" s="100"/>
      <c r="H1335" s="144"/>
      <c r="I1335" s="145"/>
      <c r="J1335" s="145"/>
      <c r="K1335" s="159"/>
      <c r="L1335" s="158"/>
      <c r="M1335" s="34"/>
      <c r="N1335" s="62"/>
      <c r="O1335" s="68"/>
      <c r="P1335" s="5"/>
    </row>
    <row r="1336" spans="1:16" ht="36.75" customHeight="1" x14ac:dyDescent="0.25">
      <c r="A1336" s="177"/>
      <c r="B1336" s="6"/>
      <c r="C1336" s="73"/>
      <c r="D1336" s="5"/>
      <c r="E1336" s="175"/>
      <c r="F1336" s="4"/>
      <c r="G1336" s="100"/>
      <c r="H1336" s="144"/>
      <c r="I1336" s="145"/>
      <c r="J1336" s="145"/>
      <c r="K1336" s="159"/>
      <c r="L1336" s="158"/>
      <c r="M1336" s="34"/>
      <c r="N1336" s="62"/>
      <c r="O1336" s="68"/>
      <c r="P1336" s="5"/>
    </row>
    <row r="1337" spans="1:16" ht="36.75" customHeight="1" x14ac:dyDescent="0.25">
      <c r="A1337" s="177"/>
      <c r="B1337" s="6"/>
      <c r="C1337" s="73"/>
      <c r="D1337" s="5"/>
      <c r="E1337" s="175"/>
      <c r="F1337" s="4"/>
      <c r="G1337" s="100"/>
      <c r="H1337" s="144"/>
      <c r="I1337" s="145"/>
      <c r="J1337" s="145"/>
      <c r="K1337" s="159"/>
      <c r="L1337" s="158"/>
      <c r="M1337" s="34"/>
      <c r="N1337" s="62"/>
      <c r="O1337" s="68"/>
      <c r="P1337" s="5"/>
    </row>
    <row r="1338" spans="1:16" ht="36.75" customHeight="1" x14ac:dyDescent="0.25">
      <c r="A1338" s="177"/>
      <c r="B1338" s="6"/>
      <c r="C1338" s="73"/>
      <c r="D1338" s="5"/>
      <c r="E1338" s="175"/>
      <c r="F1338" s="4"/>
      <c r="G1338" s="100"/>
      <c r="H1338" s="144"/>
      <c r="I1338" s="145"/>
      <c r="J1338" s="145"/>
      <c r="K1338" s="159"/>
      <c r="L1338" s="158"/>
      <c r="M1338" s="34"/>
      <c r="N1338" s="62"/>
      <c r="O1338" s="68"/>
      <c r="P1338" s="5"/>
    </row>
    <row r="1339" spans="1:16" ht="36.75" customHeight="1" x14ac:dyDescent="0.25">
      <c r="A1339" s="177"/>
      <c r="B1339" s="6"/>
      <c r="C1339" s="73"/>
      <c r="D1339" s="5"/>
      <c r="E1339" s="175"/>
      <c r="F1339" s="4"/>
      <c r="G1339" s="100"/>
      <c r="H1339" s="144"/>
      <c r="I1339" s="145"/>
      <c r="J1339" s="145"/>
      <c r="K1339" s="159"/>
      <c r="L1339" s="158"/>
      <c r="M1339" s="34"/>
      <c r="N1339" s="62"/>
      <c r="O1339" s="68"/>
      <c r="P1339" s="5"/>
    </row>
    <row r="1340" spans="1:16" ht="36.75" customHeight="1" x14ac:dyDescent="0.25">
      <c r="A1340" s="177"/>
      <c r="B1340" s="6"/>
      <c r="C1340" s="73"/>
      <c r="D1340" s="5"/>
      <c r="E1340" s="175"/>
      <c r="F1340" s="4"/>
      <c r="G1340" s="100"/>
      <c r="H1340" s="144"/>
      <c r="I1340" s="145"/>
      <c r="J1340" s="145"/>
      <c r="K1340" s="159"/>
      <c r="L1340" s="158"/>
      <c r="M1340" s="34"/>
      <c r="N1340" s="62"/>
      <c r="O1340" s="68"/>
      <c r="P1340" s="5"/>
    </row>
    <row r="1341" spans="1:16" ht="36.75" customHeight="1" x14ac:dyDescent="0.25">
      <c r="A1341" s="177"/>
      <c r="B1341" s="6"/>
      <c r="C1341" s="73"/>
      <c r="D1341" s="5"/>
      <c r="E1341" s="175"/>
      <c r="F1341" s="4"/>
      <c r="G1341" s="100"/>
      <c r="H1341" s="144"/>
      <c r="I1341" s="145"/>
      <c r="J1341" s="145"/>
      <c r="K1341" s="159"/>
      <c r="L1341" s="158"/>
      <c r="M1341" s="34"/>
      <c r="N1341" s="62"/>
      <c r="O1341" s="68"/>
      <c r="P1341" s="5"/>
    </row>
    <row r="1342" spans="1:16" ht="36.75" customHeight="1" x14ac:dyDescent="0.25">
      <c r="A1342" s="177"/>
      <c r="B1342" s="6"/>
      <c r="C1342" s="73"/>
      <c r="D1342" s="5"/>
      <c r="E1342" s="175"/>
      <c r="F1342" s="4"/>
      <c r="G1342" s="100"/>
      <c r="H1342" s="144"/>
      <c r="I1342" s="145"/>
      <c r="J1342" s="145"/>
      <c r="K1342" s="159"/>
      <c r="L1342" s="158"/>
      <c r="M1342" s="34"/>
      <c r="N1342" s="62"/>
      <c r="O1342" s="68"/>
      <c r="P1342" s="5"/>
    </row>
    <row r="1343" spans="1:16" ht="36.75" customHeight="1" x14ac:dyDescent="0.25">
      <c r="A1343" s="177"/>
      <c r="B1343" s="6"/>
      <c r="C1343" s="73"/>
      <c r="D1343" s="5"/>
      <c r="E1343" s="175"/>
      <c r="F1343" s="4"/>
      <c r="G1343" s="100"/>
      <c r="H1343" s="144"/>
      <c r="I1343" s="145"/>
      <c r="J1343" s="145"/>
      <c r="K1343" s="159"/>
      <c r="L1343" s="158"/>
      <c r="M1343" s="34"/>
      <c r="N1343" s="62"/>
      <c r="O1343" s="68"/>
      <c r="P1343" s="5"/>
    </row>
    <row r="1344" spans="1:16" ht="36.75" customHeight="1" x14ac:dyDescent="0.25">
      <c r="A1344" s="177"/>
      <c r="B1344" s="6"/>
      <c r="C1344" s="73"/>
      <c r="D1344" s="5"/>
      <c r="E1344" s="175"/>
      <c r="F1344" s="4"/>
      <c r="G1344" s="100"/>
      <c r="H1344" s="144"/>
      <c r="I1344" s="145"/>
      <c r="J1344" s="145"/>
      <c r="K1344" s="159"/>
      <c r="L1344" s="158"/>
      <c r="M1344" s="34"/>
      <c r="N1344" s="62"/>
      <c r="O1344" s="68"/>
      <c r="P1344" s="5"/>
    </row>
    <row r="1345" spans="1:16" ht="36.75" customHeight="1" x14ac:dyDescent="0.25">
      <c r="A1345" s="177"/>
      <c r="B1345" s="6"/>
      <c r="C1345" s="73"/>
      <c r="D1345" s="5"/>
      <c r="E1345" s="175"/>
      <c r="F1345" s="4"/>
      <c r="G1345" s="100"/>
      <c r="H1345" s="144"/>
      <c r="I1345" s="145"/>
      <c r="J1345" s="145"/>
      <c r="K1345" s="159"/>
      <c r="L1345" s="158"/>
      <c r="M1345" s="34"/>
      <c r="N1345" s="62"/>
      <c r="O1345" s="68"/>
      <c r="P1345" s="5"/>
    </row>
    <row r="1346" spans="1:16" ht="36.75" customHeight="1" x14ac:dyDescent="0.25">
      <c r="A1346" s="177"/>
      <c r="B1346" s="6"/>
      <c r="C1346" s="73"/>
      <c r="D1346" s="5"/>
      <c r="E1346" s="175"/>
      <c r="F1346" s="4"/>
      <c r="G1346" s="100"/>
      <c r="H1346" s="144"/>
      <c r="I1346" s="145"/>
      <c r="J1346" s="145"/>
      <c r="K1346" s="159"/>
      <c r="L1346" s="158"/>
      <c r="M1346" s="34"/>
      <c r="N1346" s="62"/>
      <c r="O1346" s="68"/>
      <c r="P1346" s="5"/>
    </row>
    <row r="1347" spans="1:16" ht="36.75" customHeight="1" x14ac:dyDescent="0.25">
      <c r="A1347" s="177"/>
      <c r="B1347" s="6"/>
      <c r="C1347" s="73"/>
      <c r="D1347" s="5"/>
      <c r="E1347" s="175"/>
      <c r="F1347" s="4"/>
      <c r="G1347" s="100"/>
      <c r="H1347" s="144"/>
      <c r="I1347" s="145"/>
      <c r="J1347" s="145"/>
      <c r="K1347" s="159"/>
      <c r="L1347" s="158"/>
      <c r="M1347" s="34"/>
      <c r="N1347" s="62"/>
      <c r="O1347" s="68"/>
      <c r="P1347" s="5"/>
    </row>
    <row r="1348" spans="1:16" ht="36.75" customHeight="1" x14ac:dyDescent="0.25">
      <c r="A1348" s="177"/>
      <c r="B1348" s="6"/>
      <c r="C1348" s="73"/>
      <c r="D1348" s="5"/>
      <c r="E1348" s="175"/>
      <c r="F1348" s="4"/>
      <c r="G1348" s="100"/>
      <c r="H1348" s="144"/>
      <c r="I1348" s="145"/>
      <c r="J1348" s="145"/>
      <c r="K1348" s="159"/>
      <c r="L1348" s="158"/>
      <c r="M1348" s="34"/>
      <c r="N1348" s="62"/>
      <c r="O1348" s="68"/>
      <c r="P1348" s="5"/>
    </row>
    <row r="1349" spans="1:16" ht="36.75" customHeight="1" x14ac:dyDescent="0.25">
      <c r="A1349" s="177"/>
      <c r="B1349" s="6"/>
      <c r="C1349" s="73"/>
      <c r="D1349" s="5"/>
      <c r="E1349" s="175"/>
      <c r="F1349" s="4"/>
      <c r="G1349" s="100"/>
      <c r="H1349" s="144"/>
      <c r="I1349" s="145"/>
      <c r="J1349" s="145"/>
      <c r="K1349" s="159"/>
      <c r="L1349" s="158"/>
      <c r="M1349" s="34"/>
      <c r="N1349" s="62"/>
      <c r="O1349" s="68"/>
      <c r="P1349" s="5"/>
    </row>
    <row r="1350" spans="1:16" ht="36.75" customHeight="1" x14ac:dyDescent="0.25">
      <c r="A1350" s="177"/>
      <c r="B1350" s="6"/>
      <c r="C1350" s="73"/>
      <c r="D1350" s="5"/>
      <c r="E1350" s="175"/>
      <c r="F1350" s="4"/>
      <c r="G1350" s="100"/>
      <c r="H1350" s="144"/>
      <c r="I1350" s="145"/>
      <c r="J1350" s="145"/>
      <c r="K1350" s="159"/>
      <c r="L1350" s="158"/>
      <c r="M1350" s="34"/>
      <c r="N1350" s="62"/>
      <c r="O1350" s="68"/>
      <c r="P1350" s="5"/>
    </row>
    <row r="1351" spans="1:16" ht="36.75" customHeight="1" x14ac:dyDescent="0.25">
      <c r="A1351" s="177"/>
      <c r="B1351" s="6"/>
      <c r="C1351" s="73"/>
      <c r="D1351" s="5"/>
      <c r="E1351" s="175"/>
      <c r="F1351" s="4"/>
      <c r="G1351" s="100"/>
      <c r="H1351" s="144"/>
      <c r="I1351" s="145"/>
      <c r="J1351" s="145"/>
      <c r="K1351" s="159"/>
      <c r="L1351" s="158"/>
      <c r="M1351" s="34"/>
      <c r="N1351" s="62"/>
      <c r="O1351" s="68"/>
      <c r="P1351" s="5"/>
    </row>
    <row r="1352" spans="1:16" ht="36.75" customHeight="1" x14ac:dyDescent="0.25">
      <c r="A1352" s="177"/>
      <c r="B1352" s="6"/>
      <c r="C1352" s="73"/>
      <c r="D1352" s="5"/>
      <c r="E1352" s="175"/>
      <c r="F1352" s="4"/>
      <c r="G1352" s="100"/>
      <c r="H1352" s="144"/>
      <c r="I1352" s="145"/>
      <c r="J1352" s="145"/>
      <c r="K1352" s="159"/>
      <c r="L1352" s="158"/>
      <c r="M1352" s="34"/>
      <c r="N1352" s="62"/>
      <c r="O1352" s="68"/>
      <c r="P1352" s="5"/>
    </row>
    <row r="1353" spans="1:16" ht="36.75" customHeight="1" x14ac:dyDescent="0.25">
      <c r="A1353" s="177"/>
      <c r="B1353" s="6"/>
      <c r="C1353" s="73"/>
      <c r="D1353" s="5"/>
      <c r="E1353" s="175"/>
      <c r="F1353" s="4"/>
      <c r="G1353" s="100"/>
      <c r="H1353" s="144"/>
      <c r="I1353" s="145"/>
      <c r="J1353" s="145"/>
      <c r="K1353" s="159"/>
      <c r="L1353" s="158"/>
      <c r="M1353" s="34"/>
      <c r="N1353" s="62"/>
      <c r="O1353" s="68"/>
      <c r="P1353" s="5"/>
    </row>
    <row r="1354" spans="1:16" ht="36.75" customHeight="1" x14ac:dyDescent="0.25">
      <c r="A1354" s="177"/>
      <c r="B1354" s="6"/>
      <c r="C1354" s="73"/>
      <c r="D1354" s="5"/>
      <c r="E1354" s="175"/>
      <c r="F1354" s="4"/>
      <c r="G1354" s="100"/>
      <c r="H1354" s="144"/>
      <c r="I1354" s="145"/>
      <c r="J1354" s="145"/>
      <c r="K1354" s="159"/>
      <c r="L1354" s="158"/>
      <c r="M1354" s="34"/>
      <c r="N1354" s="62"/>
      <c r="O1354" s="68"/>
      <c r="P1354" s="5"/>
    </row>
    <row r="1355" spans="1:16" ht="36.75" customHeight="1" x14ac:dyDescent="0.25">
      <c r="A1355" s="177"/>
      <c r="B1355" s="6"/>
      <c r="C1355" s="73"/>
      <c r="D1355" s="5"/>
      <c r="E1355" s="175"/>
      <c r="F1355" s="4"/>
      <c r="G1355" s="100"/>
      <c r="H1355" s="144"/>
      <c r="I1355" s="145"/>
      <c r="J1355" s="145"/>
      <c r="K1355" s="159"/>
      <c r="L1355" s="158"/>
      <c r="M1355" s="34"/>
      <c r="N1355" s="62"/>
      <c r="O1355" s="68"/>
      <c r="P1355" s="5"/>
    </row>
    <row r="1356" spans="1:16" ht="36.75" customHeight="1" x14ac:dyDescent="0.25">
      <c r="A1356" s="177"/>
      <c r="B1356" s="6"/>
      <c r="C1356" s="73"/>
      <c r="D1356" s="5"/>
      <c r="E1356" s="175"/>
      <c r="F1356" s="4"/>
      <c r="G1356" s="100"/>
      <c r="H1356" s="144"/>
      <c r="I1356" s="145"/>
      <c r="J1356" s="145"/>
      <c r="K1356" s="159"/>
      <c r="L1356" s="158"/>
      <c r="M1356" s="34"/>
      <c r="N1356" s="62"/>
      <c r="O1356" s="68"/>
      <c r="P1356" s="5"/>
    </row>
    <row r="1357" spans="1:16" ht="36.75" customHeight="1" x14ac:dyDescent="0.25">
      <c r="A1357" s="177"/>
      <c r="B1357" s="6"/>
      <c r="C1357" s="73"/>
      <c r="D1357" s="5"/>
      <c r="E1357" s="175"/>
      <c r="F1357" s="4"/>
      <c r="G1357" s="100"/>
      <c r="H1357" s="144"/>
      <c r="I1357" s="145"/>
      <c r="J1357" s="145"/>
      <c r="K1357" s="159"/>
      <c r="L1357" s="158"/>
      <c r="M1357" s="34"/>
      <c r="N1357" s="62"/>
      <c r="O1357" s="68"/>
      <c r="P1357" s="5"/>
    </row>
    <row r="1358" spans="1:16" ht="36.75" customHeight="1" x14ac:dyDescent="0.25">
      <c r="A1358" s="177"/>
      <c r="B1358" s="6"/>
      <c r="C1358" s="73"/>
      <c r="D1358" s="5"/>
      <c r="E1358" s="175"/>
      <c r="F1358" s="4"/>
      <c r="G1358" s="100"/>
      <c r="H1358" s="144"/>
      <c r="I1358" s="145"/>
      <c r="J1358" s="145"/>
      <c r="K1358" s="159"/>
      <c r="L1358" s="158"/>
      <c r="M1358" s="34"/>
      <c r="N1358" s="62"/>
      <c r="O1358" s="68"/>
      <c r="P1358" s="5"/>
    </row>
    <row r="1359" spans="1:16" ht="36.75" customHeight="1" x14ac:dyDescent="0.25">
      <c r="A1359" s="177"/>
      <c r="B1359" s="6"/>
      <c r="C1359" s="73"/>
      <c r="D1359" s="5"/>
      <c r="E1359" s="175"/>
      <c r="F1359" s="4"/>
      <c r="G1359" s="100"/>
      <c r="H1359" s="144"/>
      <c r="I1359" s="145"/>
      <c r="J1359" s="145"/>
      <c r="K1359" s="159"/>
      <c r="L1359" s="158"/>
      <c r="M1359" s="34"/>
      <c r="N1359" s="62"/>
      <c r="O1359" s="68"/>
      <c r="P1359" s="5"/>
    </row>
    <row r="1360" spans="1:16" ht="36.75" customHeight="1" x14ac:dyDescent="0.25">
      <c r="A1360" s="177"/>
      <c r="B1360" s="6"/>
      <c r="C1360" s="73"/>
      <c r="D1360" s="5"/>
      <c r="E1360" s="175"/>
      <c r="F1360" s="4"/>
      <c r="G1360" s="100"/>
      <c r="H1360" s="144"/>
      <c r="I1360" s="145"/>
      <c r="J1360" s="145"/>
      <c r="K1360" s="159"/>
      <c r="L1360" s="158"/>
      <c r="M1360" s="34"/>
      <c r="N1360" s="62"/>
      <c r="O1360" s="68"/>
      <c r="P1360" s="5"/>
    </row>
    <row r="1361" spans="1:16" ht="36.75" customHeight="1" x14ac:dyDescent="0.25">
      <c r="A1361" s="177"/>
      <c r="B1361" s="6"/>
      <c r="C1361" s="73"/>
      <c r="D1361" s="5"/>
      <c r="E1361" s="175"/>
      <c r="F1361" s="4"/>
      <c r="G1361" s="100"/>
      <c r="H1361" s="144"/>
      <c r="I1361" s="145"/>
      <c r="J1361" s="145"/>
      <c r="K1361" s="159"/>
      <c r="L1361" s="158"/>
      <c r="M1361" s="34"/>
      <c r="N1361" s="62"/>
      <c r="O1361" s="68"/>
      <c r="P1361" s="5"/>
    </row>
    <row r="1362" spans="1:16" ht="36.75" customHeight="1" x14ac:dyDescent="0.25">
      <c r="A1362" s="177"/>
      <c r="B1362" s="6"/>
      <c r="C1362" s="73"/>
      <c r="D1362" s="5"/>
      <c r="E1362" s="175"/>
      <c r="F1362" s="4"/>
      <c r="G1362" s="100"/>
      <c r="H1362" s="144"/>
      <c r="I1362" s="145"/>
      <c r="J1362" s="145"/>
      <c r="K1362" s="159"/>
      <c r="L1362" s="158"/>
      <c r="M1362" s="34"/>
      <c r="N1362" s="62"/>
      <c r="O1362" s="68"/>
      <c r="P1362" s="5"/>
    </row>
    <row r="1363" spans="1:16" ht="36.75" customHeight="1" x14ac:dyDescent="0.25">
      <c r="A1363" s="177"/>
      <c r="B1363" s="6"/>
      <c r="C1363" s="73"/>
      <c r="D1363" s="5"/>
      <c r="E1363" s="175"/>
      <c r="F1363" s="4"/>
      <c r="G1363" s="100"/>
      <c r="H1363" s="144"/>
      <c r="I1363" s="145"/>
      <c r="J1363" s="145"/>
      <c r="K1363" s="159"/>
      <c r="L1363" s="158"/>
      <c r="M1363" s="34"/>
      <c r="N1363" s="62"/>
      <c r="O1363" s="68"/>
      <c r="P1363" s="5"/>
    </row>
    <row r="1364" spans="1:16" ht="36.75" customHeight="1" x14ac:dyDescent="0.25">
      <c r="A1364" s="177"/>
      <c r="B1364" s="6"/>
      <c r="C1364" s="73"/>
      <c r="D1364" s="5"/>
      <c r="E1364" s="175"/>
      <c r="F1364" s="4"/>
      <c r="G1364" s="100"/>
      <c r="H1364" s="144"/>
      <c r="I1364" s="145"/>
      <c r="J1364" s="145"/>
      <c r="K1364" s="159"/>
      <c r="L1364" s="158"/>
      <c r="M1364" s="34"/>
      <c r="N1364" s="62"/>
      <c r="O1364" s="68"/>
      <c r="P1364" s="5"/>
    </row>
    <row r="1365" spans="1:16" ht="36.75" customHeight="1" x14ac:dyDescent="0.25">
      <c r="A1365" s="177"/>
      <c r="B1365" s="6"/>
      <c r="C1365" s="73"/>
      <c r="D1365" s="5"/>
      <c r="E1365" s="175"/>
      <c r="F1365" s="4"/>
      <c r="G1365" s="100"/>
      <c r="H1365" s="144"/>
      <c r="I1365" s="145"/>
      <c r="J1365" s="145"/>
      <c r="K1365" s="159"/>
      <c r="L1365" s="158"/>
      <c r="M1365" s="34"/>
      <c r="N1365" s="62"/>
      <c r="O1365" s="68"/>
      <c r="P1365" s="5"/>
    </row>
    <row r="1366" spans="1:16" ht="36.75" customHeight="1" x14ac:dyDescent="0.25">
      <c r="A1366" s="177"/>
      <c r="B1366" s="6"/>
      <c r="C1366" s="73"/>
      <c r="D1366" s="5"/>
      <c r="E1366" s="175"/>
      <c r="F1366" s="4"/>
      <c r="G1366" s="100"/>
      <c r="H1366" s="144"/>
      <c r="I1366" s="145"/>
      <c r="J1366" s="145"/>
      <c r="K1366" s="159"/>
      <c r="L1366" s="158"/>
      <c r="M1366" s="34"/>
      <c r="N1366" s="62"/>
      <c r="O1366" s="68"/>
      <c r="P1366" s="5"/>
    </row>
    <row r="1367" spans="1:16" ht="36.75" customHeight="1" x14ac:dyDescent="0.25">
      <c r="A1367" s="177"/>
      <c r="B1367" s="6"/>
      <c r="C1367" s="73"/>
      <c r="D1367" s="5"/>
      <c r="E1367" s="175"/>
      <c r="F1367" s="4"/>
      <c r="G1367" s="100"/>
      <c r="H1367" s="144"/>
      <c r="I1367" s="145"/>
      <c r="J1367" s="145"/>
      <c r="K1367" s="159"/>
      <c r="L1367" s="158"/>
      <c r="M1367" s="34"/>
      <c r="N1367" s="62"/>
      <c r="O1367" s="68"/>
      <c r="P1367" s="5"/>
    </row>
    <row r="1368" spans="1:16" ht="36.75" customHeight="1" x14ac:dyDescent="0.25">
      <c r="A1368" s="177"/>
      <c r="B1368" s="6"/>
      <c r="C1368" s="73"/>
      <c r="D1368" s="5"/>
      <c r="E1368" s="175"/>
      <c r="F1368" s="4"/>
      <c r="G1368" s="100"/>
      <c r="H1368" s="144"/>
      <c r="I1368" s="145"/>
      <c r="J1368" s="145"/>
      <c r="K1368" s="159"/>
      <c r="L1368" s="158"/>
      <c r="M1368" s="34"/>
      <c r="N1368" s="62"/>
      <c r="O1368" s="68"/>
      <c r="P1368" s="5"/>
    </row>
    <row r="1369" spans="1:16" ht="36.75" customHeight="1" x14ac:dyDescent="0.25">
      <c r="A1369" s="177"/>
      <c r="B1369" s="6"/>
      <c r="C1369" s="73"/>
      <c r="D1369" s="5"/>
      <c r="E1369" s="175"/>
      <c r="F1369" s="4"/>
      <c r="G1369" s="100"/>
      <c r="H1369" s="144"/>
      <c r="I1369" s="145"/>
      <c r="J1369" s="145"/>
      <c r="K1369" s="159"/>
      <c r="L1369" s="158"/>
      <c r="M1369" s="34"/>
      <c r="N1369" s="62"/>
      <c r="O1369" s="68"/>
      <c r="P1369" s="5"/>
    </row>
    <row r="1370" spans="1:16" ht="36.75" customHeight="1" x14ac:dyDescent="0.25">
      <c r="A1370" s="177"/>
      <c r="B1370" s="6"/>
      <c r="C1370" s="73"/>
      <c r="D1370" s="5"/>
      <c r="E1370" s="175"/>
      <c r="F1370" s="4"/>
      <c r="G1370" s="100"/>
      <c r="H1370" s="144"/>
      <c r="I1370" s="145"/>
      <c r="J1370" s="145"/>
      <c r="K1370" s="159"/>
      <c r="L1370" s="158"/>
      <c r="M1370" s="34"/>
      <c r="N1370" s="62"/>
      <c r="O1370" s="68"/>
      <c r="P1370" s="5"/>
    </row>
    <row r="1371" spans="1:16" ht="36.75" customHeight="1" x14ac:dyDescent="0.25">
      <c r="A1371" s="177"/>
      <c r="B1371" s="6"/>
      <c r="C1371" s="73"/>
      <c r="D1371" s="5"/>
      <c r="E1371" s="175"/>
      <c r="F1371" s="4"/>
      <c r="G1371" s="100"/>
      <c r="H1371" s="144"/>
      <c r="I1371" s="145"/>
      <c r="J1371" s="145"/>
      <c r="K1371" s="159"/>
      <c r="L1371" s="158"/>
      <c r="M1371" s="34"/>
      <c r="N1371" s="62"/>
      <c r="O1371" s="68"/>
      <c r="P1371" s="5"/>
    </row>
    <row r="1372" spans="1:16" ht="36.75" customHeight="1" x14ac:dyDescent="0.25">
      <c r="A1372" s="177"/>
      <c r="B1372" s="6"/>
      <c r="C1372" s="73"/>
      <c r="D1372" s="5"/>
      <c r="E1372" s="175"/>
      <c r="F1372" s="4"/>
      <c r="G1372" s="100"/>
      <c r="H1372" s="144"/>
      <c r="I1372" s="145"/>
      <c r="J1372" s="145"/>
      <c r="K1372" s="159"/>
      <c r="L1372" s="158"/>
      <c r="M1372" s="34"/>
      <c r="N1372" s="62"/>
      <c r="O1372" s="68"/>
      <c r="P1372" s="5"/>
    </row>
    <row r="1373" spans="1:16" ht="36.75" customHeight="1" x14ac:dyDescent="0.25">
      <c r="A1373" s="177"/>
      <c r="B1373" s="6"/>
      <c r="C1373" s="73"/>
      <c r="D1373" s="5"/>
      <c r="E1373" s="175"/>
      <c r="F1373" s="4"/>
      <c r="G1373" s="100"/>
      <c r="H1373" s="144"/>
      <c r="I1373" s="145"/>
      <c r="J1373" s="145"/>
      <c r="K1373" s="159"/>
      <c r="L1373" s="158"/>
      <c r="M1373" s="34"/>
      <c r="N1373" s="62"/>
      <c r="O1373" s="68"/>
      <c r="P1373" s="5"/>
    </row>
    <row r="1374" spans="1:16" ht="36.75" customHeight="1" x14ac:dyDescent="0.25">
      <c r="A1374" s="177"/>
      <c r="B1374" s="6"/>
      <c r="C1374" s="73"/>
      <c r="D1374" s="5"/>
      <c r="E1374" s="175"/>
      <c r="F1374" s="4"/>
      <c r="G1374" s="100"/>
      <c r="H1374" s="144"/>
      <c r="I1374" s="145"/>
      <c r="J1374" s="145"/>
      <c r="K1374" s="159"/>
      <c r="L1374" s="158"/>
      <c r="M1374" s="34"/>
      <c r="N1374" s="62"/>
      <c r="O1374" s="68"/>
      <c r="P1374" s="5"/>
    </row>
    <row r="1375" spans="1:16" ht="36.75" customHeight="1" x14ac:dyDescent="0.25">
      <c r="A1375" s="177"/>
      <c r="B1375" s="6"/>
      <c r="C1375" s="73"/>
      <c r="D1375" s="5"/>
      <c r="E1375" s="175"/>
      <c r="F1375" s="4"/>
      <c r="G1375" s="100"/>
      <c r="H1375" s="144"/>
      <c r="I1375" s="145"/>
      <c r="J1375" s="145"/>
      <c r="K1375" s="159"/>
      <c r="L1375" s="158"/>
      <c r="M1375" s="34"/>
      <c r="N1375" s="62"/>
      <c r="O1375" s="68"/>
      <c r="P1375" s="5"/>
    </row>
    <row r="1376" spans="1:16" ht="36.75" customHeight="1" x14ac:dyDescent="0.25">
      <c r="A1376" s="177"/>
      <c r="B1376" s="6"/>
      <c r="C1376" s="73"/>
      <c r="D1376" s="5"/>
      <c r="E1376" s="175"/>
      <c r="F1376" s="4"/>
      <c r="G1376" s="100"/>
      <c r="H1376" s="144"/>
      <c r="I1376" s="145"/>
      <c r="J1376" s="145"/>
      <c r="K1376" s="159"/>
      <c r="L1376" s="158"/>
      <c r="M1376" s="34"/>
      <c r="N1376" s="62"/>
      <c r="O1376" s="68"/>
      <c r="P1376" s="5"/>
    </row>
    <row r="1377" spans="1:16" ht="36.75" customHeight="1" x14ac:dyDescent="0.25">
      <c r="A1377" s="177"/>
      <c r="B1377" s="6"/>
      <c r="C1377" s="73"/>
      <c r="D1377" s="5"/>
      <c r="E1377" s="175"/>
      <c r="F1377" s="4"/>
      <c r="G1377" s="100"/>
      <c r="H1377" s="144"/>
      <c r="I1377" s="145"/>
      <c r="J1377" s="145"/>
      <c r="K1377" s="159"/>
      <c r="L1377" s="158"/>
      <c r="M1377" s="34"/>
      <c r="N1377" s="62"/>
      <c r="O1377" s="68"/>
      <c r="P1377" s="5"/>
    </row>
    <row r="1378" spans="1:16" ht="36.75" customHeight="1" x14ac:dyDescent="0.25">
      <c r="A1378" s="177"/>
      <c r="B1378" s="6"/>
      <c r="C1378" s="73"/>
      <c r="D1378" s="5"/>
      <c r="E1378" s="175"/>
      <c r="F1378" s="4"/>
      <c r="G1378" s="100"/>
      <c r="H1378" s="144"/>
      <c r="I1378" s="145"/>
      <c r="J1378" s="145"/>
      <c r="K1378" s="159"/>
      <c r="L1378" s="158"/>
      <c r="M1378" s="34"/>
      <c r="N1378" s="62"/>
      <c r="O1378" s="68"/>
      <c r="P1378" s="5"/>
    </row>
    <row r="1379" spans="1:16" ht="36.75" customHeight="1" x14ac:dyDescent="0.25">
      <c r="A1379" s="177"/>
      <c r="B1379" s="6"/>
      <c r="C1379" s="73"/>
      <c r="D1379" s="5"/>
      <c r="E1379" s="175"/>
      <c r="F1379" s="4"/>
      <c r="G1379" s="100"/>
      <c r="H1379" s="144"/>
      <c r="I1379" s="145"/>
      <c r="J1379" s="145"/>
      <c r="K1379" s="159"/>
      <c r="L1379" s="158"/>
      <c r="M1379" s="34"/>
      <c r="N1379" s="62"/>
      <c r="O1379" s="68"/>
      <c r="P1379" s="5"/>
    </row>
    <row r="1380" spans="1:16" ht="36.75" customHeight="1" x14ac:dyDescent="0.25">
      <c r="A1380" s="177"/>
      <c r="B1380" s="6"/>
      <c r="C1380" s="73"/>
      <c r="D1380" s="5"/>
      <c r="E1380" s="175"/>
      <c r="F1380" s="4"/>
      <c r="G1380" s="100"/>
      <c r="H1380" s="144"/>
      <c r="I1380" s="145"/>
      <c r="J1380" s="145"/>
      <c r="K1380" s="159"/>
      <c r="L1380" s="158"/>
      <c r="M1380" s="34"/>
      <c r="N1380" s="62"/>
      <c r="O1380" s="68"/>
      <c r="P1380" s="5"/>
    </row>
    <row r="1381" spans="1:16" ht="36.75" customHeight="1" x14ac:dyDescent="0.25">
      <c r="A1381" s="177"/>
      <c r="B1381" s="6"/>
      <c r="C1381" s="73"/>
      <c r="D1381" s="5"/>
      <c r="E1381" s="175"/>
      <c r="F1381" s="4"/>
      <c r="G1381" s="100"/>
      <c r="H1381" s="144"/>
      <c r="I1381" s="145"/>
      <c r="J1381" s="145"/>
      <c r="K1381" s="159"/>
      <c r="L1381" s="158"/>
      <c r="M1381" s="34"/>
      <c r="N1381" s="62"/>
      <c r="O1381" s="68"/>
      <c r="P1381" s="5"/>
    </row>
    <row r="1382" spans="1:16" ht="36.75" customHeight="1" x14ac:dyDescent="0.25">
      <c r="A1382" s="177"/>
      <c r="B1382" s="6"/>
      <c r="C1382" s="73"/>
      <c r="D1382" s="5"/>
      <c r="E1382" s="175"/>
      <c r="F1382" s="4"/>
      <c r="G1382" s="100"/>
      <c r="H1382" s="144"/>
      <c r="I1382" s="145"/>
      <c r="J1382" s="145"/>
      <c r="K1382" s="159"/>
      <c r="L1382" s="158"/>
      <c r="M1382" s="34"/>
      <c r="N1382" s="62"/>
      <c r="O1382" s="68"/>
      <c r="P1382" s="5"/>
    </row>
    <row r="1383" spans="1:16" ht="36.75" customHeight="1" x14ac:dyDescent="0.25">
      <c r="A1383" s="177"/>
      <c r="B1383" s="6"/>
      <c r="C1383" s="73"/>
      <c r="D1383" s="5"/>
      <c r="E1383" s="175"/>
      <c r="F1383" s="4"/>
      <c r="G1383" s="100"/>
      <c r="H1383" s="144"/>
      <c r="I1383" s="145"/>
      <c r="J1383" s="145"/>
      <c r="K1383" s="159"/>
      <c r="L1383" s="158"/>
      <c r="M1383" s="34"/>
      <c r="N1383" s="62"/>
      <c r="O1383" s="68"/>
      <c r="P1383" s="5"/>
    </row>
    <row r="1384" spans="1:16" ht="36.75" customHeight="1" x14ac:dyDescent="0.25">
      <c r="A1384" s="177"/>
      <c r="B1384" s="6"/>
      <c r="C1384" s="73"/>
      <c r="D1384" s="5"/>
      <c r="E1384" s="175"/>
      <c r="F1384" s="4"/>
      <c r="G1384" s="100"/>
      <c r="H1384" s="144"/>
      <c r="I1384" s="145"/>
      <c r="J1384" s="145"/>
      <c r="K1384" s="159"/>
      <c r="L1384" s="158"/>
      <c r="M1384" s="34"/>
      <c r="N1384" s="62"/>
      <c r="O1384" s="68"/>
      <c r="P1384" s="5"/>
    </row>
    <row r="1385" spans="1:16" ht="36.75" customHeight="1" x14ac:dyDescent="0.25">
      <c r="A1385" s="177"/>
      <c r="B1385" s="6"/>
      <c r="C1385" s="73"/>
      <c r="D1385" s="5"/>
      <c r="E1385" s="175"/>
      <c r="F1385" s="4"/>
      <c r="G1385" s="100"/>
      <c r="H1385" s="144"/>
      <c r="I1385" s="145"/>
      <c r="J1385" s="145"/>
      <c r="K1385" s="159"/>
      <c r="L1385" s="158"/>
      <c r="M1385" s="34"/>
      <c r="N1385" s="62"/>
      <c r="O1385" s="68"/>
      <c r="P1385" s="5"/>
    </row>
    <row r="1386" spans="1:16" ht="36.75" customHeight="1" x14ac:dyDescent="0.25">
      <c r="A1386" s="177"/>
      <c r="B1386" s="6"/>
      <c r="C1386" s="73"/>
      <c r="D1386" s="5"/>
      <c r="E1386" s="175"/>
      <c r="F1386" s="4"/>
      <c r="G1386" s="100"/>
      <c r="H1386" s="144"/>
      <c r="I1386" s="145"/>
      <c r="J1386" s="145"/>
      <c r="K1386" s="159"/>
      <c r="L1386" s="158"/>
      <c r="M1386" s="34"/>
      <c r="N1386" s="62"/>
      <c r="O1386" s="68"/>
      <c r="P1386" s="5"/>
    </row>
    <row r="1387" spans="1:16" ht="36.75" customHeight="1" x14ac:dyDescent="0.25">
      <c r="A1387" s="177"/>
      <c r="B1387" s="6"/>
      <c r="C1387" s="73"/>
      <c r="D1387" s="5"/>
      <c r="E1387" s="175"/>
      <c r="F1387" s="4"/>
      <c r="G1387" s="100"/>
      <c r="H1387" s="144"/>
      <c r="I1387" s="145"/>
      <c r="J1387" s="145"/>
      <c r="K1387" s="159"/>
      <c r="L1387" s="158"/>
      <c r="M1387" s="34"/>
      <c r="N1387" s="62"/>
      <c r="O1387" s="68"/>
      <c r="P1387" s="5"/>
    </row>
    <row r="1388" spans="1:16" ht="36.75" customHeight="1" x14ac:dyDescent="0.25">
      <c r="A1388" s="177"/>
      <c r="B1388" s="6"/>
      <c r="C1388" s="73"/>
      <c r="D1388" s="5"/>
      <c r="E1388" s="175"/>
      <c r="F1388" s="4"/>
      <c r="G1388" s="100"/>
      <c r="H1388" s="144"/>
      <c r="I1388" s="145"/>
      <c r="J1388" s="145"/>
      <c r="K1388" s="159"/>
      <c r="L1388" s="158"/>
      <c r="M1388" s="34"/>
      <c r="N1388" s="62"/>
      <c r="O1388" s="68"/>
      <c r="P1388" s="5"/>
    </row>
    <row r="1389" spans="1:16" ht="36.75" customHeight="1" x14ac:dyDescent="0.25">
      <c r="A1389" s="177"/>
      <c r="B1389" s="6"/>
      <c r="C1389" s="73"/>
      <c r="D1389" s="5"/>
      <c r="E1389" s="175"/>
      <c r="F1389" s="4"/>
      <c r="G1389" s="100"/>
      <c r="H1389" s="144"/>
      <c r="I1389" s="145"/>
      <c r="J1389" s="145"/>
      <c r="K1389" s="159"/>
      <c r="L1389" s="158"/>
      <c r="M1389" s="34"/>
      <c r="N1389" s="62"/>
      <c r="O1389" s="68"/>
      <c r="P1389" s="5"/>
    </row>
    <row r="1390" spans="1:16" ht="36.75" customHeight="1" x14ac:dyDescent="0.25">
      <c r="A1390" s="177"/>
      <c r="B1390" s="6"/>
      <c r="C1390" s="73"/>
      <c r="D1390" s="5"/>
      <c r="E1390" s="175"/>
      <c r="F1390" s="4"/>
      <c r="G1390" s="100"/>
      <c r="H1390" s="144"/>
      <c r="I1390" s="145"/>
      <c r="J1390" s="145"/>
      <c r="K1390" s="159"/>
      <c r="L1390" s="158"/>
      <c r="M1390" s="34"/>
      <c r="N1390" s="62"/>
      <c r="O1390" s="68"/>
      <c r="P1390" s="5"/>
    </row>
    <row r="1391" spans="1:16" ht="36.75" customHeight="1" x14ac:dyDescent="0.25">
      <c r="A1391" s="177"/>
      <c r="B1391" s="6"/>
      <c r="C1391" s="73"/>
      <c r="D1391" s="5"/>
      <c r="E1391" s="175"/>
      <c r="F1391" s="4"/>
      <c r="G1391" s="100"/>
      <c r="H1391" s="144"/>
      <c r="I1391" s="145"/>
      <c r="J1391" s="145"/>
      <c r="K1391" s="159"/>
      <c r="L1391" s="158"/>
      <c r="M1391" s="34"/>
      <c r="N1391" s="62"/>
      <c r="O1391" s="68"/>
      <c r="P1391" s="5"/>
    </row>
    <row r="1392" spans="1:16" ht="36.75" customHeight="1" x14ac:dyDescent="0.25">
      <c r="A1392" s="177"/>
      <c r="B1392" s="6"/>
      <c r="C1392" s="73"/>
      <c r="D1392" s="5"/>
      <c r="E1392" s="175"/>
      <c r="F1392" s="4"/>
      <c r="G1392" s="100"/>
      <c r="H1392" s="144"/>
      <c r="I1392" s="145"/>
      <c r="J1392" s="145"/>
      <c r="K1392" s="159"/>
      <c r="L1392" s="158"/>
      <c r="M1392" s="34"/>
      <c r="N1392" s="62"/>
      <c r="O1392" s="68"/>
      <c r="P1392" s="5"/>
    </row>
    <row r="1393" spans="1:16" ht="36.75" customHeight="1" x14ac:dyDescent="0.25">
      <c r="A1393" s="177"/>
      <c r="B1393" s="6"/>
      <c r="C1393" s="73"/>
      <c r="D1393" s="5"/>
      <c r="E1393" s="175"/>
      <c r="F1393" s="4"/>
      <c r="G1393" s="100"/>
      <c r="H1393" s="144"/>
      <c r="I1393" s="145"/>
      <c r="J1393" s="145"/>
      <c r="K1393" s="159"/>
      <c r="L1393" s="158"/>
      <c r="M1393" s="34"/>
      <c r="N1393" s="62"/>
      <c r="O1393" s="68"/>
      <c r="P1393" s="5"/>
    </row>
    <row r="1394" spans="1:16" ht="36.75" customHeight="1" x14ac:dyDescent="0.25">
      <c r="A1394" s="177"/>
      <c r="B1394" s="6"/>
      <c r="C1394" s="73"/>
      <c r="D1394" s="5"/>
      <c r="E1394" s="175"/>
      <c r="F1394" s="4"/>
      <c r="G1394" s="100"/>
      <c r="H1394" s="144"/>
      <c r="I1394" s="145"/>
      <c r="J1394" s="145"/>
      <c r="K1394" s="159"/>
      <c r="L1394" s="158"/>
      <c r="M1394" s="34"/>
      <c r="N1394" s="62"/>
      <c r="O1394" s="68"/>
      <c r="P1394" s="5"/>
    </row>
    <row r="1395" spans="1:16" ht="36.75" customHeight="1" x14ac:dyDescent="0.25">
      <c r="A1395" s="177"/>
      <c r="B1395" s="6"/>
      <c r="C1395" s="73"/>
      <c r="D1395" s="5"/>
      <c r="E1395" s="175"/>
      <c r="F1395" s="4"/>
      <c r="G1395" s="100"/>
      <c r="H1395" s="144"/>
      <c r="I1395" s="145"/>
      <c r="J1395" s="145"/>
      <c r="K1395" s="159"/>
      <c r="L1395" s="158"/>
      <c r="M1395" s="34"/>
      <c r="N1395" s="62"/>
      <c r="O1395" s="68"/>
      <c r="P1395" s="5"/>
    </row>
    <row r="1396" spans="1:16" ht="36.75" customHeight="1" x14ac:dyDescent="0.25">
      <c r="A1396" s="177"/>
      <c r="B1396" s="6"/>
      <c r="C1396" s="73"/>
      <c r="D1396" s="5"/>
      <c r="E1396" s="175"/>
      <c r="F1396" s="4"/>
      <c r="G1396" s="100"/>
      <c r="H1396" s="144"/>
      <c r="I1396" s="145"/>
      <c r="J1396" s="145"/>
      <c r="K1396" s="159"/>
      <c r="L1396" s="158"/>
      <c r="M1396" s="34"/>
      <c r="N1396" s="62"/>
      <c r="O1396" s="68"/>
      <c r="P1396" s="5"/>
    </row>
    <row r="1397" spans="1:16" ht="36.75" customHeight="1" x14ac:dyDescent="0.25">
      <c r="A1397" s="177"/>
      <c r="B1397" s="6"/>
      <c r="C1397" s="73"/>
      <c r="D1397" s="5"/>
      <c r="E1397" s="175"/>
      <c r="F1397" s="4"/>
      <c r="G1397" s="100"/>
      <c r="H1397" s="144"/>
      <c r="I1397" s="145"/>
      <c r="J1397" s="145"/>
      <c r="K1397" s="159"/>
      <c r="L1397" s="158"/>
      <c r="M1397" s="34"/>
      <c r="N1397" s="62"/>
      <c r="O1397" s="68"/>
      <c r="P1397" s="5"/>
    </row>
    <row r="1398" spans="1:16" ht="36.75" customHeight="1" x14ac:dyDescent="0.25">
      <c r="A1398" s="177"/>
      <c r="B1398" s="6"/>
      <c r="C1398" s="73"/>
      <c r="D1398" s="5"/>
      <c r="E1398" s="175"/>
      <c r="F1398" s="4"/>
      <c r="G1398" s="100"/>
      <c r="H1398" s="144"/>
      <c r="I1398" s="145"/>
      <c r="J1398" s="145"/>
      <c r="K1398" s="159"/>
      <c r="L1398" s="158"/>
      <c r="M1398" s="34"/>
      <c r="N1398" s="62"/>
      <c r="O1398" s="68"/>
      <c r="P1398" s="5"/>
    </row>
    <row r="1399" spans="1:16" ht="36.75" customHeight="1" x14ac:dyDescent="0.25">
      <c r="A1399" s="177"/>
      <c r="B1399" s="6"/>
      <c r="C1399" s="73"/>
      <c r="D1399" s="5"/>
      <c r="E1399" s="175"/>
      <c r="F1399" s="4"/>
      <c r="G1399" s="100"/>
      <c r="H1399" s="144"/>
      <c r="I1399" s="145"/>
      <c r="J1399" s="145"/>
      <c r="K1399" s="159"/>
      <c r="L1399" s="158"/>
      <c r="M1399" s="34"/>
      <c r="N1399" s="62"/>
      <c r="O1399" s="68"/>
      <c r="P1399" s="5"/>
    </row>
    <row r="1400" spans="1:16" ht="36.75" customHeight="1" x14ac:dyDescent="0.25">
      <c r="A1400" s="177"/>
      <c r="B1400" s="6"/>
      <c r="C1400" s="73"/>
      <c r="D1400" s="5"/>
      <c r="E1400" s="175"/>
      <c r="F1400" s="4"/>
      <c r="G1400" s="100"/>
      <c r="H1400" s="144"/>
      <c r="I1400" s="145"/>
      <c r="J1400" s="145"/>
      <c r="K1400" s="159"/>
      <c r="L1400" s="158"/>
      <c r="M1400" s="34"/>
      <c r="N1400" s="62"/>
      <c r="O1400" s="68"/>
      <c r="P1400" s="5"/>
    </row>
    <row r="1401" spans="1:16" ht="36.75" customHeight="1" x14ac:dyDescent="0.25">
      <c r="A1401" s="177"/>
      <c r="B1401" s="6"/>
      <c r="C1401" s="73"/>
      <c r="D1401" s="5"/>
      <c r="E1401" s="175"/>
      <c r="F1401" s="4"/>
      <c r="G1401" s="100"/>
      <c r="H1401" s="144"/>
      <c r="I1401" s="145"/>
      <c r="J1401" s="145"/>
      <c r="K1401" s="159"/>
      <c r="L1401" s="158"/>
      <c r="M1401" s="34"/>
      <c r="N1401" s="62"/>
      <c r="O1401" s="68"/>
      <c r="P1401" s="5"/>
    </row>
    <row r="1402" spans="1:16" ht="36.75" customHeight="1" x14ac:dyDescent="0.25">
      <c r="A1402" s="177"/>
      <c r="B1402" s="6"/>
      <c r="C1402" s="73"/>
      <c r="D1402" s="5"/>
      <c r="E1402" s="175"/>
      <c r="F1402" s="4"/>
      <c r="G1402" s="100"/>
      <c r="H1402" s="144"/>
      <c r="I1402" s="145"/>
      <c r="J1402" s="145"/>
      <c r="K1402" s="159"/>
      <c r="L1402" s="158"/>
      <c r="M1402" s="34"/>
      <c r="N1402" s="62"/>
      <c r="O1402" s="68"/>
      <c r="P1402" s="5"/>
    </row>
    <row r="1403" spans="1:16" ht="36.75" customHeight="1" x14ac:dyDescent="0.25">
      <c r="A1403" s="177"/>
      <c r="B1403" s="6"/>
      <c r="C1403" s="73"/>
      <c r="D1403" s="5"/>
      <c r="E1403" s="175"/>
      <c r="F1403" s="4"/>
      <c r="G1403" s="100"/>
      <c r="H1403" s="144"/>
      <c r="I1403" s="145"/>
      <c r="J1403" s="145"/>
      <c r="K1403" s="159"/>
      <c r="L1403" s="158"/>
      <c r="M1403" s="34"/>
      <c r="N1403" s="62"/>
      <c r="O1403" s="68"/>
      <c r="P1403" s="5"/>
    </row>
    <row r="1404" spans="1:16" ht="36.75" customHeight="1" x14ac:dyDescent="0.25">
      <c r="A1404" s="177"/>
      <c r="B1404" s="6"/>
      <c r="C1404" s="73"/>
      <c r="D1404" s="5"/>
      <c r="E1404" s="175"/>
      <c r="F1404" s="4"/>
      <c r="G1404" s="100"/>
      <c r="H1404" s="144"/>
      <c r="I1404" s="145"/>
      <c r="J1404" s="145"/>
      <c r="K1404" s="159"/>
      <c r="L1404" s="158"/>
      <c r="M1404" s="34"/>
      <c r="N1404" s="62"/>
      <c r="O1404" s="68"/>
      <c r="P1404" s="5"/>
    </row>
    <row r="1405" spans="1:16" ht="36.75" customHeight="1" x14ac:dyDescent="0.25">
      <c r="A1405" s="177"/>
      <c r="B1405" s="6"/>
      <c r="C1405" s="73"/>
      <c r="D1405" s="5"/>
      <c r="E1405" s="175"/>
      <c r="F1405" s="4"/>
      <c r="G1405" s="100"/>
      <c r="H1405" s="144"/>
      <c r="I1405" s="145"/>
      <c r="J1405" s="145"/>
      <c r="K1405" s="159"/>
      <c r="L1405" s="158"/>
      <c r="M1405" s="34"/>
      <c r="N1405" s="62"/>
      <c r="O1405" s="68"/>
      <c r="P1405" s="5"/>
    </row>
    <row r="1406" spans="1:16" ht="36.75" customHeight="1" x14ac:dyDescent="0.25">
      <c r="A1406" s="177"/>
      <c r="B1406" s="6"/>
      <c r="C1406" s="73"/>
      <c r="D1406" s="5"/>
      <c r="E1406" s="175"/>
      <c r="F1406" s="4"/>
      <c r="G1406" s="100"/>
      <c r="H1406" s="144"/>
      <c r="I1406" s="145"/>
      <c r="J1406" s="145"/>
      <c r="K1406" s="159"/>
      <c r="L1406" s="158"/>
      <c r="M1406" s="34"/>
      <c r="N1406" s="62"/>
      <c r="O1406" s="68"/>
      <c r="P1406" s="5"/>
    </row>
    <row r="1407" spans="1:16" ht="36.75" customHeight="1" x14ac:dyDescent="0.25">
      <c r="A1407" s="177"/>
      <c r="B1407" s="6"/>
      <c r="C1407" s="73"/>
      <c r="D1407" s="5"/>
      <c r="E1407" s="175"/>
      <c r="F1407" s="4"/>
      <c r="G1407" s="100"/>
      <c r="H1407" s="144"/>
      <c r="I1407" s="145"/>
      <c r="J1407" s="145"/>
      <c r="K1407" s="159"/>
      <c r="L1407" s="158"/>
      <c r="M1407" s="34"/>
      <c r="N1407" s="62"/>
      <c r="O1407" s="68"/>
      <c r="P1407" s="5"/>
    </row>
    <row r="1408" spans="1:16" ht="36.75" customHeight="1" x14ac:dyDescent="0.25">
      <c r="A1408" s="177"/>
      <c r="B1408" s="6"/>
      <c r="C1408" s="73"/>
      <c r="D1408" s="5"/>
      <c r="E1408" s="175"/>
      <c r="F1408" s="4"/>
      <c r="G1408" s="100"/>
      <c r="H1408" s="144"/>
      <c r="I1408" s="145"/>
      <c r="J1408" s="145"/>
      <c r="K1408" s="159"/>
      <c r="L1408" s="158"/>
      <c r="M1408" s="34"/>
      <c r="N1408" s="62"/>
      <c r="O1408" s="68"/>
      <c r="P1408" s="5"/>
    </row>
    <row r="1409" spans="1:16" ht="36.75" customHeight="1" x14ac:dyDescent="0.25">
      <c r="A1409" s="177"/>
      <c r="B1409" s="6"/>
      <c r="C1409" s="73"/>
      <c r="D1409" s="5"/>
      <c r="E1409" s="175"/>
      <c r="F1409" s="4"/>
      <c r="G1409" s="100"/>
      <c r="H1409" s="144"/>
      <c r="I1409" s="145"/>
      <c r="J1409" s="145"/>
      <c r="K1409" s="159"/>
      <c r="L1409" s="158"/>
      <c r="M1409" s="34"/>
      <c r="N1409" s="62"/>
      <c r="O1409" s="68"/>
      <c r="P1409" s="5"/>
    </row>
    <row r="1410" spans="1:16" ht="36.75" customHeight="1" x14ac:dyDescent="0.25">
      <c r="A1410" s="177"/>
      <c r="B1410" s="6"/>
      <c r="C1410" s="73"/>
      <c r="D1410" s="5"/>
      <c r="E1410" s="175"/>
      <c r="F1410" s="4"/>
      <c r="G1410" s="100"/>
      <c r="H1410" s="144"/>
      <c r="I1410" s="145"/>
      <c r="J1410" s="145"/>
      <c r="K1410" s="159"/>
      <c r="L1410" s="158"/>
      <c r="M1410" s="34"/>
      <c r="N1410" s="62"/>
      <c r="O1410" s="68"/>
      <c r="P1410" s="5"/>
    </row>
    <row r="1411" spans="1:16" ht="36.75" customHeight="1" x14ac:dyDescent="0.25">
      <c r="A1411" s="177"/>
      <c r="B1411" s="6"/>
      <c r="C1411" s="73"/>
      <c r="D1411" s="5"/>
      <c r="E1411" s="175"/>
      <c r="F1411" s="4"/>
      <c r="G1411" s="100"/>
      <c r="H1411" s="144"/>
      <c r="I1411" s="145"/>
      <c r="J1411" s="145"/>
      <c r="K1411" s="159"/>
      <c r="L1411" s="158"/>
      <c r="M1411" s="34"/>
      <c r="N1411" s="62"/>
      <c r="O1411" s="68"/>
      <c r="P1411" s="5"/>
    </row>
    <row r="1412" spans="1:16" ht="36.75" customHeight="1" x14ac:dyDescent="0.25">
      <c r="A1412" s="177"/>
      <c r="B1412" s="6"/>
      <c r="C1412" s="73"/>
      <c r="D1412" s="5"/>
      <c r="E1412" s="175"/>
      <c r="F1412" s="4"/>
      <c r="G1412" s="100"/>
      <c r="H1412" s="144"/>
      <c r="I1412" s="145"/>
      <c r="J1412" s="145"/>
      <c r="K1412" s="159"/>
      <c r="L1412" s="158"/>
      <c r="M1412" s="34"/>
      <c r="N1412" s="62"/>
      <c r="O1412" s="68"/>
      <c r="P1412" s="5"/>
    </row>
    <row r="1413" spans="1:16" ht="36.75" customHeight="1" x14ac:dyDescent="0.25">
      <c r="A1413" s="177"/>
      <c r="B1413" s="6"/>
      <c r="C1413" s="73"/>
      <c r="D1413" s="5"/>
      <c r="E1413" s="175"/>
      <c r="F1413" s="4"/>
      <c r="G1413" s="100"/>
      <c r="H1413" s="144"/>
      <c r="I1413" s="145"/>
      <c r="J1413" s="145"/>
      <c r="K1413" s="159"/>
      <c r="L1413" s="158"/>
      <c r="M1413" s="34"/>
      <c r="N1413" s="62"/>
      <c r="O1413" s="68"/>
      <c r="P1413" s="5"/>
    </row>
    <row r="1414" spans="1:16" ht="36.75" customHeight="1" x14ac:dyDescent="0.25">
      <c r="A1414" s="177"/>
      <c r="B1414" s="6"/>
      <c r="C1414" s="73"/>
      <c r="D1414" s="5"/>
      <c r="E1414" s="175"/>
      <c r="F1414" s="4"/>
      <c r="G1414" s="100"/>
      <c r="H1414" s="144"/>
      <c r="I1414" s="145"/>
      <c r="J1414" s="145"/>
      <c r="K1414" s="159"/>
      <c r="L1414" s="158"/>
      <c r="M1414" s="34"/>
      <c r="N1414" s="62"/>
      <c r="O1414" s="68"/>
      <c r="P1414" s="5"/>
    </row>
    <row r="1415" spans="1:16" ht="36.75" customHeight="1" x14ac:dyDescent="0.25">
      <c r="A1415" s="177"/>
      <c r="B1415" s="6"/>
      <c r="C1415" s="73"/>
      <c r="D1415" s="5"/>
      <c r="E1415" s="175"/>
      <c r="F1415" s="4"/>
      <c r="G1415" s="100"/>
      <c r="H1415" s="144"/>
      <c r="I1415" s="145"/>
      <c r="J1415" s="145"/>
      <c r="K1415" s="159"/>
      <c r="L1415" s="158"/>
      <c r="M1415" s="34"/>
      <c r="N1415" s="62"/>
      <c r="O1415" s="68"/>
      <c r="P1415" s="5"/>
    </row>
    <row r="1416" spans="1:16" ht="36.75" customHeight="1" x14ac:dyDescent="0.25">
      <c r="A1416" s="177"/>
      <c r="B1416" s="6"/>
      <c r="C1416" s="73"/>
      <c r="D1416" s="5"/>
      <c r="E1416" s="175"/>
      <c r="F1416" s="4"/>
      <c r="G1416" s="100"/>
      <c r="H1416" s="144"/>
      <c r="I1416" s="145"/>
      <c r="J1416" s="145"/>
      <c r="K1416" s="159"/>
      <c r="L1416" s="158"/>
      <c r="M1416" s="34"/>
      <c r="N1416" s="62"/>
      <c r="O1416" s="68"/>
      <c r="P1416" s="5"/>
    </row>
    <row r="1417" spans="1:16" ht="36.75" customHeight="1" x14ac:dyDescent="0.25">
      <c r="A1417" s="177"/>
      <c r="B1417" s="6"/>
      <c r="C1417" s="73"/>
      <c r="D1417" s="5"/>
      <c r="E1417" s="175"/>
      <c r="F1417" s="4"/>
      <c r="G1417" s="100"/>
      <c r="H1417" s="144"/>
      <c r="I1417" s="145"/>
      <c r="J1417" s="145"/>
      <c r="K1417" s="159"/>
      <c r="L1417" s="158"/>
      <c r="M1417" s="34"/>
      <c r="N1417" s="62"/>
      <c r="O1417" s="68"/>
      <c r="P1417" s="5"/>
    </row>
    <row r="1418" spans="1:16" ht="36.75" customHeight="1" x14ac:dyDescent="0.25">
      <c r="A1418" s="177"/>
      <c r="B1418" s="6"/>
      <c r="C1418" s="73"/>
      <c r="D1418" s="5"/>
      <c r="E1418" s="175"/>
      <c r="F1418" s="4"/>
      <c r="G1418" s="100"/>
      <c r="H1418" s="144"/>
      <c r="I1418" s="145"/>
      <c r="J1418" s="145"/>
      <c r="K1418" s="159"/>
      <c r="L1418" s="158"/>
      <c r="M1418" s="34"/>
      <c r="N1418" s="62"/>
      <c r="O1418" s="68"/>
      <c r="P1418" s="5"/>
    </row>
    <row r="1419" spans="1:16" ht="36.75" customHeight="1" x14ac:dyDescent="0.25">
      <c r="A1419" s="177"/>
      <c r="B1419" s="6"/>
      <c r="C1419" s="73"/>
      <c r="D1419" s="5"/>
      <c r="E1419" s="175"/>
      <c r="F1419" s="4"/>
      <c r="G1419" s="100"/>
      <c r="H1419" s="144"/>
      <c r="I1419" s="145"/>
      <c r="J1419" s="145"/>
      <c r="K1419" s="159"/>
      <c r="L1419" s="158"/>
      <c r="M1419" s="34"/>
      <c r="N1419" s="62"/>
      <c r="O1419" s="68"/>
      <c r="P1419" s="5"/>
    </row>
    <row r="1420" spans="1:16" ht="36.75" customHeight="1" x14ac:dyDescent="0.25">
      <c r="A1420" s="177"/>
      <c r="B1420" s="6"/>
      <c r="C1420" s="73"/>
      <c r="D1420" s="5"/>
      <c r="E1420" s="175"/>
      <c r="F1420" s="4"/>
      <c r="G1420" s="100"/>
      <c r="H1420" s="144"/>
      <c r="I1420" s="145"/>
      <c r="J1420" s="145"/>
      <c r="K1420" s="159"/>
      <c r="L1420" s="158"/>
      <c r="M1420" s="34"/>
      <c r="N1420" s="62"/>
      <c r="O1420" s="68"/>
      <c r="P1420" s="5"/>
    </row>
    <row r="1421" spans="1:16" ht="36.75" customHeight="1" x14ac:dyDescent="0.25">
      <c r="A1421" s="177"/>
      <c r="B1421" s="6"/>
      <c r="C1421" s="73"/>
      <c r="D1421" s="5"/>
      <c r="E1421" s="175"/>
      <c r="F1421" s="4"/>
      <c r="G1421" s="100"/>
      <c r="H1421" s="144"/>
      <c r="I1421" s="145"/>
      <c r="J1421" s="145"/>
      <c r="K1421" s="159"/>
      <c r="L1421" s="158"/>
      <c r="M1421" s="34"/>
      <c r="N1421" s="62"/>
      <c r="O1421" s="68"/>
      <c r="P1421" s="5"/>
    </row>
    <row r="1422" spans="1:16" ht="36.75" customHeight="1" x14ac:dyDescent="0.25">
      <c r="A1422" s="177"/>
      <c r="B1422" s="6"/>
      <c r="C1422" s="73"/>
      <c r="D1422" s="5"/>
      <c r="E1422" s="175"/>
      <c r="F1422" s="4"/>
      <c r="G1422" s="100"/>
      <c r="H1422" s="144"/>
      <c r="I1422" s="145"/>
      <c r="J1422" s="145"/>
      <c r="K1422" s="159"/>
      <c r="L1422" s="158"/>
      <c r="M1422" s="34"/>
      <c r="N1422" s="62"/>
      <c r="O1422" s="68"/>
      <c r="P1422" s="5"/>
    </row>
    <row r="1423" spans="1:16" ht="36.75" customHeight="1" x14ac:dyDescent="0.25">
      <c r="A1423" s="177"/>
      <c r="B1423" s="6"/>
      <c r="C1423" s="73"/>
      <c r="D1423" s="5"/>
      <c r="E1423" s="175"/>
      <c r="F1423" s="4"/>
      <c r="G1423" s="100"/>
      <c r="H1423" s="144"/>
      <c r="I1423" s="145"/>
      <c r="J1423" s="145"/>
      <c r="K1423" s="159"/>
      <c r="L1423" s="158"/>
      <c r="M1423" s="34"/>
      <c r="N1423" s="62"/>
      <c r="O1423" s="68"/>
      <c r="P1423" s="5"/>
    </row>
    <row r="1424" spans="1:16" ht="36.75" customHeight="1" x14ac:dyDescent="0.25">
      <c r="A1424" s="177"/>
      <c r="B1424" s="6"/>
      <c r="C1424" s="73"/>
      <c r="D1424" s="5"/>
      <c r="E1424" s="175"/>
      <c r="F1424" s="4"/>
      <c r="G1424" s="100"/>
      <c r="H1424" s="144"/>
      <c r="I1424" s="145"/>
      <c r="J1424" s="145"/>
      <c r="K1424" s="159"/>
      <c r="L1424" s="158"/>
      <c r="M1424" s="34"/>
      <c r="N1424" s="62"/>
      <c r="O1424" s="68"/>
      <c r="P1424" s="5"/>
    </row>
    <row r="1425" spans="1:16" ht="36.75" customHeight="1" x14ac:dyDescent="0.25">
      <c r="A1425" s="177"/>
      <c r="B1425" s="6"/>
      <c r="C1425" s="73"/>
      <c r="D1425" s="5"/>
      <c r="E1425" s="175"/>
      <c r="F1425" s="4"/>
      <c r="G1425" s="100"/>
      <c r="H1425" s="144"/>
      <c r="I1425" s="145"/>
      <c r="J1425" s="145"/>
      <c r="K1425" s="159"/>
      <c r="L1425" s="158"/>
      <c r="M1425" s="34"/>
      <c r="N1425" s="62"/>
      <c r="O1425" s="68"/>
      <c r="P1425" s="5"/>
    </row>
    <row r="1426" spans="1:16" ht="36.75" customHeight="1" x14ac:dyDescent="0.25">
      <c r="A1426" s="177"/>
      <c r="B1426" s="6"/>
      <c r="C1426" s="73"/>
      <c r="D1426" s="5"/>
      <c r="E1426" s="175"/>
      <c r="F1426" s="4"/>
      <c r="G1426" s="100"/>
      <c r="H1426" s="144"/>
      <c r="I1426" s="145"/>
      <c r="J1426" s="145"/>
      <c r="K1426" s="159"/>
      <c r="L1426" s="158"/>
      <c r="M1426" s="34"/>
      <c r="N1426" s="62"/>
      <c r="O1426" s="68"/>
      <c r="P1426" s="5"/>
    </row>
    <row r="1427" spans="1:16" ht="36.75" customHeight="1" x14ac:dyDescent="0.25">
      <c r="A1427" s="177"/>
      <c r="B1427" s="6"/>
      <c r="C1427" s="73"/>
      <c r="D1427" s="5"/>
      <c r="E1427" s="175"/>
      <c r="F1427" s="4"/>
      <c r="G1427" s="100"/>
      <c r="H1427" s="144"/>
      <c r="I1427" s="145"/>
      <c r="J1427" s="145"/>
      <c r="K1427" s="159"/>
      <c r="L1427" s="158"/>
      <c r="M1427" s="34"/>
      <c r="N1427" s="62"/>
      <c r="O1427" s="68"/>
      <c r="P1427" s="5"/>
    </row>
    <row r="1428" spans="1:16" ht="36.75" customHeight="1" x14ac:dyDescent="0.25">
      <c r="A1428" s="177"/>
      <c r="B1428" s="6"/>
      <c r="C1428" s="73"/>
      <c r="D1428" s="5"/>
      <c r="E1428" s="175"/>
      <c r="F1428" s="4"/>
      <c r="G1428" s="100"/>
      <c r="H1428" s="144"/>
      <c r="I1428" s="145"/>
      <c r="J1428" s="145"/>
      <c r="K1428" s="159"/>
      <c r="L1428" s="158"/>
      <c r="M1428" s="34"/>
      <c r="N1428" s="62"/>
      <c r="O1428" s="68"/>
      <c r="P1428" s="5"/>
    </row>
  </sheetData>
  <autoFilter ref="A1:P1127"/>
  <mergeCells count="74">
    <mergeCell ref="I1115:I1116"/>
    <mergeCell ref="O1115:O1116"/>
    <mergeCell ref="P1115:P1116"/>
    <mergeCell ref="C1115:C1116"/>
    <mergeCell ref="H1115:H1116"/>
    <mergeCell ref="P184:P185"/>
    <mergeCell ref="P388:P389"/>
    <mergeCell ref="I384:I385"/>
    <mergeCell ref="O384:O385"/>
    <mergeCell ref="P384:P385"/>
    <mergeCell ref="P369:P370"/>
    <mergeCell ref="P371:P372"/>
    <mergeCell ref="P197:P198"/>
    <mergeCell ref="I1113:I1114"/>
    <mergeCell ref="O1113:O1114"/>
    <mergeCell ref="P1113:P1114"/>
    <mergeCell ref="C1113:C1114"/>
    <mergeCell ref="P738:P739"/>
    <mergeCell ref="O738:O739"/>
    <mergeCell ref="C838:C839"/>
    <mergeCell ref="I917:I918"/>
    <mergeCell ref="O917:O918"/>
    <mergeCell ref="P917:P918"/>
    <mergeCell ref="C917:C918"/>
    <mergeCell ref="I881:I882"/>
    <mergeCell ref="O881:O882"/>
    <mergeCell ref="P881:P882"/>
    <mergeCell ref="H887:H888"/>
    <mergeCell ref="O887:O888"/>
    <mergeCell ref="O155:O156"/>
    <mergeCell ref="O160:O161"/>
    <mergeCell ref="I197:I198"/>
    <mergeCell ref="O197:O198"/>
    <mergeCell ref="O371:O372"/>
    <mergeCell ref="I288:I289"/>
    <mergeCell ref="O288:O289"/>
    <mergeCell ref="O184:O185"/>
    <mergeCell ref="I333:I334"/>
    <mergeCell ref="O333:O334"/>
    <mergeCell ref="I369:I370"/>
    <mergeCell ref="O369:O370"/>
    <mergeCell ref="I371:I372"/>
    <mergeCell ref="C160:C161"/>
    <mergeCell ref="H160:H161"/>
    <mergeCell ref="C155:C156"/>
    <mergeCell ref="H155:H156"/>
    <mergeCell ref="C197:C198"/>
    <mergeCell ref="C184:C185"/>
    <mergeCell ref="H184:H185"/>
    <mergeCell ref="C277:C278"/>
    <mergeCell ref="C738:C739"/>
    <mergeCell ref="O666:O667"/>
    <mergeCell ref="C666:C667"/>
    <mergeCell ref="H668:H669"/>
    <mergeCell ref="C668:C669"/>
    <mergeCell ref="H666:H667"/>
    <mergeCell ref="C333:C334"/>
    <mergeCell ref="C388:C389"/>
    <mergeCell ref="I533:I534"/>
    <mergeCell ref="O533:O534"/>
    <mergeCell ref="H388:H389"/>
    <mergeCell ref="O388:O389"/>
    <mergeCell ref="C384:C385"/>
    <mergeCell ref="C369:C370"/>
    <mergeCell ref="I738:I739"/>
    <mergeCell ref="P887:P888"/>
    <mergeCell ref="I993:I994"/>
    <mergeCell ref="O993:O994"/>
    <mergeCell ref="P993:P994"/>
    <mergeCell ref="O948:O949"/>
    <mergeCell ref="P948:P949"/>
    <mergeCell ref="I962:I963"/>
    <mergeCell ref="O962:O963"/>
    <mergeCell ref="P962:P963"/>
  </mergeCells>
  <pageMargins left="0.7" right="0.7" top="0.75" bottom="0.75" header="0.3" footer="0.3"/>
  <pageSetup paperSize="9" scale="65" orientation="landscape" r:id="rId1"/>
  <colBreaks count="1" manualBreakCount="1">
    <brk id="16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V113"/>
  <sheetViews>
    <sheetView topLeftCell="F1" zoomScale="115" zoomScaleNormal="115" workbookViewId="0">
      <selection activeCell="K8" sqref="K8"/>
    </sheetView>
  </sheetViews>
  <sheetFormatPr defaultColWidth="8.85546875" defaultRowHeight="15" x14ac:dyDescent="0.25"/>
  <cols>
    <col min="1" max="2" width="8.85546875" style="16"/>
    <col min="3" max="3" width="15.85546875" style="15" customWidth="1"/>
    <col min="4" max="4" width="17.7109375" style="16" customWidth="1"/>
    <col min="5" max="5" width="16" style="15" customWidth="1"/>
    <col min="6" max="6" width="17" style="15" customWidth="1"/>
    <col min="7" max="7" width="13.85546875" style="16" customWidth="1"/>
    <col min="8" max="8" width="19.85546875" style="15" bestFit="1" customWidth="1"/>
    <col min="9" max="9" width="16.42578125" style="15" customWidth="1"/>
    <col min="10" max="10" width="16.5703125" style="16" customWidth="1"/>
    <col min="11" max="11" width="16.7109375" style="15" bestFit="1" customWidth="1"/>
    <col min="12" max="12" width="18" style="16" customWidth="1"/>
    <col min="13" max="13" width="17" style="16" bestFit="1" customWidth="1"/>
    <col min="14" max="14" width="12.42578125" style="16" customWidth="1"/>
    <col min="15" max="16" width="8.85546875" style="16"/>
    <col min="17" max="17" width="11.28515625" style="16" customWidth="1"/>
    <col min="18" max="18" width="8.85546875" style="16"/>
    <col min="19" max="19" width="13.5703125" style="16" customWidth="1"/>
    <col min="20" max="16384" width="8.85546875" style="16"/>
  </cols>
  <sheetData>
    <row r="1" spans="3:13" ht="25.5" customHeight="1" x14ac:dyDescent="0.25">
      <c r="F1" s="230" t="s">
        <v>1323</v>
      </c>
      <c r="G1" s="230"/>
      <c r="H1" s="230"/>
    </row>
    <row r="2" spans="3:13" ht="27.75" customHeight="1" x14ac:dyDescent="0.25">
      <c r="F2" s="130">
        <v>500000</v>
      </c>
      <c r="G2" s="193">
        <v>36</v>
      </c>
      <c r="H2" s="128">
        <f>F2*G2</f>
        <v>18000000</v>
      </c>
    </row>
    <row r="3" spans="3:13" s="10" customFormat="1" ht="27.75" customHeight="1" x14ac:dyDescent="0.25">
      <c r="C3" s="9"/>
      <c r="F3" s="131">
        <v>200000</v>
      </c>
      <c r="G3" s="193">
        <v>45</v>
      </c>
      <c r="H3" s="128">
        <f t="shared" ref="H3:H10" si="0">F3*G3</f>
        <v>9000000</v>
      </c>
      <c r="I3" s="9"/>
      <c r="K3" s="9"/>
    </row>
    <row r="4" spans="3:13" ht="27.75" customHeight="1" x14ac:dyDescent="0.25">
      <c r="F4" s="130">
        <v>100000</v>
      </c>
      <c r="G4" s="193">
        <v>28</v>
      </c>
      <c r="H4" s="128">
        <f t="shared" si="0"/>
        <v>2800000</v>
      </c>
      <c r="L4" s="18"/>
    </row>
    <row r="5" spans="3:13" ht="27.75" customHeight="1" x14ac:dyDescent="0.25">
      <c r="F5" s="130">
        <v>50000</v>
      </c>
      <c r="G5" s="193">
        <v>25</v>
      </c>
      <c r="H5" s="128">
        <f t="shared" si="0"/>
        <v>1250000</v>
      </c>
    </row>
    <row r="6" spans="3:13" ht="27.75" customHeight="1" x14ac:dyDescent="0.25">
      <c r="F6" s="130">
        <v>20000</v>
      </c>
      <c r="G6" s="193">
        <v>4</v>
      </c>
      <c r="H6" s="128">
        <f t="shared" si="0"/>
        <v>80000</v>
      </c>
      <c r="L6" s="15"/>
    </row>
    <row r="7" spans="3:13" ht="27.75" customHeight="1" x14ac:dyDescent="0.25">
      <c r="F7" s="130">
        <v>10000</v>
      </c>
      <c r="G7" s="193">
        <v>3</v>
      </c>
      <c r="H7" s="128">
        <f t="shared" si="0"/>
        <v>30000</v>
      </c>
      <c r="L7" s="15"/>
    </row>
    <row r="8" spans="3:13" ht="27.75" customHeight="1" x14ac:dyDescent="0.25">
      <c r="F8" s="130">
        <v>5000</v>
      </c>
      <c r="G8" s="193">
        <v>2</v>
      </c>
      <c r="H8" s="128">
        <f t="shared" si="0"/>
        <v>10000</v>
      </c>
      <c r="L8" s="15"/>
    </row>
    <row r="9" spans="3:13" ht="27.75" customHeight="1" x14ac:dyDescent="0.25">
      <c r="F9" s="130">
        <v>2000</v>
      </c>
      <c r="G9" s="193"/>
      <c r="H9" s="128">
        <f t="shared" si="0"/>
        <v>0</v>
      </c>
      <c r="L9" s="15"/>
    </row>
    <row r="10" spans="3:13" ht="27.75" customHeight="1" x14ac:dyDescent="0.25">
      <c r="F10" s="130">
        <v>1000</v>
      </c>
      <c r="G10" s="129"/>
      <c r="H10" s="128">
        <f t="shared" si="0"/>
        <v>0</v>
      </c>
      <c r="J10" s="194"/>
      <c r="L10" s="15"/>
    </row>
    <row r="11" spans="3:13" ht="27.75" customHeight="1" x14ac:dyDescent="0.25">
      <c r="F11" s="130" t="s">
        <v>1324</v>
      </c>
      <c r="G11" s="129"/>
      <c r="H11" s="128">
        <f>SUM(H2:H10)</f>
        <v>31170000</v>
      </c>
      <c r="L11" s="15"/>
    </row>
    <row r="12" spans="3:13" x14ac:dyDescent="0.25">
      <c r="J12" s="18"/>
      <c r="L12" s="15"/>
    </row>
    <row r="13" spans="3:13" x14ac:dyDescent="0.25">
      <c r="J13" s="18"/>
      <c r="L13" s="15"/>
      <c r="M13" s="83"/>
    </row>
    <row r="14" spans="3:13" x14ac:dyDescent="0.25">
      <c r="L14" s="15"/>
    </row>
    <row r="15" spans="3:13" x14ac:dyDescent="0.25">
      <c r="D15" s="18"/>
      <c r="E15" s="17"/>
    </row>
    <row r="17" spans="3:22" x14ac:dyDescent="0.25">
      <c r="C17" s="19"/>
    </row>
    <row r="18" spans="3:22" x14ac:dyDescent="0.25">
      <c r="C18" s="19"/>
      <c r="U18" s="20"/>
      <c r="V18" s="15"/>
    </row>
    <row r="19" spans="3:22" x14ac:dyDescent="0.25">
      <c r="C19" s="19"/>
      <c r="V19" s="15"/>
    </row>
    <row r="20" spans="3:22" ht="18" customHeight="1" x14ac:dyDescent="0.25">
      <c r="C20" s="19"/>
    </row>
    <row r="21" spans="3:22" x14ac:dyDescent="0.25">
      <c r="C21" s="19"/>
    </row>
    <row r="22" spans="3:22" x14ac:dyDescent="0.25">
      <c r="C22" s="19"/>
    </row>
    <row r="23" spans="3:22" x14ac:dyDescent="0.25">
      <c r="C23" s="19"/>
    </row>
    <row r="24" spans="3:22" x14ac:dyDescent="0.25">
      <c r="C24" s="19"/>
    </row>
    <row r="25" spans="3:22" x14ac:dyDescent="0.25">
      <c r="C25" s="19"/>
    </row>
    <row r="26" spans="3:22" x14ac:dyDescent="0.25">
      <c r="C26" s="19"/>
    </row>
    <row r="27" spans="3:22" x14ac:dyDescent="0.25">
      <c r="C27" s="19"/>
    </row>
    <row r="28" spans="3:22" x14ac:dyDescent="0.25">
      <c r="C28" s="19"/>
    </row>
    <row r="29" spans="3:22" x14ac:dyDescent="0.25">
      <c r="C29" s="19"/>
    </row>
    <row r="30" spans="3:22" x14ac:dyDescent="0.25">
      <c r="C30" s="19"/>
    </row>
    <row r="31" spans="3:22" x14ac:dyDescent="0.25">
      <c r="C31" s="19"/>
    </row>
    <row r="32" spans="3:22" x14ac:dyDescent="0.25">
      <c r="C32" s="19"/>
    </row>
    <row r="33" spans="3:5" x14ac:dyDescent="0.25">
      <c r="C33" s="19"/>
    </row>
    <row r="35" spans="3:5" x14ac:dyDescent="0.25">
      <c r="E35" s="15">
        <v>38827</v>
      </c>
    </row>
    <row r="36" spans="3:5" x14ac:dyDescent="0.25">
      <c r="E36" s="15">
        <v>33140</v>
      </c>
    </row>
    <row r="37" spans="3:5" x14ac:dyDescent="0.25">
      <c r="E37" s="15">
        <v>7000</v>
      </c>
    </row>
    <row r="38" spans="3:5" x14ac:dyDescent="0.25">
      <c r="E38" s="15">
        <v>43708</v>
      </c>
    </row>
    <row r="39" spans="3:5" x14ac:dyDescent="0.25">
      <c r="E39" s="15">
        <v>36892</v>
      </c>
    </row>
    <row r="40" spans="3:5" x14ac:dyDescent="0.25">
      <c r="E40" s="15">
        <v>2000</v>
      </c>
    </row>
    <row r="41" spans="3:5" x14ac:dyDescent="0.25">
      <c r="E41" s="15">
        <v>28496</v>
      </c>
    </row>
    <row r="42" spans="3:5" x14ac:dyDescent="0.25">
      <c r="E42" s="15">
        <v>18000</v>
      </c>
    </row>
    <row r="43" spans="3:5" x14ac:dyDescent="0.25">
      <c r="E43" s="15">
        <v>5000</v>
      </c>
    </row>
    <row r="44" spans="3:5" x14ac:dyDescent="0.25">
      <c r="E44" s="15">
        <v>45000</v>
      </c>
    </row>
    <row r="45" spans="3:5" x14ac:dyDescent="0.25">
      <c r="E45" s="15">
        <f>SUM(E33:E44)</f>
        <v>258063</v>
      </c>
    </row>
    <row r="113" spans="4:4" x14ac:dyDescent="0.25">
      <c r="D113" s="16" t="s">
        <v>230</v>
      </c>
    </row>
  </sheetData>
  <mergeCells count="1">
    <mergeCell ref="F1:H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workbookViewId="0">
      <selection activeCell="A3" sqref="A3"/>
    </sheetView>
  </sheetViews>
  <sheetFormatPr defaultColWidth="8.85546875" defaultRowHeight="24" customHeight="1" x14ac:dyDescent="0.25"/>
  <cols>
    <col min="1" max="1" width="19.85546875" style="51" bestFit="1" customWidth="1"/>
    <col min="2" max="5" width="17.5703125" style="50" customWidth="1"/>
    <col min="6" max="7" width="17.5703125" style="51" bestFit="1" customWidth="1"/>
    <col min="8" max="9" width="17.5703125" style="51" customWidth="1"/>
    <col min="10" max="10" width="18.7109375" style="51" bestFit="1" customWidth="1"/>
    <col min="11" max="16384" width="8.85546875" style="51"/>
  </cols>
  <sheetData>
    <row r="1" spans="1:10" ht="24" customHeight="1" x14ac:dyDescent="0.25">
      <c r="A1" s="48"/>
      <c r="B1" s="49"/>
      <c r="C1" s="49"/>
    </row>
    <row r="2" spans="1:10" ht="24" customHeight="1" x14ac:dyDescent="0.25">
      <c r="A2" s="52"/>
      <c r="B2" s="53"/>
      <c r="C2" s="53"/>
      <c r="D2" s="49"/>
      <c r="E2" s="49"/>
    </row>
    <row r="3" spans="1:10" ht="24" customHeight="1" x14ac:dyDescent="0.25">
      <c r="A3" s="55" t="s">
        <v>103</v>
      </c>
      <c r="B3" s="77" t="s">
        <v>13</v>
      </c>
      <c r="C3" s="75"/>
      <c r="D3" s="75"/>
      <c r="E3" s="75"/>
      <c r="F3" s="75"/>
      <c r="G3" s="56"/>
      <c r="H3"/>
      <c r="I3"/>
      <c r="J3"/>
    </row>
    <row r="4" spans="1:10" ht="24" customHeight="1" x14ac:dyDescent="0.25">
      <c r="A4" s="55" t="s">
        <v>16</v>
      </c>
      <c r="B4" s="54" t="s">
        <v>3</v>
      </c>
      <c r="C4" s="76" t="s">
        <v>1343</v>
      </c>
      <c r="D4" s="76" t="s">
        <v>1593</v>
      </c>
      <c r="E4" s="76" t="s">
        <v>1904</v>
      </c>
      <c r="F4" s="76" t="s">
        <v>2159</v>
      </c>
      <c r="G4" s="54" t="s">
        <v>102</v>
      </c>
      <c r="H4"/>
      <c r="I4"/>
      <c r="J4"/>
    </row>
    <row r="5" spans="1:10" ht="24" customHeight="1" x14ac:dyDescent="0.25">
      <c r="A5" s="52" t="s">
        <v>41</v>
      </c>
      <c r="B5" s="57">
        <v>1440000</v>
      </c>
      <c r="C5" s="76">
        <v>2534000</v>
      </c>
      <c r="D5" s="76">
        <v>3370000</v>
      </c>
      <c r="E5" s="76"/>
      <c r="F5" s="76"/>
      <c r="G5" s="58">
        <v>7344000</v>
      </c>
      <c r="H5"/>
      <c r="I5"/>
      <c r="J5"/>
    </row>
    <row r="6" spans="1:10" ht="24" customHeight="1" x14ac:dyDescent="0.25">
      <c r="A6" s="52" t="s">
        <v>68</v>
      </c>
      <c r="B6" s="57">
        <v>71398000</v>
      </c>
      <c r="C6" s="76">
        <v>315138000</v>
      </c>
      <c r="D6" s="76">
        <v>3192000</v>
      </c>
      <c r="E6" s="76">
        <v>1550000</v>
      </c>
      <c r="F6" s="76"/>
      <c r="G6" s="58">
        <v>391278000</v>
      </c>
      <c r="H6"/>
      <c r="I6"/>
      <c r="J6"/>
    </row>
    <row r="7" spans="1:10" ht="24" customHeight="1" x14ac:dyDescent="0.25">
      <c r="A7" s="52" t="s">
        <v>56</v>
      </c>
      <c r="B7" s="57">
        <v>1890000000</v>
      </c>
      <c r="C7" s="76">
        <v>1290000000</v>
      </c>
      <c r="D7" s="76">
        <v>1070000000</v>
      </c>
      <c r="E7" s="76">
        <v>120000000</v>
      </c>
      <c r="F7" s="76"/>
      <c r="G7" s="58">
        <v>4370000000</v>
      </c>
      <c r="H7"/>
      <c r="I7"/>
      <c r="J7"/>
    </row>
    <row r="8" spans="1:10" ht="24" customHeight="1" x14ac:dyDescent="0.25">
      <c r="A8" s="52" t="s">
        <v>29</v>
      </c>
      <c r="B8" s="57">
        <v>9500000</v>
      </c>
      <c r="C8" s="76">
        <v>5000000</v>
      </c>
      <c r="D8" s="76">
        <v>1050000</v>
      </c>
      <c r="E8" s="76"/>
      <c r="F8" s="76"/>
      <c r="G8" s="58">
        <v>15550000</v>
      </c>
      <c r="H8"/>
      <c r="I8"/>
      <c r="J8"/>
    </row>
    <row r="9" spans="1:10" ht="24" customHeight="1" x14ac:dyDescent="0.25">
      <c r="A9" s="52" t="s">
        <v>27</v>
      </c>
      <c r="B9" s="57">
        <v>16055000</v>
      </c>
      <c r="C9" s="76">
        <v>11267000</v>
      </c>
      <c r="D9" s="76">
        <v>2334000</v>
      </c>
      <c r="E9" s="76">
        <v>3386000</v>
      </c>
      <c r="F9" s="76"/>
      <c r="G9" s="58">
        <v>33042000</v>
      </c>
      <c r="H9"/>
      <c r="I9"/>
      <c r="J9"/>
    </row>
    <row r="10" spans="1:10" ht="24" customHeight="1" x14ac:dyDescent="0.25">
      <c r="A10" s="52" t="s">
        <v>70</v>
      </c>
      <c r="B10" s="57">
        <v>10707000</v>
      </c>
      <c r="C10" s="76">
        <v>3595000</v>
      </c>
      <c r="D10" s="76">
        <v>145000</v>
      </c>
      <c r="E10" s="76"/>
      <c r="F10" s="76"/>
      <c r="G10" s="58">
        <v>14447000</v>
      </c>
      <c r="H10"/>
      <c r="I10"/>
      <c r="J10"/>
    </row>
    <row r="11" spans="1:10" ht="24" customHeight="1" x14ac:dyDescent="0.25">
      <c r="A11" s="52" t="s">
        <v>23</v>
      </c>
      <c r="B11" s="57">
        <v>3850000</v>
      </c>
      <c r="C11" s="76">
        <v>9733000</v>
      </c>
      <c r="D11" s="76">
        <v>676000</v>
      </c>
      <c r="E11" s="76">
        <v>1964000</v>
      </c>
      <c r="F11" s="76"/>
      <c r="G11" s="58">
        <v>16223000</v>
      </c>
      <c r="H11"/>
      <c r="I11"/>
      <c r="J11"/>
    </row>
    <row r="12" spans="1:10" ht="24" customHeight="1" x14ac:dyDescent="0.25">
      <c r="A12" s="52" t="s">
        <v>28</v>
      </c>
      <c r="B12" s="57">
        <v>28891000</v>
      </c>
      <c r="C12" s="76">
        <v>26893000</v>
      </c>
      <c r="D12" s="76">
        <v>15295000</v>
      </c>
      <c r="E12" s="76">
        <v>11750000</v>
      </c>
      <c r="F12" s="76"/>
      <c r="G12" s="58">
        <v>82829000</v>
      </c>
      <c r="H12"/>
      <c r="I12"/>
      <c r="J12"/>
    </row>
    <row r="13" spans="1:10" ht="24" customHeight="1" x14ac:dyDescent="0.25">
      <c r="A13" s="52" t="s">
        <v>25</v>
      </c>
      <c r="B13" s="57">
        <v>2095000</v>
      </c>
      <c r="C13" s="76">
        <v>4052000</v>
      </c>
      <c r="D13" s="76">
        <v>493000</v>
      </c>
      <c r="E13" s="76">
        <v>200000</v>
      </c>
      <c r="F13" s="76"/>
      <c r="G13" s="58">
        <v>6840000</v>
      </c>
      <c r="H13"/>
      <c r="I13"/>
      <c r="J13"/>
    </row>
    <row r="14" spans="1:10" ht="24" customHeight="1" x14ac:dyDescent="0.25">
      <c r="A14" s="52" t="s">
        <v>24</v>
      </c>
      <c r="B14" s="57">
        <v>22500000</v>
      </c>
      <c r="C14" s="76">
        <v>21500000</v>
      </c>
      <c r="D14" s="76">
        <v>1000000</v>
      </c>
      <c r="E14" s="76">
        <v>10500000</v>
      </c>
      <c r="F14" s="76"/>
      <c r="G14" s="58">
        <v>55500000</v>
      </c>
      <c r="H14"/>
      <c r="I14"/>
      <c r="J14"/>
    </row>
    <row r="15" spans="1:10" ht="24" customHeight="1" x14ac:dyDescent="0.25">
      <c r="A15" s="52" t="s">
        <v>37</v>
      </c>
      <c r="B15" s="57">
        <v>17755000</v>
      </c>
      <c r="C15" s="76">
        <v>11332000</v>
      </c>
      <c r="D15" s="76">
        <v>4116000</v>
      </c>
      <c r="E15" s="76">
        <v>300000</v>
      </c>
      <c r="F15" s="76"/>
      <c r="G15" s="58">
        <v>33503000</v>
      </c>
      <c r="H15"/>
      <c r="I15"/>
      <c r="J15"/>
    </row>
    <row r="16" spans="1:10" ht="24" customHeight="1" x14ac:dyDescent="0.25">
      <c r="A16" s="52" t="s">
        <v>54</v>
      </c>
      <c r="B16" s="57">
        <v>1264000</v>
      </c>
      <c r="C16" s="76">
        <v>523000</v>
      </c>
      <c r="D16" s="76">
        <v>134000</v>
      </c>
      <c r="E16" s="76"/>
      <c r="F16" s="76"/>
      <c r="G16" s="58">
        <v>1921000</v>
      </c>
      <c r="H16"/>
      <c r="I16"/>
      <c r="J16"/>
    </row>
    <row r="17" spans="1:10" ht="24" customHeight="1" x14ac:dyDescent="0.25">
      <c r="A17" s="52" t="s">
        <v>35</v>
      </c>
      <c r="B17" s="57">
        <v>600000</v>
      </c>
      <c r="C17" s="76">
        <v>5190000</v>
      </c>
      <c r="D17" s="76"/>
      <c r="E17" s="76"/>
      <c r="F17" s="76"/>
      <c r="G17" s="58">
        <v>5790000</v>
      </c>
      <c r="H17"/>
      <c r="I17"/>
      <c r="J17"/>
    </row>
    <row r="18" spans="1:10" ht="24" customHeight="1" x14ac:dyDescent="0.25">
      <c r="A18" s="52" t="s">
        <v>51</v>
      </c>
      <c r="B18" s="57"/>
      <c r="C18" s="76">
        <v>16133000</v>
      </c>
      <c r="D18" s="76">
        <v>14000000</v>
      </c>
      <c r="E18" s="76">
        <v>14000000</v>
      </c>
      <c r="F18" s="76"/>
      <c r="G18" s="58">
        <v>44133000</v>
      </c>
      <c r="H18"/>
      <c r="I18"/>
      <c r="J18"/>
    </row>
    <row r="19" spans="1:10" ht="24" customHeight="1" x14ac:dyDescent="0.25">
      <c r="A19" s="52" t="s">
        <v>58</v>
      </c>
      <c r="B19" s="57">
        <v>650000</v>
      </c>
      <c r="C19" s="76"/>
      <c r="D19" s="76">
        <v>1750000</v>
      </c>
      <c r="E19" s="76"/>
      <c r="F19" s="76"/>
      <c r="G19" s="58">
        <v>2400000</v>
      </c>
      <c r="H19"/>
      <c r="I19"/>
      <c r="J19"/>
    </row>
    <row r="20" spans="1:10" ht="24" customHeight="1" x14ac:dyDescent="0.25">
      <c r="A20" s="52" t="s">
        <v>1377</v>
      </c>
      <c r="B20" s="57"/>
      <c r="C20" s="76">
        <v>500000</v>
      </c>
      <c r="D20" s="76">
        <v>4240000</v>
      </c>
      <c r="E20" s="76">
        <v>27994000</v>
      </c>
      <c r="F20" s="76">
        <v>2779000</v>
      </c>
      <c r="G20" s="58">
        <v>35513000</v>
      </c>
      <c r="H20"/>
      <c r="I20"/>
      <c r="J20"/>
    </row>
    <row r="21" spans="1:10" ht="24" customHeight="1" x14ac:dyDescent="0.25">
      <c r="A21" s="52" t="s">
        <v>30</v>
      </c>
      <c r="B21" s="57">
        <v>1436000</v>
      </c>
      <c r="C21" s="76">
        <v>198000</v>
      </c>
      <c r="D21" s="76"/>
      <c r="E21" s="76"/>
      <c r="F21" s="76"/>
      <c r="G21" s="58">
        <v>1634000</v>
      </c>
      <c r="H21"/>
      <c r="I21"/>
      <c r="J21"/>
    </row>
    <row r="22" spans="1:10" ht="24" customHeight="1" x14ac:dyDescent="0.25">
      <c r="A22" s="52" t="s">
        <v>47</v>
      </c>
      <c r="B22" s="57"/>
      <c r="C22" s="76">
        <v>3150000</v>
      </c>
      <c r="D22" s="76">
        <v>18375000</v>
      </c>
      <c r="E22" s="76">
        <v>16030000</v>
      </c>
      <c r="F22" s="76"/>
      <c r="G22" s="58">
        <v>37555000</v>
      </c>
      <c r="H22"/>
      <c r="I22"/>
      <c r="J22"/>
    </row>
    <row r="23" spans="1:10" ht="24" customHeight="1" x14ac:dyDescent="0.25">
      <c r="A23" s="52" t="s">
        <v>1410</v>
      </c>
      <c r="B23" s="57">
        <v>8000000</v>
      </c>
      <c r="C23" s="76">
        <v>8000000</v>
      </c>
      <c r="D23" s="76">
        <v>8000000</v>
      </c>
      <c r="E23" s="76">
        <v>4900000</v>
      </c>
      <c r="F23" s="76"/>
      <c r="G23" s="58">
        <v>28900000</v>
      </c>
      <c r="H23"/>
      <c r="I23"/>
      <c r="J23"/>
    </row>
    <row r="24" spans="1:10" ht="24" customHeight="1" x14ac:dyDescent="0.25">
      <c r="A24" s="52" t="s">
        <v>102</v>
      </c>
      <c r="B24" s="57">
        <v>2086141000</v>
      </c>
      <c r="C24" s="76">
        <v>1734738000</v>
      </c>
      <c r="D24" s="76">
        <v>1148170000</v>
      </c>
      <c r="E24" s="76">
        <v>212574000</v>
      </c>
      <c r="F24" s="76">
        <v>2779000</v>
      </c>
      <c r="G24" s="58">
        <v>5184402000</v>
      </c>
      <c r="H24"/>
      <c r="I24"/>
      <c r="J24"/>
    </row>
    <row r="25" spans="1:10" ht="24" customHeight="1" x14ac:dyDescent="0.25">
      <c r="A25"/>
      <c r="B25"/>
      <c r="C25"/>
      <c r="D25"/>
      <c r="E25"/>
      <c r="F25"/>
      <c r="G25"/>
      <c r="H25"/>
      <c r="I25"/>
      <c r="J25"/>
    </row>
    <row r="26" spans="1:10" ht="24" customHeight="1" x14ac:dyDescent="0.25">
      <c r="A26"/>
      <c r="B26"/>
      <c r="C26"/>
      <c r="D26"/>
      <c r="E26"/>
      <c r="F26"/>
      <c r="G26"/>
      <c r="H26"/>
      <c r="I26"/>
      <c r="J26"/>
    </row>
    <row r="27" spans="1:10" ht="24" customHeight="1" x14ac:dyDescent="0.25">
      <c r="A27"/>
      <c r="B27"/>
      <c r="C27"/>
      <c r="D27"/>
      <c r="E27"/>
      <c r="F27"/>
      <c r="G27"/>
      <c r="H27"/>
      <c r="I27"/>
    </row>
    <row r="28" spans="1:10" ht="24" customHeight="1" x14ac:dyDescent="0.25">
      <c r="A28"/>
      <c r="B28"/>
      <c r="C28"/>
      <c r="D28"/>
      <c r="E28"/>
      <c r="F28"/>
      <c r="G28"/>
      <c r="H28"/>
      <c r="I28"/>
    </row>
    <row r="29" spans="1:10" ht="24" customHeight="1" x14ac:dyDescent="0.25">
      <c r="A29"/>
      <c r="B29"/>
      <c r="C29"/>
      <c r="D29"/>
      <c r="E29"/>
      <c r="F29"/>
      <c r="G29"/>
      <c r="H29"/>
      <c r="I29"/>
    </row>
    <row r="30" spans="1:10" ht="24" customHeight="1" x14ac:dyDescent="0.25">
      <c r="A30"/>
      <c r="B30"/>
      <c r="C30"/>
      <c r="D30"/>
      <c r="E30"/>
      <c r="F30"/>
      <c r="G30"/>
      <c r="H30"/>
      <c r="I30"/>
    </row>
    <row r="31" spans="1:10" ht="24" customHeight="1" x14ac:dyDescent="0.25">
      <c r="A31"/>
      <c r="B31"/>
      <c r="C31"/>
      <c r="D31"/>
      <c r="E31"/>
      <c r="F31"/>
      <c r="G31"/>
      <c r="H31"/>
      <c r="I31"/>
    </row>
    <row r="32" spans="1:10" ht="24" customHeight="1" x14ac:dyDescent="0.25">
      <c r="A32"/>
      <c r="B32"/>
      <c r="C32"/>
      <c r="D32"/>
      <c r="E32"/>
      <c r="F32"/>
      <c r="G32"/>
      <c r="H32"/>
      <c r="I32"/>
    </row>
    <row r="33" spans="1:9" ht="24" customHeight="1" x14ac:dyDescent="0.25">
      <c r="A33"/>
      <c r="B33"/>
      <c r="C33"/>
      <c r="D33"/>
      <c r="E33"/>
      <c r="F33"/>
      <c r="G33"/>
      <c r="H33"/>
      <c r="I33"/>
    </row>
    <row r="34" spans="1:9" ht="24" customHeight="1" x14ac:dyDescent="0.25">
      <c r="A34"/>
      <c r="B34"/>
      <c r="C34"/>
      <c r="D34"/>
      <c r="E34"/>
      <c r="F34"/>
      <c r="G34"/>
      <c r="H34"/>
      <c r="I3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Z137"/>
  <sheetViews>
    <sheetView workbookViewId="0">
      <selection activeCell="B3" sqref="B3"/>
    </sheetView>
  </sheetViews>
  <sheetFormatPr defaultRowHeight="15" x14ac:dyDescent="0.25"/>
  <cols>
    <col min="1" max="1" width="14.140625" customWidth="1"/>
    <col min="2" max="5" width="37.7109375" style="45" customWidth="1"/>
    <col min="6" max="7" width="37.7109375" style="45" bestFit="1" customWidth="1"/>
    <col min="8" max="11" width="37.7109375" bestFit="1" customWidth="1"/>
    <col min="12" max="16" width="37.7109375" customWidth="1"/>
    <col min="17" max="17" width="23.28515625" customWidth="1"/>
    <col min="18" max="18" width="23" customWidth="1"/>
    <col min="19" max="19" width="43.42578125" customWidth="1"/>
    <col min="20" max="20" width="23.28515625" customWidth="1"/>
    <col min="21" max="21" width="23" customWidth="1"/>
    <col min="22" max="22" width="43.42578125" bestFit="1" customWidth="1"/>
    <col min="23" max="23" width="23.28515625" customWidth="1"/>
    <col min="24" max="24" width="23" customWidth="1"/>
    <col min="25" max="26" width="43.42578125" bestFit="1" customWidth="1"/>
  </cols>
  <sheetData>
    <row r="3" spans="1:26" s="51" customFormat="1" x14ac:dyDescent="0.25">
      <c r="A3"/>
      <c r="B3" s="46" t="s">
        <v>13</v>
      </c>
      <c r="C3" s="46" t="s">
        <v>105</v>
      </c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</row>
    <row r="4" spans="1:26" s="51" customFormat="1" x14ac:dyDescent="0.25">
      <c r="A4"/>
      <c r="B4" s="59" t="s">
        <v>3</v>
      </c>
      <c r="C4" s="59"/>
      <c r="D4" s="59"/>
      <c r="E4" t="s">
        <v>168</v>
      </c>
      <c r="F4"/>
      <c r="G4"/>
      <c r="H4" t="s">
        <v>1343</v>
      </c>
      <c r="I4"/>
      <c r="J4"/>
      <c r="K4" t="s">
        <v>1593</v>
      </c>
      <c r="L4"/>
      <c r="M4"/>
      <c r="N4" t="s">
        <v>1904</v>
      </c>
      <c r="O4"/>
      <c r="P4"/>
      <c r="Q4" s="59" t="s">
        <v>106</v>
      </c>
      <c r="R4" s="59" t="s">
        <v>108</v>
      </c>
      <c r="S4" s="59" t="s">
        <v>110</v>
      </c>
      <c r="T4"/>
      <c r="U4"/>
      <c r="V4"/>
      <c r="W4"/>
      <c r="X4"/>
      <c r="Y4"/>
      <c r="Z4"/>
    </row>
    <row r="5" spans="1:26" s="51" customFormat="1" x14ac:dyDescent="0.25">
      <c r="A5" s="46" t="s">
        <v>100</v>
      </c>
      <c r="B5" s="59" t="s">
        <v>107</v>
      </c>
      <c r="C5" s="59" t="s">
        <v>109</v>
      </c>
      <c r="D5" s="59" t="s">
        <v>111</v>
      </c>
      <c r="E5" t="s">
        <v>107</v>
      </c>
      <c r="F5" t="s">
        <v>109</v>
      </c>
      <c r="G5" t="s">
        <v>111</v>
      </c>
      <c r="H5" t="s">
        <v>107</v>
      </c>
      <c r="I5" t="s">
        <v>109</v>
      </c>
      <c r="J5" t="s">
        <v>111</v>
      </c>
      <c r="K5" t="s">
        <v>107</v>
      </c>
      <c r="L5" t="s">
        <v>109</v>
      </c>
      <c r="M5" t="s">
        <v>111</v>
      </c>
      <c r="N5" t="s">
        <v>107</v>
      </c>
      <c r="O5" t="s">
        <v>109</v>
      </c>
      <c r="P5" t="s">
        <v>111</v>
      </c>
      <c r="Q5" s="59"/>
      <c r="R5" s="59"/>
      <c r="S5" s="59"/>
      <c r="T5"/>
      <c r="U5"/>
      <c r="V5"/>
      <c r="W5"/>
      <c r="X5"/>
      <c r="Y5"/>
      <c r="Z5"/>
    </row>
    <row r="6" spans="1:26" x14ac:dyDescent="0.25">
      <c r="A6" t="s">
        <v>84</v>
      </c>
      <c r="B6" s="47">
        <v>121082000</v>
      </c>
      <c r="C6" s="47"/>
      <c r="D6" s="47">
        <v>90923000</v>
      </c>
      <c r="E6" s="47"/>
      <c r="F6" s="47"/>
      <c r="G6" s="47"/>
      <c r="H6" s="47"/>
      <c r="I6" s="47"/>
      <c r="J6" s="47"/>
      <c r="K6" s="47">
        <v>1730000</v>
      </c>
      <c r="L6" s="47"/>
      <c r="M6" s="47">
        <v>44000000</v>
      </c>
      <c r="N6" s="47">
        <v>107380000</v>
      </c>
      <c r="O6" s="47"/>
      <c r="P6" s="47">
        <v>37000000</v>
      </c>
      <c r="Q6" s="47">
        <v>230192000</v>
      </c>
      <c r="R6" s="47"/>
      <c r="S6" s="47">
        <v>171923000</v>
      </c>
    </row>
    <row r="7" spans="1:26" x14ac:dyDescent="0.25">
      <c r="A7" t="s">
        <v>104</v>
      </c>
      <c r="B7" s="47">
        <v>170282000</v>
      </c>
      <c r="C7" s="47"/>
      <c r="D7" s="47">
        <v>116750000</v>
      </c>
      <c r="E7" s="47"/>
      <c r="F7" s="47"/>
      <c r="G7" s="47"/>
      <c r="H7" s="47">
        <v>87430000</v>
      </c>
      <c r="I7" s="47"/>
      <c r="J7" s="47">
        <v>25000000</v>
      </c>
      <c r="K7" s="47">
        <v>109947000</v>
      </c>
      <c r="L7" s="47"/>
      <c r="M7" s="47">
        <v>100960000</v>
      </c>
      <c r="N7" s="47">
        <v>35570000</v>
      </c>
      <c r="O7" s="47"/>
      <c r="P7" s="47">
        <v>21000000</v>
      </c>
      <c r="Q7" s="47">
        <v>403229000</v>
      </c>
      <c r="R7" s="47"/>
      <c r="S7" s="47">
        <v>263710000</v>
      </c>
    </row>
    <row r="8" spans="1:26" x14ac:dyDescent="0.25">
      <c r="A8" t="s">
        <v>30</v>
      </c>
      <c r="B8" s="47"/>
      <c r="C8" s="47"/>
      <c r="D8" s="47"/>
      <c r="E8" s="47"/>
      <c r="F8" s="47"/>
      <c r="G8" s="47"/>
      <c r="H8" s="47">
        <v>30000</v>
      </c>
      <c r="I8" s="47"/>
      <c r="J8" s="47"/>
      <c r="K8" s="47">
        <v>180000</v>
      </c>
      <c r="L8" s="47"/>
      <c r="M8" s="47"/>
      <c r="N8" s="47">
        <v>30000</v>
      </c>
      <c r="O8" s="47"/>
      <c r="P8" s="47"/>
      <c r="Q8" s="47">
        <v>240000</v>
      </c>
      <c r="R8" s="47"/>
      <c r="S8" s="47"/>
    </row>
    <row r="9" spans="1:26" x14ac:dyDescent="0.25">
      <c r="A9" t="s">
        <v>113</v>
      </c>
      <c r="B9" s="47">
        <v>109961000</v>
      </c>
      <c r="C9" s="47"/>
      <c r="D9" s="47">
        <v>20000000</v>
      </c>
      <c r="E9" s="47"/>
      <c r="F9" s="47"/>
      <c r="G9" s="47"/>
      <c r="H9" s="47">
        <v>98134000</v>
      </c>
      <c r="I9" s="47"/>
      <c r="J9" s="47"/>
      <c r="K9" s="47">
        <v>92987000</v>
      </c>
      <c r="L9" s="47"/>
      <c r="M9" s="47">
        <v>50987000</v>
      </c>
      <c r="N9" s="47"/>
      <c r="O9" s="47"/>
      <c r="P9" s="47">
        <v>30000000</v>
      </c>
      <c r="Q9" s="47">
        <v>301082000</v>
      </c>
      <c r="R9" s="47"/>
      <c r="S9" s="47">
        <v>100987000</v>
      </c>
    </row>
    <row r="10" spans="1:26" x14ac:dyDescent="0.25">
      <c r="A10" t="s">
        <v>169</v>
      </c>
      <c r="B10" s="47"/>
      <c r="C10" s="47"/>
      <c r="D10" s="47"/>
      <c r="E10" s="47"/>
      <c r="F10" s="47"/>
      <c r="G10" s="47">
        <v>41360000</v>
      </c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>
        <v>41360000</v>
      </c>
    </row>
    <row r="11" spans="1:26" x14ac:dyDescent="0.25">
      <c r="A11" t="s">
        <v>31</v>
      </c>
      <c r="B11" s="47">
        <v>491512000</v>
      </c>
      <c r="C11" s="47"/>
      <c r="D11" s="47">
        <v>166931000</v>
      </c>
      <c r="E11" s="47"/>
      <c r="F11" s="47"/>
      <c r="G11" s="47"/>
      <c r="H11" s="47">
        <v>376664000</v>
      </c>
      <c r="I11" s="47"/>
      <c r="J11" s="47">
        <v>399832000</v>
      </c>
      <c r="K11" s="47">
        <v>38708000</v>
      </c>
      <c r="L11" s="47"/>
      <c r="M11" s="47">
        <v>69860000</v>
      </c>
      <c r="N11" s="47"/>
      <c r="O11" s="47"/>
      <c r="P11" s="47">
        <v>20708000</v>
      </c>
      <c r="Q11" s="47">
        <v>906884000</v>
      </c>
      <c r="R11" s="47"/>
      <c r="S11" s="47">
        <v>657331000</v>
      </c>
    </row>
    <row r="12" spans="1:26" x14ac:dyDescent="0.25">
      <c r="A12" t="s">
        <v>170</v>
      </c>
      <c r="B12" s="47">
        <v>8000000</v>
      </c>
      <c r="C12" s="47"/>
      <c r="D12" s="47"/>
      <c r="E12" s="47"/>
      <c r="F12" s="47"/>
      <c r="G12" s="47"/>
      <c r="H12" s="47">
        <v>300000</v>
      </c>
      <c r="I12" s="47"/>
      <c r="J12" s="47">
        <v>1000000</v>
      </c>
      <c r="K12" s="47"/>
      <c r="L12" s="47"/>
      <c r="M12" s="47"/>
      <c r="N12" s="47">
        <v>2300000</v>
      </c>
      <c r="O12" s="47"/>
      <c r="P12" s="47">
        <v>49000000</v>
      </c>
      <c r="Q12" s="47">
        <v>10600000</v>
      </c>
      <c r="R12" s="47"/>
      <c r="S12" s="47">
        <v>50000000</v>
      </c>
    </row>
    <row r="13" spans="1:26" x14ac:dyDescent="0.25">
      <c r="A13" t="s">
        <v>260</v>
      </c>
      <c r="B13" s="47">
        <v>118195000</v>
      </c>
      <c r="C13" s="47"/>
      <c r="D13" s="47">
        <v>196660000</v>
      </c>
      <c r="E13" s="47"/>
      <c r="F13" s="47"/>
      <c r="G13" s="47"/>
      <c r="H13" s="47">
        <v>143540000</v>
      </c>
      <c r="I13" s="47"/>
      <c r="J13" s="47">
        <v>79335000</v>
      </c>
      <c r="K13" s="47">
        <v>49868000</v>
      </c>
      <c r="L13" s="47"/>
      <c r="M13" s="47"/>
      <c r="N13" s="47"/>
      <c r="O13" s="47"/>
      <c r="P13" s="47">
        <v>26468000</v>
      </c>
      <c r="Q13" s="47">
        <v>311603000</v>
      </c>
      <c r="R13" s="47"/>
      <c r="S13" s="47">
        <v>302463000</v>
      </c>
    </row>
    <row r="14" spans="1:26" x14ac:dyDescent="0.25">
      <c r="A14" t="s">
        <v>1322</v>
      </c>
      <c r="B14" s="47">
        <v>563272000</v>
      </c>
      <c r="C14" s="47"/>
      <c r="D14" s="47">
        <v>546443000</v>
      </c>
      <c r="E14" s="47"/>
      <c r="F14" s="47"/>
      <c r="G14" s="47"/>
      <c r="H14" s="47">
        <v>456348000</v>
      </c>
      <c r="I14" s="47"/>
      <c r="J14" s="47">
        <v>186981000</v>
      </c>
      <c r="K14" s="47">
        <v>137481000</v>
      </c>
      <c r="L14" s="47"/>
      <c r="M14" s="47">
        <v>138774000</v>
      </c>
      <c r="N14" s="47">
        <v>450000</v>
      </c>
      <c r="O14" s="47"/>
      <c r="P14" s="47">
        <v>93700000</v>
      </c>
      <c r="Q14" s="47">
        <v>1157551000</v>
      </c>
      <c r="R14" s="47"/>
      <c r="S14" s="47">
        <v>965898000</v>
      </c>
    </row>
    <row r="15" spans="1:26" x14ac:dyDescent="0.25">
      <c r="A15" t="s">
        <v>428</v>
      </c>
      <c r="B15" s="47">
        <v>21000000</v>
      </c>
      <c r="C15" s="47"/>
      <c r="D15" s="47">
        <v>125654000</v>
      </c>
      <c r="E15" s="47"/>
      <c r="F15" s="47"/>
      <c r="G15" s="47"/>
      <c r="H15" s="47"/>
      <c r="I15" s="47"/>
      <c r="J15" s="47"/>
      <c r="K15" s="47">
        <v>87180000</v>
      </c>
      <c r="L15" s="47"/>
      <c r="M15" s="47"/>
      <c r="N15" s="47"/>
      <c r="O15" s="47"/>
      <c r="P15" s="47"/>
      <c r="Q15" s="47">
        <v>108180000</v>
      </c>
      <c r="R15" s="47"/>
      <c r="S15" s="47">
        <v>125654000</v>
      </c>
    </row>
    <row r="16" spans="1:26" x14ac:dyDescent="0.25">
      <c r="A16" t="s">
        <v>1344</v>
      </c>
      <c r="B16" s="47">
        <v>101161000</v>
      </c>
      <c r="C16" s="47"/>
      <c r="D16" s="47">
        <v>63892000</v>
      </c>
      <c r="E16" s="47"/>
      <c r="F16" s="47"/>
      <c r="G16" s="47"/>
      <c r="H16" s="47">
        <v>58192000</v>
      </c>
      <c r="I16" s="47"/>
      <c r="J16" s="47">
        <v>700000</v>
      </c>
      <c r="K16" s="47"/>
      <c r="L16" s="47"/>
      <c r="M16" s="47">
        <v>45000000</v>
      </c>
      <c r="N16" s="47"/>
      <c r="O16" s="47"/>
      <c r="P16" s="47"/>
      <c r="Q16" s="47">
        <v>159353000</v>
      </c>
      <c r="R16" s="47"/>
      <c r="S16" s="47">
        <v>109592000</v>
      </c>
    </row>
    <row r="17" spans="1:19" x14ac:dyDescent="0.25">
      <c r="A17" t="s">
        <v>1345</v>
      </c>
      <c r="B17" s="47">
        <v>191762000</v>
      </c>
      <c r="C17" s="47"/>
      <c r="D17" s="47">
        <v>111000000</v>
      </c>
      <c r="E17" s="47"/>
      <c r="F17" s="47"/>
      <c r="G17" s="47"/>
      <c r="H17" s="47">
        <v>346282000</v>
      </c>
      <c r="I17" s="47"/>
      <c r="J17" s="47">
        <v>154133000</v>
      </c>
      <c r="K17" s="47">
        <v>111282000</v>
      </c>
      <c r="L17" s="47"/>
      <c r="M17" s="47">
        <v>140520000</v>
      </c>
      <c r="N17" s="47"/>
      <c r="O17" s="47"/>
      <c r="P17" s="47"/>
      <c r="Q17" s="47">
        <v>649326000</v>
      </c>
      <c r="R17" s="47"/>
      <c r="S17" s="47">
        <v>405653000</v>
      </c>
    </row>
    <row r="18" spans="1:19" x14ac:dyDescent="0.25">
      <c r="A18" t="s">
        <v>1346</v>
      </c>
      <c r="B18" s="47"/>
      <c r="C18" s="47"/>
      <c r="D18" s="47"/>
      <c r="E18" s="47"/>
      <c r="F18" s="47"/>
      <c r="G18" s="47"/>
      <c r="H18" s="47">
        <v>65178000</v>
      </c>
      <c r="I18" s="47"/>
      <c r="J18" s="47"/>
      <c r="K18" s="47"/>
      <c r="L18" s="47"/>
      <c r="M18" s="47"/>
      <c r="N18" s="47"/>
      <c r="O18" s="47"/>
      <c r="P18" s="47"/>
      <c r="Q18" s="47">
        <v>65178000</v>
      </c>
      <c r="R18" s="47"/>
      <c r="S18" s="47"/>
    </row>
    <row r="19" spans="1:19" x14ac:dyDescent="0.25">
      <c r="A19" t="s">
        <v>538</v>
      </c>
      <c r="B19" s="47">
        <v>0</v>
      </c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>
        <v>0</v>
      </c>
      <c r="R19" s="47"/>
      <c r="S19" s="47"/>
    </row>
    <row r="20" spans="1:19" x14ac:dyDescent="0.25">
      <c r="A20" t="s">
        <v>1347</v>
      </c>
      <c r="B20" s="47">
        <v>126200000</v>
      </c>
      <c r="C20" s="47"/>
      <c r="D20" s="47">
        <v>60143000</v>
      </c>
      <c r="E20" s="47"/>
      <c r="F20" s="47"/>
      <c r="G20" s="47"/>
      <c r="H20" s="47">
        <v>57483000</v>
      </c>
      <c r="I20" s="47"/>
      <c r="J20" s="47">
        <v>59600000</v>
      </c>
      <c r="K20" s="47">
        <v>322826000</v>
      </c>
      <c r="L20" s="47"/>
      <c r="M20" s="47">
        <v>49600000</v>
      </c>
      <c r="N20" s="47"/>
      <c r="O20" s="47"/>
      <c r="P20" s="47">
        <v>50000000</v>
      </c>
      <c r="Q20" s="47">
        <v>506509000</v>
      </c>
      <c r="R20" s="47"/>
      <c r="S20" s="47">
        <v>219343000</v>
      </c>
    </row>
    <row r="21" spans="1:19" x14ac:dyDescent="0.25">
      <c r="A21" t="s">
        <v>1348</v>
      </c>
      <c r="B21" s="47"/>
      <c r="C21" s="47"/>
      <c r="D21" s="47"/>
      <c r="E21" s="47"/>
      <c r="F21" s="47"/>
      <c r="G21" s="47"/>
      <c r="H21" s="47"/>
      <c r="I21" s="47"/>
      <c r="J21" s="47">
        <v>5000000</v>
      </c>
      <c r="K21" s="47">
        <v>5500000</v>
      </c>
      <c r="L21" s="47"/>
      <c r="M21" s="47"/>
      <c r="N21" s="47"/>
      <c r="O21" s="47"/>
      <c r="P21" s="47">
        <v>33506000</v>
      </c>
      <c r="Q21" s="47">
        <v>5500000</v>
      </c>
      <c r="R21" s="47"/>
      <c r="S21" s="47">
        <v>38506000</v>
      </c>
    </row>
    <row r="22" spans="1:19" x14ac:dyDescent="0.25">
      <c r="A22" t="s">
        <v>1349</v>
      </c>
      <c r="B22" s="47">
        <v>137590000</v>
      </c>
      <c r="C22" s="47"/>
      <c r="D22" s="47">
        <v>4000000</v>
      </c>
      <c r="E22" s="47"/>
      <c r="F22" s="47"/>
      <c r="G22" s="47"/>
      <c r="H22" s="47"/>
      <c r="I22" s="47"/>
      <c r="J22" s="47"/>
      <c r="K22" s="47">
        <v>33545000</v>
      </c>
      <c r="L22" s="47"/>
      <c r="M22" s="47"/>
      <c r="N22" s="47"/>
      <c r="O22" s="47"/>
      <c r="P22" s="47"/>
      <c r="Q22" s="47">
        <v>171135000</v>
      </c>
      <c r="R22" s="47"/>
      <c r="S22" s="47">
        <v>4000000</v>
      </c>
    </row>
    <row r="23" spans="1:19" x14ac:dyDescent="0.25">
      <c r="A23" t="s">
        <v>1350</v>
      </c>
      <c r="B23" s="47">
        <v>500000</v>
      </c>
      <c r="C23" s="47"/>
      <c r="D23" s="47"/>
      <c r="E23" s="47"/>
      <c r="F23" s="47"/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>
        <v>500000</v>
      </c>
      <c r="R23" s="47"/>
      <c r="S23" s="47"/>
    </row>
    <row r="24" spans="1:19" x14ac:dyDescent="0.25">
      <c r="A24" t="s">
        <v>1351</v>
      </c>
      <c r="B24" s="47"/>
      <c r="C24" s="47"/>
      <c r="D24" s="47">
        <v>147120000</v>
      </c>
      <c r="E24" s="47"/>
      <c r="F24" s="47"/>
      <c r="G24" s="47"/>
      <c r="H24" s="47"/>
      <c r="I24" s="47"/>
      <c r="J24" s="47">
        <v>10000000</v>
      </c>
      <c r="K24" s="47">
        <v>25500000</v>
      </c>
      <c r="L24" s="47"/>
      <c r="M24" s="47">
        <v>90754000</v>
      </c>
      <c r="N24" s="47">
        <v>500000</v>
      </c>
      <c r="O24" s="47"/>
      <c r="P24" s="47">
        <v>52300000</v>
      </c>
      <c r="Q24" s="47">
        <v>26000000</v>
      </c>
      <c r="R24" s="47"/>
      <c r="S24" s="47">
        <v>300174000</v>
      </c>
    </row>
    <row r="25" spans="1:19" x14ac:dyDescent="0.25">
      <c r="A25" t="s">
        <v>1352</v>
      </c>
      <c r="B25" s="47"/>
      <c r="C25" s="47"/>
      <c r="D25" s="47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</row>
    <row r="26" spans="1:19" x14ac:dyDescent="0.25">
      <c r="A26" t="s">
        <v>1353</v>
      </c>
      <c r="B26" s="47">
        <v>4147000</v>
      </c>
      <c r="C26" s="47"/>
      <c r="D26" s="47">
        <v>6149000</v>
      </c>
      <c r="E26" s="47"/>
      <c r="F26" s="47"/>
      <c r="G26" s="47"/>
      <c r="H26" s="47">
        <v>15000000</v>
      </c>
      <c r="I26" s="47"/>
      <c r="J26" s="47"/>
      <c r="K26" s="47">
        <v>33500000</v>
      </c>
      <c r="L26" s="47"/>
      <c r="M26" s="47"/>
      <c r="N26" s="47">
        <v>10000000</v>
      </c>
      <c r="O26" s="47"/>
      <c r="P26" s="47"/>
      <c r="Q26" s="47">
        <v>62647000</v>
      </c>
      <c r="R26" s="47"/>
      <c r="S26" s="47">
        <v>6149000</v>
      </c>
    </row>
    <row r="27" spans="1:19" x14ac:dyDescent="0.25">
      <c r="A27" t="s">
        <v>1354</v>
      </c>
      <c r="B27" s="47"/>
      <c r="C27" s="47"/>
      <c r="D27" s="47"/>
      <c r="E27" s="47"/>
      <c r="F27" s="47"/>
      <c r="G27" s="47"/>
      <c r="H27" s="47">
        <v>17000000</v>
      </c>
      <c r="I27" s="47"/>
      <c r="J27" s="47">
        <v>4000000</v>
      </c>
      <c r="K27" s="47">
        <v>57910000</v>
      </c>
      <c r="L27" s="47"/>
      <c r="M27" s="47">
        <v>47412000</v>
      </c>
      <c r="N27" s="47"/>
      <c r="O27" s="47"/>
      <c r="P27" s="47"/>
      <c r="Q27" s="47">
        <v>74910000</v>
      </c>
      <c r="R27" s="47"/>
      <c r="S27" s="47">
        <v>51412000</v>
      </c>
    </row>
    <row r="28" spans="1:19" x14ac:dyDescent="0.25">
      <c r="A28" t="s">
        <v>2107</v>
      </c>
      <c r="B28" s="47"/>
      <c r="C28" s="47"/>
      <c r="D28" s="47"/>
      <c r="E28" s="47"/>
      <c r="F28" s="47"/>
      <c r="G28" s="47"/>
      <c r="H28" s="47">
        <v>23827000</v>
      </c>
      <c r="I28" s="47"/>
      <c r="J28" s="47"/>
      <c r="K28" s="47"/>
      <c r="L28" s="47"/>
      <c r="M28" s="47"/>
      <c r="N28" s="47">
        <v>3000000</v>
      </c>
      <c r="O28" s="47"/>
      <c r="P28" s="47">
        <v>20000000</v>
      </c>
      <c r="Q28" s="47">
        <v>26827000</v>
      </c>
      <c r="R28" s="47"/>
      <c r="S28" s="47">
        <v>20000000</v>
      </c>
    </row>
    <row r="29" spans="1:19" x14ac:dyDescent="0.25">
      <c r="A29" t="s">
        <v>2108</v>
      </c>
      <c r="B29" s="47"/>
      <c r="C29" s="47"/>
      <c r="D29" s="47"/>
      <c r="E29" s="47"/>
      <c r="F29" s="47"/>
      <c r="G29" s="47"/>
      <c r="H29" s="47"/>
      <c r="I29" s="47"/>
      <c r="J29" s="47"/>
      <c r="K29" s="47">
        <v>500000</v>
      </c>
      <c r="L29" s="47"/>
      <c r="M29" s="47"/>
      <c r="N29" s="47"/>
      <c r="O29" s="47"/>
      <c r="P29" s="47"/>
      <c r="Q29" s="47">
        <v>500000</v>
      </c>
      <c r="R29" s="47"/>
      <c r="S29" s="47"/>
    </row>
    <row r="30" spans="1:19" x14ac:dyDescent="0.25">
      <c r="A30" t="s">
        <v>70</v>
      </c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>
        <v>10000000</v>
      </c>
      <c r="N30" s="47">
        <v>3000000</v>
      </c>
      <c r="O30" s="47"/>
      <c r="P30" s="47"/>
      <c r="Q30" s="47">
        <v>3000000</v>
      </c>
      <c r="R30" s="47"/>
      <c r="S30" s="47">
        <v>10000000</v>
      </c>
    </row>
    <row r="31" spans="1:19" x14ac:dyDescent="0.25">
      <c r="A31" t="s">
        <v>2109</v>
      </c>
      <c r="B31" s="47"/>
      <c r="C31" s="47"/>
      <c r="D31" s="47"/>
      <c r="E31" s="47"/>
      <c r="F31" s="47"/>
      <c r="G31" s="47"/>
      <c r="H31" s="47"/>
      <c r="I31" s="47"/>
      <c r="J31" s="47"/>
      <c r="K31" s="47">
        <v>2000000</v>
      </c>
      <c r="L31" s="47"/>
      <c r="M31" s="47">
        <v>20000000</v>
      </c>
      <c r="N31" s="47"/>
      <c r="O31" s="47"/>
      <c r="P31" s="47">
        <v>22638000</v>
      </c>
      <c r="Q31" s="47">
        <v>2000000</v>
      </c>
      <c r="R31" s="47"/>
      <c r="S31" s="47">
        <v>42638000</v>
      </c>
    </row>
    <row r="32" spans="1:19" x14ac:dyDescent="0.25">
      <c r="A32" t="s">
        <v>2110</v>
      </c>
      <c r="B32" s="47"/>
      <c r="C32" s="47"/>
      <c r="D32" s="47"/>
      <c r="E32" s="47"/>
      <c r="F32" s="47"/>
      <c r="G32" s="47"/>
      <c r="H32" s="47"/>
      <c r="I32" s="47"/>
      <c r="J32" s="47"/>
      <c r="K32" s="47">
        <v>36460000</v>
      </c>
      <c r="L32" s="47"/>
      <c r="M32" s="47"/>
      <c r="N32" s="47">
        <v>30000000</v>
      </c>
      <c r="O32" s="47"/>
      <c r="P32" s="47"/>
      <c r="Q32" s="47">
        <v>66460000</v>
      </c>
      <c r="R32" s="47"/>
      <c r="S32" s="47"/>
    </row>
    <row r="33" spans="1:19" x14ac:dyDescent="0.25">
      <c r="A33" t="s">
        <v>2111</v>
      </c>
      <c r="B33" s="47"/>
      <c r="C33" s="47"/>
      <c r="D33" s="47"/>
      <c r="E33" s="47"/>
      <c r="F33" s="47"/>
      <c r="G33" s="47"/>
      <c r="H33" s="47"/>
      <c r="I33" s="47"/>
      <c r="J33" s="47"/>
      <c r="K33" s="47">
        <v>41880000</v>
      </c>
      <c r="L33" s="47"/>
      <c r="M33" s="47"/>
      <c r="N33" s="47">
        <v>3500000</v>
      </c>
      <c r="O33" s="47"/>
      <c r="P33" s="47">
        <v>25000000</v>
      </c>
      <c r="Q33" s="47">
        <v>45380000</v>
      </c>
      <c r="R33" s="47"/>
      <c r="S33" s="47">
        <v>25000000</v>
      </c>
    </row>
    <row r="34" spans="1:19" x14ac:dyDescent="0.25">
      <c r="A34" t="s">
        <v>2112</v>
      </c>
      <c r="B34" s="47"/>
      <c r="C34" s="47"/>
      <c r="D34" s="47"/>
      <c r="E34" s="47"/>
      <c r="F34" s="47"/>
      <c r="G34" s="47"/>
      <c r="H34" s="47"/>
      <c r="I34" s="47"/>
      <c r="J34" s="47"/>
      <c r="K34" s="47">
        <v>50000000</v>
      </c>
      <c r="L34" s="47"/>
      <c r="M34" s="47"/>
      <c r="N34" s="47"/>
      <c r="O34" s="47"/>
      <c r="P34" s="47"/>
      <c r="Q34" s="47">
        <v>50000000</v>
      </c>
      <c r="R34" s="47"/>
      <c r="S34" s="47"/>
    </row>
    <row r="35" spans="1:19" x14ac:dyDescent="0.25">
      <c r="A35" t="s">
        <v>2113</v>
      </c>
      <c r="B35" s="47"/>
      <c r="C35" s="47"/>
      <c r="D35" s="4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>
        <v>48388000</v>
      </c>
      <c r="Q35" s="47"/>
      <c r="R35" s="47"/>
      <c r="S35" s="47">
        <v>48388000</v>
      </c>
    </row>
    <row r="36" spans="1:19" x14ac:dyDescent="0.25">
      <c r="A36" t="s">
        <v>102</v>
      </c>
      <c r="B36" s="47">
        <v>2164664000</v>
      </c>
      <c r="C36" s="47"/>
      <c r="D36" s="47">
        <v>1655665000</v>
      </c>
      <c r="E36" s="47"/>
      <c r="F36" s="47"/>
      <c r="G36" s="47">
        <v>41360000</v>
      </c>
      <c r="H36" s="47">
        <v>1745408000</v>
      </c>
      <c r="I36" s="47"/>
      <c r="J36" s="47">
        <v>925581000</v>
      </c>
      <c r="K36" s="47">
        <v>1238984000</v>
      </c>
      <c r="L36" s="47"/>
      <c r="M36" s="47">
        <v>807867000</v>
      </c>
      <c r="N36" s="47">
        <v>195730000</v>
      </c>
      <c r="O36" s="47"/>
      <c r="P36" s="47">
        <v>529708000</v>
      </c>
      <c r="Q36" s="47">
        <v>5344786000</v>
      </c>
      <c r="R36" s="47"/>
      <c r="S36" s="47">
        <v>3960181000</v>
      </c>
    </row>
    <row r="37" spans="1:19" x14ac:dyDescent="0.25">
      <c r="B37"/>
      <c r="C37"/>
      <c r="D37"/>
      <c r="E37"/>
      <c r="F37"/>
      <c r="G37"/>
    </row>
    <row r="38" spans="1:19" x14ac:dyDescent="0.25">
      <c r="B38"/>
      <c r="C38"/>
      <c r="D38"/>
      <c r="E38"/>
      <c r="F38"/>
      <c r="G38"/>
    </row>
    <row r="39" spans="1:19" x14ac:dyDescent="0.25">
      <c r="B39"/>
      <c r="C39"/>
      <c r="D39"/>
      <c r="E39"/>
      <c r="F39"/>
      <c r="G39"/>
    </row>
    <row r="40" spans="1:19" x14ac:dyDescent="0.25">
      <c r="B40"/>
      <c r="C40"/>
      <c r="D40"/>
      <c r="E40"/>
      <c r="F40"/>
      <c r="G40"/>
    </row>
    <row r="41" spans="1:19" x14ac:dyDescent="0.25">
      <c r="B41"/>
      <c r="C41"/>
      <c r="D41"/>
      <c r="E41"/>
      <c r="F41"/>
      <c r="G41"/>
    </row>
    <row r="42" spans="1:19" x14ac:dyDescent="0.25">
      <c r="B42"/>
      <c r="C42"/>
      <c r="D42"/>
      <c r="E42"/>
      <c r="F42"/>
      <c r="G42"/>
    </row>
    <row r="43" spans="1:19" x14ac:dyDescent="0.25">
      <c r="B43"/>
      <c r="C43"/>
      <c r="D43"/>
      <c r="E43"/>
      <c r="F43"/>
      <c r="G43"/>
    </row>
    <row r="44" spans="1:19" x14ac:dyDescent="0.25">
      <c r="B44"/>
      <c r="C44"/>
      <c r="D44"/>
      <c r="E44"/>
      <c r="F44"/>
      <c r="G44"/>
    </row>
    <row r="45" spans="1:19" x14ac:dyDescent="0.25">
      <c r="B45"/>
      <c r="C45"/>
      <c r="D45"/>
      <c r="E45"/>
      <c r="F45"/>
      <c r="G45"/>
    </row>
    <row r="46" spans="1:19" x14ac:dyDescent="0.25">
      <c r="B46"/>
      <c r="C46"/>
      <c r="D46"/>
      <c r="E46"/>
      <c r="F46"/>
      <c r="G46"/>
    </row>
    <row r="47" spans="1:19" x14ac:dyDescent="0.25">
      <c r="B47"/>
      <c r="C47"/>
      <c r="D47"/>
      <c r="E47"/>
      <c r="F47"/>
      <c r="G47"/>
    </row>
    <row r="48" spans="1:19" x14ac:dyDescent="0.25">
      <c r="B48"/>
      <c r="C48"/>
      <c r="D48"/>
      <c r="E48"/>
      <c r="F48"/>
      <c r="G48"/>
    </row>
    <row r="49" spans="2:7" x14ac:dyDescent="0.25">
      <c r="B49"/>
      <c r="C49"/>
      <c r="D49"/>
      <c r="E49"/>
      <c r="F49"/>
      <c r="G49"/>
    </row>
    <row r="50" spans="2:7" x14ac:dyDescent="0.25">
      <c r="B50"/>
      <c r="C50"/>
      <c r="D50"/>
      <c r="E50"/>
      <c r="F50"/>
      <c r="G50"/>
    </row>
    <row r="51" spans="2:7" x14ac:dyDescent="0.25">
      <c r="B51"/>
      <c r="C51"/>
      <c r="D51"/>
      <c r="E51"/>
      <c r="F51"/>
      <c r="G51"/>
    </row>
    <row r="52" spans="2:7" x14ac:dyDescent="0.25">
      <c r="B52"/>
      <c r="C52"/>
      <c r="D52"/>
      <c r="E52"/>
      <c r="F52"/>
      <c r="G52"/>
    </row>
    <row r="53" spans="2:7" x14ac:dyDescent="0.25">
      <c r="B53"/>
      <c r="C53"/>
      <c r="D53"/>
      <c r="E53"/>
      <c r="F53"/>
      <c r="G53"/>
    </row>
    <row r="54" spans="2:7" x14ac:dyDescent="0.25">
      <c r="B54"/>
      <c r="C54"/>
      <c r="D54"/>
      <c r="E54"/>
      <c r="F54"/>
      <c r="G54"/>
    </row>
    <row r="55" spans="2:7" x14ac:dyDescent="0.25">
      <c r="B55"/>
      <c r="C55"/>
      <c r="D55"/>
      <c r="E55"/>
      <c r="F55"/>
      <c r="G55"/>
    </row>
    <row r="56" spans="2:7" x14ac:dyDescent="0.25">
      <c r="B56"/>
      <c r="C56"/>
      <c r="D56"/>
      <c r="E56"/>
      <c r="F56"/>
      <c r="G56"/>
    </row>
    <row r="57" spans="2:7" x14ac:dyDescent="0.25">
      <c r="B57"/>
      <c r="C57"/>
      <c r="D57"/>
      <c r="E57"/>
      <c r="F57"/>
      <c r="G57"/>
    </row>
    <row r="58" spans="2:7" x14ac:dyDescent="0.25">
      <c r="B58"/>
      <c r="C58"/>
      <c r="D58"/>
      <c r="E58"/>
      <c r="F58"/>
      <c r="G58"/>
    </row>
    <row r="59" spans="2:7" x14ac:dyDescent="0.25">
      <c r="B59"/>
      <c r="C59"/>
      <c r="D59"/>
      <c r="E59"/>
      <c r="F59"/>
      <c r="G59"/>
    </row>
    <row r="60" spans="2:7" x14ac:dyDescent="0.25">
      <c r="B60"/>
      <c r="C60"/>
      <c r="D60"/>
      <c r="E60"/>
      <c r="F60"/>
      <c r="G60"/>
    </row>
    <row r="61" spans="2:7" x14ac:dyDescent="0.25">
      <c r="B61"/>
      <c r="C61"/>
      <c r="D61"/>
      <c r="E61"/>
      <c r="F61"/>
      <c r="G61"/>
    </row>
    <row r="62" spans="2:7" x14ac:dyDescent="0.25">
      <c r="B62"/>
      <c r="C62"/>
      <c r="D62"/>
      <c r="E62"/>
      <c r="F62"/>
      <c r="G62"/>
    </row>
    <row r="63" spans="2:7" x14ac:dyDescent="0.25">
      <c r="B63"/>
      <c r="C63"/>
      <c r="D63"/>
      <c r="E63"/>
      <c r="F63"/>
      <c r="G63"/>
    </row>
    <row r="64" spans="2:7" x14ac:dyDescent="0.25">
      <c r="B64"/>
      <c r="C64"/>
      <c r="D64"/>
      <c r="E64"/>
      <c r="F64"/>
      <c r="G64"/>
    </row>
    <row r="65" spans="2:7" x14ac:dyDescent="0.25">
      <c r="B65"/>
      <c r="C65"/>
      <c r="D65"/>
      <c r="E65"/>
      <c r="F65"/>
      <c r="G65"/>
    </row>
    <row r="66" spans="2:7" x14ac:dyDescent="0.25">
      <c r="B66"/>
      <c r="C66"/>
      <c r="D66"/>
      <c r="E66"/>
      <c r="F66"/>
      <c r="G66"/>
    </row>
    <row r="67" spans="2:7" x14ac:dyDescent="0.25">
      <c r="B67"/>
      <c r="C67"/>
      <c r="D67"/>
      <c r="E67"/>
      <c r="F67"/>
      <c r="G67"/>
    </row>
    <row r="68" spans="2:7" x14ac:dyDescent="0.25">
      <c r="B68"/>
      <c r="C68"/>
      <c r="D68"/>
      <c r="E68"/>
      <c r="F68"/>
      <c r="G68"/>
    </row>
    <row r="69" spans="2:7" x14ac:dyDescent="0.25">
      <c r="B69"/>
      <c r="C69"/>
      <c r="D69"/>
      <c r="E69"/>
      <c r="F69"/>
      <c r="G69"/>
    </row>
    <row r="70" spans="2:7" x14ac:dyDescent="0.25">
      <c r="B70"/>
      <c r="C70"/>
      <c r="D70"/>
      <c r="E70"/>
      <c r="F70"/>
      <c r="G70"/>
    </row>
    <row r="71" spans="2:7" x14ac:dyDescent="0.25">
      <c r="B71"/>
      <c r="C71"/>
      <c r="D71"/>
      <c r="E71"/>
      <c r="F71"/>
      <c r="G71"/>
    </row>
    <row r="72" spans="2:7" x14ac:dyDescent="0.25">
      <c r="B72"/>
      <c r="C72"/>
      <c r="D72"/>
      <c r="E72"/>
      <c r="F72"/>
      <c r="G72"/>
    </row>
    <row r="73" spans="2:7" x14ac:dyDescent="0.25">
      <c r="B73"/>
      <c r="C73"/>
      <c r="D73"/>
      <c r="E73"/>
      <c r="F73"/>
      <c r="G73"/>
    </row>
    <row r="74" spans="2:7" x14ac:dyDescent="0.25">
      <c r="B74"/>
      <c r="C74"/>
      <c r="D74"/>
      <c r="E74"/>
      <c r="F74"/>
      <c r="G74"/>
    </row>
    <row r="75" spans="2:7" x14ac:dyDescent="0.25">
      <c r="B75"/>
      <c r="C75"/>
      <c r="D75"/>
      <c r="E75"/>
      <c r="F75"/>
      <c r="G75"/>
    </row>
    <row r="76" spans="2:7" x14ac:dyDescent="0.25">
      <c r="B76"/>
      <c r="C76"/>
      <c r="D76"/>
      <c r="E76"/>
      <c r="F76"/>
      <c r="G76"/>
    </row>
    <row r="77" spans="2:7" x14ac:dyDescent="0.25">
      <c r="B77"/>
      <c r="C77"/>
      <c r="D77"/>
      <c r="E77"/>
      <c r="F77"/>
      <c r="G77"/>
    </row>
    <row r="78" spans="2:7" x14ac:dyDescent="0.25">
      <c r="B78"/>
      <c r="C78"/>
      <c r="D78"/>
      <c r="E78"/>
      <c r="F78"/>
      <c r="G78"/>
    </row>
    <row r="79" spans="2:7" x14ac:dyDescent="0.25">
      <c r="B79"/>
      <c r="C79"/>
      <c r="D79"/>
      <c r="E79"/>
      <c r="F79"/>
      <c r="G79"/>
    </row>
    <row r="80" spans="2:7" x14ac:dyDescent="0.25">
      <c r="B80"/>
      <c r="C80"/>
      <c r="D80"/>
      <c r="E80"/>
      <c r="F80"/>
      <c r="G80"/>
    </row>
    <row r="81" spans="2:7" x14ac:dyDescent="0.25">
      <c r="B81"/>
      <c r="C81"/>
      <c r="D81"/>
      <c r="E81"/>
      <c r="F81"/>
      <c r="G81"/>
    </row>
    <row r="82" spans="2:7" x14ac:dyDescent="0.25">
      <c r="B82"/>
      <c r="C82"/>
      <c r="D82"/>
      <c r="E82"/>
      <c r="F82"/>
      <c r="G82"/>
    </row>
    <row r="83" spans="2:7" x14ac:dyDescent="0.25">
      <c r="B83"/>
      <c r="C83"/>
      <c r="D83"/>
      <c r="E83"/>
      <c r="F83"/>
      <c r="G83"/>
    </row>
    <row r="84" spans="2:7" x14ac:dyDescent="0.25">
      <c r="B84"/>
      <c r="C84"/>
      <c r="D84"/>
      <c r="E84"/>
      <c r="F84"/>
      <c r="G84"/>
    </row>
    <row r="85" spans="2:7" x14ac:dyDescent="0.25">
      <c r="B85"/>
      <c r="C85"/>
      <c r="D85"/>
      <c r="E85"/>
      <c r="F85"/>
      <c r="G85"/>
    </row>
    <row r="86" spans="2:7" x14ac:dyDescent="0.25">
      <c r="B86"/>
      <c r="C86"/>
      <c r="D86"/>
      <c r="E86"/>
      <c r="F86"/>
      <c r="G86"/>
    </row>
    <row r="87" spans="2:7" x14ac:dyDescent="0.25">
      <c r="B87"/>
      <c r="C87"/>
      <c r="D87"/>
      <c r="E87"/>
      <c r="F87"/>
      <c r="G87"/>
    </row>
    <row r="88" spans="2:7" x14ac:dyDescent="0.25">
      <c r="B88"/>
      <c r="C88"/>
      <c r="D88"/>
      <c r="E88"/>
      <c r="F88"/>
      <c r="G88"/>
    </row>
    <row r="89" spans="2:7" x14ac:dyDescent="0.25">
      <c r="B89"/>
      <c r="C89"/>
      <c r="D89"/>
      <c r="E89"/>
      <c r="F89"/>
      <c r="G89"/>
    </row>
    <row r="90" spans="2:7" x14ac:dyDescent="0.25">
      <c r="B90"/>
      <c r="C90"/>
      <c r="D90"/>
      <c r="E90"/>
      <c r="F90"/>
      <c r="G90"/>
    </row>
    <row r="91" spans="2:7" x14ac:dyDescent="0.25">
      <c r="B91"/>
      <c r="C91"/>
      <c r="D91"/>
      <c r="E91"/>
      <c r="F91"/>
      <c r="G91"/>
    </row>
    <row r="92" spans="2:7" x14ac:dyDescent="0.25">
      <c r="B92"/>
      <c r="C92"/>
      <c r="D92"/>
      <c r="E92"/>
      <c r="F92"/>
      <c r="G92"/>
    </row>
    <row r="93" spans="2:7" x14ac:dyDescent="0.25">
      <c r="B93"/>
      <c r="C93"/>
      <c r="D93"/>
      <c r="E93"/>
      <c r="F93"/>
      <c r="G93"/>
    </row>
    <row r="94" spans="2:7" x14ac:dyDescent="0.25">
      <c r="B94"/>
      <c r="C94"/>
      <c r="D94"/>
      <c r="E94"/>
      <c r="F94"/>
      <c r="G94"/>
    </row>
    <row r="95" spans="2:7" x14ac:dyDescent="0.25">
      <c r="B95"/>
      <c r="C95"/>
      <c r="D95"/>
      <c r="E95"/>
      <c r="F95"/>
      <c r="G95"/>
    </row>
    <row r="96" spans="2:7" x14ac:dyDescent="0.25">
      <c r="B96"/>
      <c r="C96"/>
      <c r="D96"/>
      <c r="E96"/>
      <c r="F96"/>
      <c r="G96"/>
    </row>
    <row r="97" spans="2:7" x14ac:dyDescent="0.25">
      <c r="B97"/>
      <c r="C97"/>
      <c r="D97"/>
      <c r="E97"/>
      <c r="F97"/>
      <c r="G97"/>
    </row>
    <row r="98" spans="2:7" x14ac:dyDescent="0.25">
      <c r="B98"/>
      <c r="C98"/>
      <c r="D98"/>
      <c r="E98"/>
      <c r="F98"/>
      <c r="G98"/>
    </row>
    <row r="99" spans="2:7" x14ac:dyDescent="0.25">
      <c r="B99"/>
      <c r="C99"/>
      <c r="D99"/>
      <c r="E99"/>
      <c r="F99"/>
      <c r="G99"/>
    </row>
    <row r="100" spans="2:7" x14ac:dyDescent="0.25">
      <c r="B100"/>
      <c r="C100"/>
      <c r="D100"/>
      <c r="E100"/>
      <c r="F100"/>
      <c r="G100"/>
    </row>
    <row r="101" spans="2:7" x14ac:dyDescent="0.25">
      <c r="B101"/>
      <c r="C101"/>
      <c r="D101"/>
      <c r="E101"/>
      <c r="F101"/>
      <c r="G101"/>
    </row>
    <row r="102" spans="2:7" x14ac:dyDescent="0.25">
      <c r="B102"/>
      <c r="C102"/>
      <c r="D102"/>
      <c r="E102"/>
      <c r="F102"/>
      <c r="G102"/>
    </row>
    <row r="103" spans="2:7" x14ac:dyDescent="0.25">
      <c r="B103"/>
      <c r="C103"/>
      <c r="D103"/>
      <c r="E103"/>
      <c r="F103"/>
      <c r="G103"/>
    </row>
    <row r="104" spans="2:7" x14ac:dyDescent="0.25">
      <c r="B104"/>
      <c r="C104"/>
      <c r="D104"/>
      <c r="E104"/>
      <c r="F104"/>
      <c r="G104"/>
    </row>
    <row r="105" spans="2:7" x14ac:dyDescent="0.25">
      <c r="B105"/>
      <c r="C105"/>
      <c r="D105"/>
      <c r="E105"/>
      <c r="F105"/>
      <c r="G105"/>
    </row>
    <row r="106" spans="2:7" x14ac:dyDescent="0.25">
      <c r="B106"/>
      <c r="C106"/>
      <c r="D106"/>
      <c r="E106"/>
      <c r="F106"/>
      <c r="G106"/>
    </row>
    <row r="107" spans="2:7" x14ac:dyDescent="0.25">
      <c r="B107"/>
      <c r="C107"/>
      <c r="D107"/>
      <c r="E107"/>
      <c r="F107"/>
      <c r="G107"/>
    </row>
    <row r="108" spans="2:7" x14ac:dyDescent="0.25">
      <c r="B108"/>
      <c r="C108"/>
      <c r="D108"/>
      <c r="E108"/>
      <c r="F108"/>
      <c r="G108"/>
    </row>
    <row r="109" spans="2:7" x14ac:dyDescent="0.25">
      <c r="B109"/>
      <c r="C109"/>
      <c r="D109"/>
      <c r="E109"/>
      <c r="F109"/>
      <c r="G109"/>
    </row>
    <row r="110" spans="2:7" x14ac:dyDescent="0.25">
      <c r="B110"/>
      <c r="C110"/>
      <c r="D110"/>
      <c r="E110"/>
      <c r="F110"/>
      <c r="G110"/>
    </row>
    <row r="111" spans="2:7" x14ac:dyDescent="0.25">
      <c r="B111"/>
      <c r="C111"/>
      <c r="D111"/>
      <c r="E111"/>
      <c r="F111"/>
      <c r="G111"/>
    </row>
    <row r="112" spans="2:7" x14ac:dyDescent="0.25">
      <c r="B112"/>
      <c r="C112"/>
      <c r="D112"/>
      <c r="E112"/>
      <c r="F112"/>
      <c r="G112"/>
    </row>
    <row r="113" spans="2:7" x14ac:dyDescent="0.25">
      <c r="B113"/>
      <c r="C113"/>
      <c r="D113"/>
      <c r="E113"/>
      <c r="F113"/>
      <c r="G113"/>
    </row>
    <row r="114" spans="2:7" x14ac:dyDescent="0.25">
      <c r="B114"/>
      <c r="C114"/>
      <c r="D114"/>
      <c r="E114"/>
      <c r="F114"/>
      <c r="G114"/>
    </row>
    <row r="115" spans="2:7" x14ac:dyDescent="0.25">
      <c r="B115"/>
      <c r="C115"/>
      <c r="D115"/>
      <c r="E115"/>
      <c r="F115"/>
      <c r="G115"/>
    </row>
    <row r="116" spans="2:7" x14ac:dyDescent="0.25">
      <c r="B116"/>
      <c r="C116"/>
      <c r="D116"/>
      <c r="E116"/>
      <c r="F116"/>
      <c r="G116"/>
    </row>
    <row r="117" spans="2:7" x14ac:dyDescent="0.25">
      <c r="B117"/>
      <c r="C117"/>
      <c r="D117"/>
      <c r="E117"/>
      <c r="F117"/>
      <c r="G117"/>
    </row>
    <row r="118" spans="2:7" x14ac:dyDescent="0.25">
      <c r="B118"/>
      <c r="C118"/>
      <c r="D118"/>
      <c r="E118"/>
      <c r="F118"/>
      <c r="G118"/>
    </row>
    <row r="119" spans="2:7" x14ac:dyDescent="0.25">
      <c r="B119"/>
      <c r="C119"/>
      <c r="D119"/>
      <c r="E119"/>
      <c r="F119"/>
      <c r="G119"/>
    </row>
    <row r="120" spans="2:7" x14ac:dyDescent="0.25">
      <c r="B120"/>
      <c r="C120"/>
      <c r="D120"/>
      <c r="E120"/>
      <c r="F120"/>
      <c r="G120"/>
    </row>
    <row r="121" spans="2:7" x14ac:dyDescent="0.25">
      <c r="B121"/>
      <c r="C121"/>
      <c r="D121"/>
      <c r="E121"/>
      <c r="F121"/>
      <c r="G121"/>
    </row>
    <row r="122" spans="2:7" x14ac:dyDescent="0.25">
      <c r="B122"/>
      <c r="C122"/>
      <c r="D122"/>
      <c r="E122"/>
      <c r="F122"/>
      <c r="G122"/>
    </row>
    <row r="123" spans="2:7" x14ac:dyDescent="0.25">
      <c r="B123"/>
      <c r="C123"/>
      <c r="D123"/>
      <c r="E123"/>
      <c r="F123"/>
      <c r="G123"/>
    </row>
    <row r="124" spans="2:7" x14ac:dyDescent="0.25">
      <c r="B124"/>
      <c r="C124"/>
      <c r="D124"/>
      <c r="E124"/>
      <c r="F124"/>
      <c r="G124"/>
    </row>
    <row r="125" spans="2:7" x14ac:dyDescent="0.25">
      <c r="B125"/>
      <c r="C125"/>
      <c r="D125"/>
      <c r="E125"/>
      <c r="F125"/>
      <c r="G125"/>
    </row>
    <row r="126" spans="2:7" x14ac:dyDescent="0.25">
      <c r="B126"/>
      <c r="C126"/>
      <c r="D126"/>
      <c r="E126"/>
      <c r="F126"/>
      <c r="G126"/>
    </row>
    <row r="127" spans="2:7" x14ac:dyDescent="0.25">
      <c r="B127"/>
      <c r="C127"/>
      <c r="D127"/>
      <c r="E127"/>
      <c r="F127"/>
      <c r="G127"/>
    </row>
    <row r="128" spans="2:7" x14ac:dyDescent="0.25">
      <c r="B128"/>
      <c r="C128"/>
      <c r="D128"/>
      <c r="E128"/>
      <c r="F128"/>
      <c r="G128"/>
    </row>
    <row r="129" spans="2:7" x14ac:dyDescent="0.25">
      <c r="B129"/>
      <c r="C129"/>
      <c r="D129"/>
      <c r="E129"/>
      <c r="F129"/>
      <c r="G129"/>
    </row>
    <row r="130" spans="2:7" x14ac:dyDescent="0.25">
      <c r="B130"/>
      <c r="C130"/>
      <c r="D130"/>
      <c r="E130"/>
      <c r="F130"/>
      <c r="G130"/>
    </row>
    <row r="131" spans="2:7" x14ac:dyDescent="0.25">
      <c r="B131"/>
      <c r="C131"/>
      <c r="D131"/>
      <c r="E131"/>
      <c r="F131"/>
      <c r="G131"/>
    </row>
    <row r="132" spans="2:7" x14ac:dyDescent="0.25">
      <c r="B132"/>
      <c r="C132"/>
      <c r="D132"/>
      <c r="E132"/>
      <c r="F132"/>
      <c r="G132"/>
    </row>
    <row r="133" spans="2:7" x14ac:dyDescent="0.25">
      <c r="B133"/>
      <c r="C133"/>
      <c r="D133"/>
      <c r="E133"/>
      <c r="F133"/>
      <c r="G133"/>
    </row>
    <row r="134" spans="2:7" x14ac:dyDescent="0.25">
      <c r="B134"/>
      <c r="C134"/>
      <c r="D134"/>
      <c r="E134"/>
      <c r="F134"/>
      <c r="G134"/>
    </row>
    <row r="135" spans="2:7" x14ac:dyDescent="0.25">
      <c r="B135"/>
      <c r="C135"/>
      <c r="D135"/>
      <c r="E135"/>
      <c r="F135"/>
      <c r="G135"/>
    </row>
    <row r="136" spans="2:7" x14ac:dyDescent="0.25">
      <c r="B136"/>
      <c r="C136"/>
      <c r="D136"/>
      <c r="E136"/>
      <c r="F136"/>
      <c r="G136"/>
    </row>
    <row r="137" spans="2:7" x14ac:dyDescent="0.25">
      <c r="B137"/>
      <c r="C137"/>
      <c r="D137"/>
      <c r="E137"/>
      <c r="F137"/>
      <c r="G137"/>
    </row>
  </sheetData>
  <pageMargins left="0.7" right="0.7" top="0.75" bottom="0.75" header="0.3" footer="0.3"/>
  <pageSetup paperSize="9" orientation="portrait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E21" sqref="E21"/>
    </sheetView>
  </sheetViews>
  <sheetFormatPr defaultRowHeight="15" x14ac:dyDescent="0.25"/>
  <cols>
    <col min="1" max="1" width="48.7109375" customWidth="1"/>
    <col min="2" max="2" width="14.5703125" customWidth="1"/>
    <col min="6" max="6" width="18.85546875" customWidth="1"/>
  </cols>
  <sheetData>
    <row r="1" spans="1:6" x14ac:dyDescent="0.25">
      <c r="A1" s="31" t="s">
        <v>32</v>
      </c>
      <c r="B1" s="31" t="s">
        <v>33</v>
      </c>
    </row>
    <row r="2" spans="1:6" x14ac:dyDescent="0.25">
      <c r="A2" s="1" t="s">
        <v>2006</v>
      </c>
      <c r="B2" s="1" t="s">
        <v>35</v>
      </c>
      <c r="F2" t="s">
        <v>2007</v>
      </c>
    </row>
    <row r="3" spans="1:6" s="3" customFormat="1" x14ac:dyDescent="0.25">
      <c r="A3" s="2" t="s">
        <v>36</v>
      </c>
      <c r="B3" s="2" t="s">
        <v>37</v>
      </c>
      <c r="F3" s="3" t="s">
        <v>2008</v>
      </c>
    </row>
    <row r="4" spans="1:6" s="3" customFormat="1" x14ac:dyDescent="0.25">
      <c r="A4" s="2" t="s">
        <v>38</v>
      </c>
      <c r="B4" s="2" t="s">
        <v>27</v>
      </c>
      <c r="F4" s="3" t="s">
        <v>2009</v>
      </c>
    </row>
    <row r="5" spans="1:6" s="3" customFormat="1" x14ac:dyDescent="0.25">
      <c r="A5" s="2" t="s">
        <v>39</v>
      </c>
      <c r="B5" s="2" t="s">
        <v>25</v>
      </c>
      <c r="F5" s="3" t="s">
        <v>2010</v>
      </c>
    </row>
    <row r="6" spans="1:6" s="3" customFormat="1" x14ac:dyDescent="0.25">
      <c r="A6" s="2" t="s">
        <v>40</v>
      </c>
      <c r="B6" s="2" t="s">
        <v>41</v>
      </c>
      <c r="F6" s="3" t="s">
        <v>2011</v>
      </c>
    </row>
    <row r="7" spans="1:6" s="3" customFormat="1" x14ac:dyDescent="0.25">
      <c r="A7" s="2" t="s">
        <v>42</v>
      </c>
      <c r="B7" s="2" t="s">
        <v>30</v>
      </c>
      <c r="F7" s="3" t="s">
        <v>34</v>
      </c>
    </row>
    <row r="8" spans="1:6" s="3" customFormat="1" x14ac:dyDescent="0.25">
      <c r="A8" s="2" t="s">
        <v>43</v>
      </c>
      <c r="B8" s="2" t="s">
        <v>44</v>
      </c>
      <c r="F8" s="3" t="s">
        <v>2012</v>
      </c>
    </row>
    <row r="9" spans="1:6" s="3" customFormat="1" x14ac:dyDescent="0.25">
      <c r="A9" s="2" t="s">
        <v>45</v>
      </c>
      <c r="B9" s="2" t="s">
        <v>29</v>
      </c>
      <c r="F9" s="3" t="s">
        <v>2013</v>
      </c>
    </row>
    <row r="10" spans="1:6" s="3" customFormat="1" x14ac:dyDescent="0.25">
      <c r="A10" s="2" t="s">
        <v>46</v>
      </c>
      <c r="B10" s="2" t="s">
        <v>47</v>
      </c>
      <c r="F10" s="3" t="s">
        <v>2014</v>
      </c>
    </row>
    <row r="11" spans="1:6" s="3" customFormat="1" x14ac:dyDescent="0.25">
      <c r="A11" s="2" t="s">
        <v>48</v>
      </c>
      <c r="B11" s="2" t="s">
        <v>49</v>
      </c>
      <c r="F11" s="3" t="s">
        <v>2015</v>
      </c>
    </row>
    <row r="12" spans="1:6" s="3" customFormat="1" x14ac:dyDescent="0.25">
      <c r="A12" s="2" t="s">
        <v>50</v>
      </c>
      <c r="B12" s="2" t="s">
        <v>51</v>
      </c>
      <c r="F12" s="3" t="s">
        <v>2016</v>
      </c>
    </row>
    <row r="13" spans="1:6" s="3" customFormat="1" x14ac:dyDescent="0.25">
      <c r="A13" s="2" t="s">
        <v>52</v>
      </c>
      <c r="B13" s="2" t="s">
        <v>23</v>
      </c>
    </row>
    <row r="14" spans="1:6" s="3" customFormat="1" x14ac:dyDescent="0.25">
      <c r="A14" s="2" t="s">
        <v>53</v>
      </c>
      <c r="B14" s="2" t="s">
        <v>28</v>
      </c>
    </row>
    <row r="15" spans="1:6" s="3" customFormat="1" x14ac:dyDescent="0.25">
      <c r="A15" s="2" t="s">
        <v>10</v>
      </c>
      <c r="B15" s="2" t="s">
        <v>54</v>
      </c>
    </row>
    <row r="16" spans="1:6" s="3" customFormat="1" x14ac:dyDescent="0.25">
      <c r="A16" s="2" t="s">
        <v>55</v>
      </c>
      <c r="B16" s="2" t="s">
        <v>56</v>
      </c>
    </row>
    <row r="17" spans="1:2" s="3" customFormat="1" x14ac:dyDescent="0.25">
      <c r="A17" s="2" t="s">
        <v>57</v>
      </c>
      <c r="B17" s="2" t="s">
        <v>58</v>
      </c>
    </row>
    <row r="18" spans="1:2" s="3" customFormat="1" x14ac:dyDescent="0.25">
      <c r="A18" s="2" t="s">
        <v>59</v>
      </c>
      <c r="B18" s="2" t="s">
        <v>60</v>
      </c>
    </row>
    <row r="19" spans="1:2" s="3" customFormat="1" x14ac:dyDescent="0.25">
      <c r="A19" s="2" t="s">
        <v>61</v>
      </c>
      <c r="B19" s="2" t="s">
        <v>24</v>
      </c>
    </row>
    <row r="20" spans="1:2" s="3" customFormat="1" x14ac:dyDescent="0.25">
      <c r="A20" s="2" t="s">
        <v>62</v>
      </c>
      <c r="B20" s="2" t="s">
        <v>63</v>
      </c>
    </row>
    <row r="21" spans="1:2" s="3" customFormat="1" x14ac:dyDescent="0.25">
      <c r="A21" s="2" t="s">
        <v>2017</v>
      </c>
      <c r="B21" s="2" t="s">
        <v>2018</v>
      </c>
    </row>
    <row r="22" spans="1:2" s="3" customFormat="1" x14ac:dyDescent="0.25">
      <c r="A22" s="2" t="s">
        <v>64</v>
      </c>
      <c r="B22" s="2" t="s">
        <v>65</v>
      </c>
    </row>
    <row r="23" spans="1:2" s="3" customFormat="1" x14ac:dyDescent="0.25">
      <c r="A23" s="2" t="s">
        <v>66</v>
      </c>
      <c r="B23" s="2" t="s">
        <v>67</v>
      </c>
    </row>
    <row r="24" spans="1:2" s="3" customFormat="1" ht="45" x14ac:dyDescent="0.25">
      <c r="A24" s="2" t="s">
        <v>2019</v>
      </c>
      <c r="B24" s="32" t="s">
        <v>68</v>
      </c>
    </row>
    <row r="25" spans="1:2" x14ac:dyDescent="0.25">
      <c r="A25" s="33" t="s">
        <v>69</v>
      </c>
      <c r="B25" s="33" t="s">
        <v>70</v>
      </c>
    </row>
    <row r="26" spans="1:2" x14ac:dyDescent="0.25">
      <c r="A26" s="200" t="s">
        <v>2020</v>
      </c>
      <c r="B26" s="200" t="s">
        <v>538</v>
      </c>
    </row>
    <row r="27" spans="1:2" x14ac:dyDescent="0.25">
      <c r="A27" s="200" t="s">
        <v>2021</v>
      </c>
      <c r="B27" s="200" t="s">
        <v>2022</v>
      </c>
    </row>
    <row r="28" spans="1:2" x14ac:dyDescent="0.25">
      <c r="A28" s="201" t="s">
        <v>2023</v>
      </c>
      <c r="B28" s="201" t="s">
        <v>1410</v>
      </c>
    </row>
    <row r="29" spans="1:2" x14ac:dyDescent="0.25">
      <c r="A29" s="200" t="s">
        <v>2024</v>
      </c>
      <c r="B29" s="200" t="s">
        <v>2025</v>
      </c>
    </row>
    <row r="30" spans="1:2" x14ac:dyDescent="0.25">
      <c r="A30" s="200" t="s">
        <v>2007</v>
      </c>
      <c r="B30" s="200" t="s">
        <v>2026</v>
      </c>
    </row>
    <row r="31" spans="1:2" x14ac:dyDescent="0.25">
      <c r="A31" s="200" t="s">
        <v>2027</v>
      </c>
      <c r="B31" s="200" t="s">
        <v>112</v>
      </c>
    </row>
    <row r="32" spans="1:2" x14ac:dyDescent="0.25">
      <c r="A32" s="200" t="s">
        <v>2028</v>
      </c>
      <c r="B32" s="200" t="s">
        <v>2029</v>
      </c>
    </row>
    <row r="33" spans="1:2" x14ac:dyDescent="0.25">
      <c r="A33" s="200" t="s">
        <v>2030</v>
      </c>
      <c r="B33" s="200" t="s">
        <v>2031</v>
      </c>
    </row>
    <row r="34" spans="1:2" ht="30" x14ac:dyDescent="0.25">
      <c r="A34" s="200" t="s">
        <v>2032</v>
      </c>
      <c r="B34" s="200" t="s">
        <v>1377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>
      <selection activeCell="B20" sqref="B20"/>
    </sheetView>
  </sheetViews>
  <sheetFormatPr defaultRowHeight="15" x14ac:dyDescent="0.25"/>
  <cols>
    <col min="1" max="1" width="36.85546875" bestFit="1" customWidth="1"/>
    <col min="2" max="2" width="14.5703125" customWidth="1"/>
    <col min="3" max="3" width="17.140625" customWidth="1"/>
  </cols>
  <sheetData>
    <row r="1" spans="1:3" s="203" customFormat="1" ht="17.25" x14ac:dyDescent="0.3">
      <c r="A1" s="202" t="s">
        <v>71</v>
      </c>
      <c r="B1" s="202" t="s">
        <v>2033</v>
      </c>
      <c r="C1" s="203" t="s">
        <v>72</v>
      </c>
    </row>
    <row r="2" spans="1:3" s="206" customFormat="1" ht="17.25" x14ac:dyDescent="0.3">
      <c r="A2" s="204" t="s">
        <v>73</v>
      </c>
      <c r="B2" s="205" t="s">
        <v>74</v>
      </c>
      <c r="C2" s="206" t="s">
        <v>75</v>
      </c>
    </row>
    <row r="3" spans="1:3" s="206" customFormat="1" ht="17.25" x14ac:dyDescent="0.3">
      <c r="A3" s="204" t="s">
        <v>76</v>
      </c>
      <c r="B3" s="205" t="s">
        <v>77</v>
      </c>
      <c r="C3" s="206" t="s">
        <v>26</v>
      </c>
    </row>
    <row r="4" spans="1:3" s="206" customFormat="1" ht="17.25" x14ac:dyDescent="0.3">
      <c r="A4" s="204" t="s">
        <v>78</v>
      </c>
      <c r="B4" s="205" t="s">
        <v>79</v>
      </c>
      <c r="C4" s="206" t="s">
        <v>31</v>
      </c>
    </row>
    <row r="5" spans="1:3" s="206" customFormat="1" ht="17.25" x14ac:dyDescent="0.3">
      <c r="A5" s="204" t="s">
        <v>80</v>
      </c>
      <c r="B5" s="205" t="s">
        <v>81</v>
      </c>
      <c r="C5" s="206" t="s">
        <v>82</v>
      </c>
    </row>
    <row r="6" spans="1:3" s="206" customFormat="1" ht="17.25" x14ac:dyDescent="0.3">
      <c r="A6" s="204" t="s">
        <v>83</v>
      </c>
      <c r="B6" s="205" t="s">
        <v>2034</v>
      </c>
      <c r="C6" s="206" t="s">
        <v>84</v>
      </c>
    </row>
    <row r="7" spans="1:3" s="206" customFormat="1" ht="17.25" x14ac:dyDescent="0.3">
      <c r="A7" s="204" t="s">
        <v>85</v>
      </c>
      <c r="B7" s="205" t="s">
        <v>86</v>
      </c>
      <c r="C7" s="206" t="s">
        <v>2035</v>
      </c>
    </row>
    <row r="8" spans="1:3" s="206" customFormat="1" ht="17.25" x14ac:dyDescent="0.3">
      <c r="A8" s="204" t="s">
        <v>87</v>
      </c>
      <c r="B8" s="205" t="s">
        <v>1</v>
      </c>
      <c r="C8" s="206" t="s">
        <v>260</v>
      </c>
    </row>
    <row r="9" spans="1:3" s="206" customFormat="1" ht="17.25" x14ac:dyDescent="0.3">
      <c r="A9" s="204" t="s">
        <v>88</v>
      </c>
      <c r="B9" s="205" t="s">
        <v>89</v>
      </c>
    </row>
    <row r="10" spans="1:3" s="206" customFormat="1" ht="17.25" x14ac:dyDescent="0.3">
      <c r="A10" s="204" t="s">
        <v>90</v>
      </c>
      <c r="B10" s="205" t="s">
        <v>91</v>
      </c>
    </row>
    <row r="11" spans="1:3" s="206" customFormat="1" ht="17.25" x14ac:dyDescent="0.3">
      <c r="A11" s="204" t="s">
        <v>92</v>
      </c>
      <c r="B11" s="205" t="s">
        <v>93</v>
      </c>
    </row>
    <row r="12" spans="1:3" s="206" customFormat="1" ht="17.25" x14ac:dyDescent="0.3">
      <c r="A12" s="204" t="s">
        <v>94</v>
      </c>
      <c r="B12" s="205" t="s">
        <v>95</v>
      </c>
    </row>
    <row r="13" spans="1:3" s="206" customFormat="1" ht="17.25" x14ac:dyDescent="0.3">
      <c r="A13" s="204" t="s">
        <v>96</v>
      </c>
      <c r="B13" s="205" t="s">
        <v>97</v>
      </c>
    </row>
    <row r="14" spans="1:3" s="206" customFormat="1" ht="17.25" x14ac:dyDescent="0.3">
      <c r="A14" s="204" t="s">
        <v>98</v>
      </c>
      <c r="B14" s="205" t="s">
        <v>99</v>
      </c>
    </row>
    <row r="15" spans="1:3" x14ac:dyDescent="0.25">
      <c r="A15" s="200" t="s">
        <v>2036</v>
      </c>
      <c r="B15" s="200" t="s">
        <v>112</v>
      </c>
    </row>
    <row r="16" spans="1:3" ht="17.25" x14ac:dyDescent="0.3">
      <c r="A16" s="207" t="s">
        <v>2037</v>
      </c>
      <c r="B16" s="208" t="s">
        <v>30</v>
      </c>
    </row>
    <row r="17" spans="1:2" ht="17.25" x14ac:dyDescent="0.3">
      <c r="A17" s="207" t="s">
        <v>2038</v>
      </c>
      <c r="B17" s="208" t="s">
        <v>2039</v>
      </c>
    </row>
    <row r="18" spans="1:2" ht="17.25" x14ac:dyDescent="0.3">
      <c r="A18" s="207" t="s">
        <v>2040</v>
      </c>
      <c r="B18" s="208" t="s">
        <v>29</v>
      </c>
    </row>
    <row r="19" spans="1:2" ht="17.25" x14ac:dyDescent="0.3">
      <c r="A19" s="207" t="s">
        <v>2041</v>
      </c>
      <c r="B19" s="208" t="s">
        <v>2042</v>
      </c>
    </row>
    <row r="20" spans="1:2" ht="17.25" x14ac:dyDescent="0.3">
      <c r="A20" s="207" t="s">
        <v>2043</v>
      </c>
      <c r="B20" s="208" t="s">
        <v>2029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Quỹ Từ 1.10.19</vt:lpstr>
      <vt:lpstr>BẢNG KÊ</vt:lpstr>
      <vt:lpstr>PVT CHI</vt:lpstr>
      <vt:lpstr>PVT THU</vt:lpstr>
      <vt:lpstr>Quy Định CP</vt:lpstr>
      <vt:lpstr>Quy Định Thu</vt:lpstr>
      <vt:lpstr>'Quỹ Từ 1.10.19'!Print_Area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t</cp:lastModifiedBy>
  <cp:lastPrinted>2019-11-22T08:10:32Z</cp:lastPrinted>
  <dcterms:created xsi:type="dcterms:W3CDTF">2014-10-09T08:38:51Z</dcterms:created>
  <dcterms:modified xsi:type="dcterms:W3CDTF">2020-04-16T07:05:18Z</dcterms:modified>
</cp:coreProperties>
</file>