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Nguyen Duc Tien\Desktop\API\"/>
    </mc:Choice>
  </mc:AlternateContent>
  <xr:revisionPtr revIDLastSave="0" documentId="13_ncr:1_{7E3452EE-48DA-4170-98A3-F4BC642BD221}" xr6:coauthVersionLast="47" xr6:coauthVersionMax="47" xr10:uidLastSave="{00000000-0000-0000-0000-000000000000}"/>
  <bookViews>
    <workbookView xWindow="-110" yWindow="-110" windowWidth="19420" windowHeight="10300" tabRatio="750" activeTab="4" xr2:uid="{00000000-000D-0000-FFFF-FFFF00000000}"/>
  </bookViews>
  <sheets>
    <sheet name="Cover" sheetId="2" r:id="rId1"/>
    <sheet name="Records" sheetId="3" r:id="rId2"/>
    <sheet name="Test Report" sheetId="10" r:id="rId3"/>
    <sheet name="Tính phí PH" sheetId="25" r:id="rId4"/>
    <sheet name="Tính phí SĐ" sheetId="26" r:id="rId5"/>
  </sheets>
  <externalReferences>
    <externalReference r:id="rId6"/>
    <externalReference r:id="rId7"/>
    <externalReference r:id="rId8"/>
    <externalReference r:id="rId9"/>
  </externalReferences>
  <definedNames>
    <definedName name="a">#REF!</definedName>
    <definedName name="Admin">#REF!</definedName>
    <definedName name="auto">#REF!</definedName>
    <definedName name="AWstatus">#REF!</definedName>
    <definedName name="AWstt">#REF!</definedName>
    <definedName name="BackClose">#REF!</definedName>
    <definedName name="CB">#REF!</definedName>
    <definedName name="Check_copy_function">#REF!</definedName>
    <definedName name="Check_data_after_upload_document">#REF!</definedName>
    <definedName name="Check_data_after_upload_document_1">#REF!</definedName>
    <definedName name="Check_data_in_contact_details">#REF!</definedName>
    <definedName name="Check_data_when_choose_Cross_ref">#REF!</definedName>
    <definedName name="Check_download_function">#REF!</definedName>
    <definedName name="Check_location">#REF!</definedName>
    <definedName name="Check_validation_at_step2">#REF!</definedName>
    <definedName name="Check_validation_Contact_details">#REF!</definedName>
    <definedName name="Check_validation_when_upload_file">#REF!</definedName>
    <definedName name="Common_validate_upload">#REF!</definedName>
    <definedName name="Copy">#REF!</definedName>
    <definedName name="CR">#REF!</definedName>
    <definedName name="datamigration">#REF!</definedName>
    <definedName name="Delete_Field_Infor">#REF!</definedName>
    <definedName name="Deploy">#REF!</definedName>
    <definedName name="Deployment">#REF!</definedName>
    <definedName name="Details_CR">#REF!</definedName>
    <definedName name="Edit_Field_Infor">#REF!</definedName>
    <definedName name="Edit_Item_GHA">#REF!</definedName>
    <definedName name="Emai_3">#REF!</definedName>
    <definedName name="Emai_7">#REF!</definedName>
    <definedName name="Email_11">'[1]Email Template'!#REF!</definedName>
    <definedName name="Email_4">#REF!</definedName>
    <definedName name="email_5">#REF!</definedName>
    <definedName name="Email_6">#REF!</definedName>
    <definedName name="Email_7">#REF!</definedName>
    <definedName name="Email01">[2]Email_Template!#REF!</definedName>
    <definedName name="Email02">[2]Email_Template!#REF!</definedName>
    <definedName name="email1">#REF!</definedName>
    <definedName name="email10">#REF!</definedName>
    <definedName name="email11">#REF!</definedName>
    <definedName name="email12">#REF!</definedName>
    <definedName name="email13">#REF!</definedName>
    <definedName name="email14">#REF!</definedName>
    <definedName name="email15">#REF!</definedName>
    <definedName name="email16">#REF!</definedName>
    <definedName name="email17">#REF!</definedName>
    <definedName name="email18">#REF!</definedName>
    <definedName name="email19">#REF!</definedName>
    <definedName name="email2">#REF!</definedName>
    <definedName name="email3">#REF!</definedName>
    <definedName name="email4">#REF!</definedName>
    <definedName name="email5">#REF!</definedName>
    <definedName name="email6">#REF!</definedName>
    <definedName name="Email7">#REF!</definedName>
    <definedName name="Email8">#REF!</definedName>
    <definedName name="Email9">#REF!</definedName>
    <definedName name="EmailTemplate1">#REF!</definedName>
    <definedName name="Endorse">#REF!</definedName>
    <definedName name="Endorser__if_assigned_to">#REF!</definedName>
    <definedName name="ETem1">'[3]Email Template'!#REF!</definedName>
    <definedName name="ETem2">'[3]Email Template'!#REF!</definedName>
    <definedName name="ETem3">'[3]Email Template'!#REF!</definedName>
    <definedName name="ETem4">'[3]Email Template'!#REF!</definedName>
    <definedName name="ETem5">'[3]Email Template'!#REF!</definedName>
    <definedName name="ETem6">'[3]Email Template'!#REF!</definedName>
    <definedName name="ETem7">'[3]Email Template'!#REF!</definedName>
    <definedName name="ex">#REF!</definedName>
    <definedName name="exc">#REF!</definedName>
    <definedName name="excel">#REF!</definedName>
    <definedName name="export_to_excel">#REF!</definedName>
    <definedName name="ExportBudget">[2]Email_Template!#REF!</definedName>
    <definedName name="ExportDevt.">[2]Email_Template!#REF!</definedName>
    <definedName name="ExportOOE">[2]Email_Template!#REF!</definedName>
    <definedName name="Federal_Reserve_Bank__FRB_\1._Statement_DR_CR_Order">#REF!</definedName>
    <definedName name="Firewall_Admin">#REF!</definedName>
    <definedName name="Firewall_Implementation_Approver">#REF!</definedName>
    <definedName name="Firewall_Request__External_Agencies__Approver">#REF!</definedName>
    <definedName name="Firewall_Request__Home_Teams__Approver">#REF!</definedName>
    <definedName name="Firewall_Rules_Reviewer">#REF!</definedName>
    <definedName name="Function_Screen">#REF!</definedName>
    <definedName name="g">#REF!</definedName>
    <definedName name="Genrate_ePass">[3]Function!#REF!</definedName>
    <definedName name="genreport">#REF!</definedName>
    <definedName name="GSA_Articles">#REF!</definedName>
    <definedName name="GSA_Buyers">#REF!</definedName>
    <definedName name="GSA_Document">#REF!</definedName>
    <definedName name="GSA_Field_Information">#REF!</definedName>
    <definedName name="GSA_KeyTerms">#REF!</definedName>
    <definedName name="GSA_Sellers">#REF!</definedName>
    <definedName name="GSA_Summary">#REF!</definedName>
    <definedName name="h">#REF!</definedName>
    <definedName name="IE">#REF!</definedName>
    <definedName name="LOMS_02">#REF!</definedName>
    <definedName name="LOMS_04">#REF!</definedName>
    <definedName name="LOMS_05">#REF!</definedName>
    <definedName name="LOMS_06">#REF!</definedName>
    <definedName name="LOMS_07">#REF!</definedName>
    <definedName name="LOMS_08">#REF!</definedName>
    <definedName name="LOMS_09">#REF!</definedName>
    <definedName name="LOMS_10">#REF!</definedName>
    <definedName name="loms3">#REF!</definedName>
    <definedName name="MappField">[2]Email_Template!#REF!</definedName>
    <definedName name="Master_Data">'[3]Screen Element'!#REF!</definedName>
    <definedName name="P_Article">#REF!</definedName>
    <definedName name="P_Comitment">#REF!</definedName>
    <definedName name="P_Documents">#REF!</definedName>
    <definedName name="P_Field_Status">#REF!</definedName>
    <definedName name="P_Fiscal">#REF!</definedName>
    <definedName name="P_GHA_Information">#REF!</definedName>
    <definedName name="P_Issue_Bank">#REF!</definedName>
    <definedName name="P_Parties">#REF!</definedName>
    <definedName name="P_Phase">#REF!</definedName>
    <definedName name="P_Relin">#REF!</definedName>
    <definedName name="P_Relinquishment">#REF!</definedName>
    <definedName name="P_Special_Provision">#REF!</definedName>
    <definedName name="P_Summary">#REF!</definedName>
    <definedName name="point">#REF!</definedName>
    <definedName name="PR">#REF!</definedName>
    <definedName name="Provide_Contact_detail">#REF!</definedName>
    <definedName name="Provide_Other_Information">#REF!</definedName>
    <definedName name="Provide_Proposal">#REF!</definedName>
    <definedName name="Receipt">#REF!</definedName>
    <definedName name="Reference">#REF!</definedName>
    <definedName name="referET01">'[4]Email Template'!#REF!</definedName>
    <definedName name="referET02">'[4]Email Template'!#REF!</definedName>
    <definedName name="referET03">'[4]Email Template'!#REF!</definedName>
    <definedName name="referET04">'[4]Email Template'!#REF!</definedName>
    <definedName name="Remarks">#REF!</definedName>
    <definedName name="Requestor_if_created_by">#REF!</definedName>
    <definedName name="rrr">#REF!</definedName>
    <definedName name="SC1___Federal_Reserve_Bank__FRB_\Matched_Item">#REF!</definedName>
    <definedName name="sdfdsfsd">#REF!</definedName>
    <definedName name="Security_Code">#REF!</definedName>
    <definedName name="Security_Rules_Approver">#REF!</definedName>
    <definedName name="Security_Rules_Reviewer">#REF!</definedName>
    <definedName name="SendMailRule">#REF!</definedName>
    <definedName name="Step3">#REF!</definedName>
    <definedName name="Step4">#REF!</definedName>
    <definedName name="STT_Mapping">#REF!</definedName>
    <definedName name="TC_ID">#REF!</definedName>
    <definedName name="Temp">#REF!</definedName>
    <definedName name="template">#REF!</definedName>
    <definedName name="Test_Round_1_Result">#REF!</definedName>
    <definedName name="Test_Round_2_Result">#REF!</definedName>
    <definedName name="TR">#REF!</definedName>
    <definedName name="uuu">#REF!</definedName>
    <definedName name="view">#REF!</definedName>
    <definedName name="yy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0" l="1"/>
  <c r="A15" i="10"/>
  <c r="B7" i="26"/>
  <c r="E7" i="26" s="1"/>
  <c r="C16" i="10" s="1"/>
  <c r="B6" i="26"/>
  <c r="D6" i="26"/>
  <c r="C6" i="26"/>
  <c r="D10" i="26"/>
  <c r="C10" i="26"/>
  <c r="B10" i="26"/>
  <c r="D9" i="26"/>
  <c r="C9" i="26"/>
  <c r="B9" i="26"/>
  <c r="E9" i="26" s="1"/>
  <c r="E16" i="10" s="1"/>
  <c r="D8" i="26"/>
  <c r="C8" i="26"/>
  <c r="B8" i="26"/>
  <c r="D7" i="26"/>
  <c r="C7" i="26"/>
  <c r="D5" i="26"/>
  <c r="C5" i="26"/>
  <c r="M29" i="26"/>
  <c r="O29" i="26"/>
  <c r="M24" i="26"/>
  <c r="M17" i="26"/>
  <c r="M18" i="26"/>
  <c r="M31" i="26"/>
  <c r="M37" i="26"/>
  <c r="M35" i="26"/>
  <c r="M34" i="26"/>
  <c r="M28" i="26"/>
  <c r="M25" i="26"/>
  <c r="M26" i="26"/>
  <c r="M19" i="26"/>
  <c r="M21" i="26"/>
  <c r="M22" i="26"/>
  <c r="M16" i="26"/>
  <c r="M32" i="26"/>
  <c r="D6" i="25"/>
  <c r="C6" i="25"/>
  <c r="B6" i="25"/>
  <c r="C7" i="25"/>
  <c r="C8" i="25"/>
  <c r="C9" i="25"/>
  <c r="C10" i="25"/>
  <c r="B10" i="25"/>
  <c r="B9" i="25"/>
  <c r="B8" i="25"/>
  <c r="B7" i="25"/>
  <c r="D10" i="25"/>
  <c r="D9" i="25"/>
  <c r="D8" i="25"/>
  <c r="D7" i="25"/>
  <c r="D5" i="25"/>
  <c r="C5" i="25"/>
  <c r="B5" i="25"/>
  <c r="F246" i="25"/>
  <c r="N246" i="25" s="1"/>
  <c r="F245" i="25"/>
  <c r="N245" i="25" s="1"/>
  <c r="F244" i="25"/>
  <c r="N244" i="25" s="1"/>
  <c r="F243" i="25"/>
  <c r="N243" i="25" s="1"/>
  <c r="F242" i="25"/>
  <c r="N242" i="25" s="1"/>
  <c r="F241" i="25"/>
  <c r="N241" i="25" s="1"/>
  <c r="F240" i="25"/>
  <c r="N240" i="25" s="1"/>
  <c r="F239" i="25"/>
  <c r="N239" i="25" s="1"/>
  <c r="F238" i="25"/>
  <c r="N238" i="25" s="1"/>
  <c r="F237" i="25"/>
  <c r="N237" i="25" s="1"/>
  <c r="F236" i="25"/>
  <c r="N236" i="25" s="1"/>
  <c r="F235" i="25"/>
  <c r="N235" i="25" s="1"/>
  <c r="F234" i="25"/>
  <c r="N234" i="25" s="1"/>
  <c r="F233" i="25"/>
  <c r="N233" i="25" s="1"/>
  <c r="F232" i="25"/>
  <c r="N232" i="25" s="1"/>
  <c r="F231" i="25"/>
  <c r="N231" i="25" s="1"/>
  <c r="F230" i="25"/>
  <c r="N230" i="25" s="1"/>
  <c r="F229" i="25"/>
  <c r="N229" i="25" s="1"/>
  <c r="F228" i="25"/>
  <c r="N228" i="25" s="1"/>
  <c r="F227" i="25"/>
  <c r="N227" i="25" s="1"/>
  <c r="F226" i="25"/>
  <c r="N226" i="25" s="1"/>
  <c r="F225" i="25"/>
  <c r="N225" i="25" s="1"/>
  <c r="F224" i="25"/>
  <c r="N224" i="25" s="1"/>
  <c r="F223" i="25"/>
  <c r="N223" i="25" s="1"/>
  <c r="F222" i="25"/>
  <c r="N222" i="25" s="1"/>
  <c r="F221" i="25"/>
  <c r="N221" i="25" s="1"/>
  <c r="F220" i="25"/>
  <c r="N220" i="25" s="1"/>
  <c r="F219" i="25"/>
  <c r="N219" i="25" s="1"/>
  <c r="F217" i="25"/>
  <c r="N217" i="25" s="1"/>
  <c r="F216" i="25"/>
  <c r="N216" i="25" s="1"/>
  <c r="F215" i="25"/>
  <c r="N215" i="25" s="1"/>
  <c r="F214" i="25"/>
  <c r="N214" i="25" s="1"/>
  <c r="F213" i="25"/>
  <c r="N213" i="25" s="1"/>
  <c r="F212" i="25"/>
  <c r="N212" i="25" s="1"/>
  <c r="F211" i="25"/>
  <c r="N211" i="25" s="1"/>
  <c r="F210" i="25"/>
  <c r="N210" i="25" s="1"/>
  <c r="F209" i="25"/>
  <c r="N209" i="25" s="1"/>
  <c r="F208" i="25"/>
  <c r="N208" i="25" s="1"/>
  <c r="F207" i="25"/>
  <c r="N207" i="25" s="1"/>
  <c r="F206" i="25"/>
  <c r="N206" i="25" s="1"/>
  <c r="F205" i="25"/>
  <c r="N205" i="25" s="1"/>
  <c r="F204" i="25"/>
  <c r="N204" i="25" s="1"/>
  <c r="F203" i="25"/>
  <c r="N203" i="25" s="1"/>
  <c r="F202" i="25"/>
  <c r="N202" i="25" s="1"/>
  <c r="F201" i="25"/>
  <c r="N201" i="25" s="1"/>
  <c r="F200" i="25"/>
  <c r="N200" i="25" s="1"/>
  <c r="F199" i="25"/>
  <c r="N199" i="25" s="1"/>
  <c r="F198" i="25"/>
  <c r="N198" i="25" s="1"/>
  <c r="F197" i="25"/>
  <c r="N197" i="25" s="1"/>
  <c r="F196" i="25"/>
  <c r="N196" i="25" s="1"/>
  <c r="F195" i="25"/>
  <c r="N195" i="25" s="1"/>
  <c r="F194" i="25"/>
  <c r="N194" i="25" s="1"/>
  <c r="F193" i="25"/>
  <c r="N193" i="25" s="1"/>
  <c r="F192" i="25"/>
  <c r="N192" i="25" s="1"/>
  <c r="F191" i="25"/>
  <c r="N191" i="25" s="1"/>
  <c r="F190" i="25"/>
  <c r="N190" i="25" s="1"/>
  <c r="F188" i="25"/>
  <c r="N188" i="25" s="1"/>
  <c r="F187" i="25"/>
  <c r="N187" i="25" s="1"/>
  <c r="F186" i="25"/>
  <c r="N186" i="25" s="1"/>
  <c r="F185" i="25"/>
  <c r="N185" i="25" s="1"/>
  <c r="F184" i="25"/>
  <c r="N184" i="25" s="1"/>
  <c r="F183" i="25"/>
  <c r="N183" i="25" s="1"/>
  <c r="F182" i="25"/>
  <c r="N182" i="25" s="1"/>
  <c r="F181" i="25"/>
  <c r="N181" i="25" s="1"/>
  <c r="F180" i="25"/>
  <c r="N180" i="25" s="1"/>
  <c r="F179" i="25"/>
  <c r="N179" i="25" s="1"/>
  <c r="F178" i="25"/>
  <c r="N178" i="25" s="1"/>
  <c r="F177" i="25"/>
  <c r="N177" i="25" s="1"/>
  <c r="F176" i="25"/>
  <c r="N176" i="25" s="1"/>
  <c r="F175" i="25"/>
  <c r="N175" i="25" s="1"/>
  <c r="F174" i="25"/>
  <c r="N174" i="25" s="1"/>
  <c r="F173" i="25"/>
  <c r="N173" i="25" s="1"/>
  <c r="F172" i="25"/>
  <c r="N172" i="25" s="1"/>
  <c r="F171" i="25"/>
  <c r="N171" i="25" s="1"/>
  <c r="F170" i="25"/>
  <c r="N170" i="25" s="1"/>
  <c r="F169" i="25"/>
  <c r="N169" i="25" s="1"/>
  <c r="F168" i="25"/>
  <c r="N168" i="25" s="1"/>
  <c r="F167" i="25"/>
  <c r="N167" i="25" s="1"/>
  <c r="F166" i="25"/>
  <c r="N166" i="25" s="1"/>
  <c r="F165" i="25"/>
  <c r="N165" i="25" s="1"/>
  <c r="F164" i="25"/>
  <c r="N164" i="25" s="1"/>
  <c r="F163" i="25"/>
  <c r="N163" i="25" s="1"/>
  <c r="F162" i="25"/>
  <c r="N162" i="25" s="1"/>
  <c r="F161" i="25"/>
  <c r="N161" i="25" s="1"/>
  <c r="F159" i="25"/>
  <c r="N159" i="25" s="1"/>
  <c r="F158" i="25"/>
  <c r="N158" i="25" s="1"/>
  <c r="F157" i="25"/>
  <c r="N157" i="25" s="1"/>
  <c r="F156" i="25"/>
  <c r="N156" i="25" s="1"/>
  <c r="F155" i="25"/>
  <c r="N155" i="25" s="1"/>
  <c r="F154" i="25"/>
  <c r="N154" i="25" s="1"/>
  <c r="F153" i="25"/>
  <c r="N153" i="25" s="1"/>
  <c r="F152" i="25"/>
  <c r="N152" i="25" s="1"/>
  <c r="F151" i="25"/>
  <c r="N151" i="25" s="1"/>
  <c r="F150" i="25"/>
  <c r="N150" i="25" s="1"/>
  <c r="F149" i="25"/>
  <c r="N149" i="25" s="1"/>
  <c r="F148" i="25"/>
  <c r="N148" i="25" s="1"/>
  <c r="F147" i="25"/>
  <c r="N147" i="25" s="1"/>
  <c r="F146" i="25"/>
  <c r="N146" i="25" s="1"/>
  <c r="F145" i="25"/>
  <c r="N145" i="25" s="1"/>
  <c r="F144" i="25"/>
  <c r="N144" i="25" s="1"/>
  <c r="F143" i="25"/>
  <c r="N143" i="25" s="1"/>
  <c r="F142" i="25"/>
  <c r="N142" i="25" s="1"/>
  <c r="F141" i="25"/>
  <c r="N141" i="25" s="1"/>
  <c r="F140" i="25"/>
  <c r="N140" i="25" s="1"/>
  <c r="F139" i="25"/>
  <c r="N139" i="25" s="1"/>
  <c r="F138" i="25"/>
  <c r="N138" i="25" s="1"/>
  <c r="F137" i="25"/>
  <c r="N137" i="25" s="1"/>
  <c r="F136" i="25"/>
  <c r="N136" i="25" s="1"/>
  <c r="F135" i="25"/>
  <c r="N135" i="25" s="1"/>
  <c r="F134" i="25"/>
  <c r="N134" i="25" s="1"/>
  <c r="F133" i="25"/>
  <c r="N133" i="25" s="1"/>
  <c r="F132" i="25"/>
  <c r="N132" i="25" s="1"/>
  <c r="F130" i="25"/>
  <c r="N130" i="25" s="1"/>
  <c r="F129" i="25"/>
  <c r="N129" i="25" s="1"/>
  <c r="F128" i="25"/>
  <c r="N128" i="25" s="1"/>
  <c r="F127" i="25"/>
  <c r="N127" i="25" s="1"/>
  <c r="F126" i="25"/>
  <c r="N126" i="25" s="1"/>
  <c r="F125" i="25"/>
  <c r="N125" i="25" s="1"/>
  <c r="F124" i="25"/>
  <c r="N124" i="25" s="1"/>
  <c r="F123" i="25"/>
  <c r="N123" i="25" s="1"/>
  <c r="F122" i="25"/>
  <c r="N122" i="25" s="1"/>
  <c r="F121" i="25"/>
  <c r="N121" i="25" s="1"/>
  <c r="F120" i="25"/>
  <c r="N120" i="25" s="1"/>
  <c r="F119" i="25"/>
  <c r="N119" i="25" s="1"/>
  <c r="F118" i="25"/>
  <c r="N118" i="25" s="1"/>
  <c r="F117" i="25"/>
  <c r="N117" i="25" s="1"/>
  <c r="F116" i="25"/>
  <c r="N116" i="25" s="1"/>
  <c r="F115" i="25"/>
  <c r="N115" i="25" s="1"/>
  <c r="F114" i="25"/>
  <c r="N114" i="25" s="1"/>
  <c r="F113" i="25"/>
  <c r="N113" i="25" s="1"/>
  <c r="F112" i="25"/>
  <c r="N112" i="25" s="1"/>
  <c r="F111" i="25"/>
  <c r="N111" i="25" s="1"/>
  <c r="F110" i="25"/>
  <c r="N110" i="25" s="1"/>
  <c r="F109" i="25"/>
  <c r="N109" i="25" s="1"/>
  <c r="F108" i="25"/>
  <c r="N108" i="25" s="1"/>
  <c r="F107" i="25"/>
  <c r="N107" i="25" s="1"/>
  <c r="F106" i="25"/>
  <c r="N106" i="25" s="1"/>
  <c r="F105" i="25"/>
  <c r="N105" i="25" s="1"/>
  <c r="F104" i="25"/>
  <c r="N104" i="25" s="1"/>
  <c r="F103" i="25"/>
  <c r="N103" i="25" s="1"/>
  <c r="F101" i="25"/>
  <c r="N101" i="25" s="1"/>
  <c r="F100" i="25"/>
  <c r="N100" i="25" s="1"/>
  <c r="F99" i="25"/>
  <c r="N99" i="25" s="1"/>
  <c r="F98" i="25"/>
  <c r="N98" i="25" s="1"/>
  <c r="F97" i="25"/>
  <c r="N97" i="25" s="1"/>
  <c r="F96" i="25"/>
  <c r="N96" i="25" s="1"/>
  <c r="F95" i="25"/>
  <c r="N95" i="25" s="1"/>
  <c r="F94" i="25"/>
  <c r="N94" i="25" s="1"/>
  <c r="F93" i="25"/>
  <c r="N93" i="25" s="1"/>
  <c r="F92" i="25"/>
  <c r="N92" i="25" s="1"/>
  <c r="F91" i="25"/>
  <c r="N91" i="25" s="1"/>
  <c r="F90" i="25"/>
  <c r="N90" i="25" s="1"/>
  <c r="F89" i="25"/>
  <c r="N89" i="25" s="1"/>
  <c r="F88" i="25"/>
  <c r="N88" i="25" s="1"/>
  <c r="F87" i="25"/>
  <c r="N87" i="25" s="1"/>
  <c r="F86" i="25"/>
  <c r="N86" i="25" s="1"/>
  <c r="F85" i="25"/>
  <c r="N85" i="25" s="1"/>
  <c r="F84" i="25"/>
  <c r="N84" i="25" s="1"/>
  <c r="F83" i="25"/>
  <c r="N83" i="25" s="1"/>
  <c r="F82" i="25"/>
  <c r="N82" i="25" s="1"/>
  <c r="F81" i="25"/>
  <c r="N81" i="25" s="1"/>
  <c r="F80" i="25"/>
  <c r="N80" i="25" s="1"/>
  <c r="F79" i="25"/>
  <c r="N79" i="25" s="1"/>
  <c r="F78" i="25"/>
  <c r="N78" i="25" s="1"/>
  <c r="F77" i="25"/>
  <c r="N77" i="25" s="1"/>
  <c r="F76" i="25"/>
  <c r="N76" i="25" s="1"/>
  <c r="F75" i="25"/>
  <c r="N75" i="25" s="1"/>
  <c r="F74" i="25"/>
  <c r="N74" i="25" s="1"/>
  <c r="F72" i="25"/>
  <c r="N72" i="25" s="1"/>
  <c r="F71" i="25"/>
  <c r="N71" i="25" s="1"/>
  <c r="F70" i="25"/>
  <c r="N70" i="25" s="1"/>
  <c r="F69" i="25"/>
  <c r="N69" i="25" s="1"/>
  <c r="F68" i="25"/>
  <c r="N68" i="25" s="1"/>
  <c r="F67" i="25"/>
  <c r="N67" i="25" s="1"/>
  <c r="F66" i="25"/>
  <c r="N66" i="25" s="1"/>
  <c r="F65" i="25"/>
  <c r="N65" i="25" s="1"/>
  <c r="F64" i="25"/>
  <c r="N64" i="25" s="1"/>
  <c r="F63" i="25"/>
  <c r="N63" i="25" s="1"/>
  <c r="F62" i="25"/>
  <c r="N62" i="25" s="1"/>
  <c r="F61" i="25"/>
  <c r="N61" i="25" s="1"/>
  <c r="F60" i="25"/>
  <c r="N60" i="25" s="1"/>
  <c r="F59" i="25"/>
  <c r="N59" i="25" s="1"/>
  <c r="F58" i="25"/>
  <c r="N58" i="25" s="1"/>
  <c r="F57" i="25"/>
  <c r="N57" i="25" s="1"/>
  <c r="F56" i="25"/>
  <c r="N56" i="25" s="1"/>
  <c r="F55" i="25"/>
  <c r="N55" i="25" s="1"/>
  <c r="F54" i="25"/>
  <c r="N54" i="25" s="1"/>
  <c r="F53" i="25"/>
  <c r="N53" i="25" s="1"/>
  <c r="F52" i="25"/>
  <c r="N52" i="25" s="1"/>
  <c r="F51" i="25"/>
  <c r="N51" i="25" s="1"/>
  <c r="F50" i="25"/>
  <c r="N50" i="25" s="1"/>
  <c r="F49" i="25"/>
  <c r="N49" i="25" s="1"/>
  <c r="F48" i="25"/>
  <c r="N48" i="25" s="1"/>
  <c r="F47" i="25"/>
  <c r="N47" i="25" s="1"/>
  <c r="F46" i="25"/>
  <c r="N46" i="25" s="1"/>
  <c r="F45" i="25"/>
  <c r="N45" i="25" s="1"/>
  <c r="F42" i="25"/>
  <c r="N42" i="25" s="1"/>
  <c r="E6" i="26" l="1"/>
  <c r="B16" i="10" s="1"/>
  <c r="G16" i="10" s="1"/>
  <c r="E10" i="26"/>
  <c r="F16" i="10" s="1"/>
  <c r="E8" i="26"/>
  <c r="D16" i="10" s="1"/>
  <c r="B5" i="26"/>
  <c r="E5" i="26" s="1"/>
  <c r="E10" i="25"/>
  <c r="F15" i="10" s="1"/>
  <c r="F17" i="10" s="1"/>
  <c r="E7" i="25"/>
  <c r="C15" i="10" s="1"/>
  <c r="C17" i="10" s="1"/>
  <c r="E8" i="25"/>
  <c r="D15" i="10" s="1"/>
  <c r="D17" i="10" s="1"/>
  <c r="E9" i="25"/>
  <c r="E15" i="10" s="1"/>
  <c r="E17" i="10" s="1"/>
  <c r="E5" i="25"/>
  <c r="E6" i="25"/>
  <c r="B15" i="10" s="1"/>
  <c r="F43" i="25"/>
  <c r="N43" i="25" s="1"/>
  <c r="F41" i="25"/>
  <c r="N41" i="25" s="1"/>
  <c r="F40" i="25"/>
  <c r="N40" i="25" s="1"/>
  <c r="F39" i="25"/>
  <c r="N39" i="25" s="1"/>
  <c r="F37" i="25"/>
  <c r="N37" i="25" s="1"/>
  <c r="F35" i="25"/>
  <c r="N35" i="25" s="1"/>
  <c r="F33" i="25"/>
  <c r="N33" i="25" s="1"/>
  <c r="F31" i="25"/>
  <c r="N31" i="25" s="1"/>
  <c r="F29" i="25"/>
  <c r="N29" i="25" s="1"/>
  <c r="F25" i="25"/>
  <c r="N25" i="25" s="1"/>
  <c r="F23" i="25"/>
  <c r="N23" i="25" s="1"/>
  <c r="F20" i="25"/>
  <c r="N20" i="25" s="1"/>
  <c r="F22" i="25"/>
  <c r="N22" i="25" s="1"/>
  <c r="F24" i="25"/>
  <c r="N24" i="25" s="1"/>
  <c r="F26" i="25"/>
  <c r="N26" i="25" s="1"/>
  <c r="F28" i="25"/>
  <c r="N28" i="25" s="1"/>
  <c r="F30" i="25"/>
  <c r="N30" i="25" s="1"/>
  <c r="F32" i="25"/>
  <c r="N32" i="25" s="1"/>
  <c r="F34" i="25"/>
  <c r="N34" i="25" s="1"/>
  <c r="F36" i="25"/>
  <c r="N36" i="25" s="1"/>
  <c r="F38" i="25"/>
  <c r="N38" i="25" s="1"/>
  <c r="F17" i="25"/>
  <c r="F19" i="25"/>
  <c r="F21" i="25"/>
  <c r="N21" i="25" s="1"/>
  <c r="F27" i="25"/>
  <c r="N27" i="25" s="1"/>
  <c r="F18" i="25"/>
  <c r="N18" i="25" s="1"/>
  <c r="F16" i="25"/>
  <c r="N16" i="25" s="1"/>
  <c r="G15" i="10" l="1"/>
  <c r="B17" i="10"/>
  <c r="G17" i="10" s="1"/>
  <c r="N19" i="25"/>
  <c r="N17" i="25"/>
  <c r="G20" i="10" l="1"/>
  <c r="G19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Phan Thanh Lam</author>
  </authors>
  <commentList>
    <comment ref="B9" authorId="0" shapeId="0" xr:uid="{00000000-0006-0000-0100-000001000000}">
      <text>
        <r>
          <rPr>
            <sz val="8"/>
            <color indexed="81"/>
            <rFont val="Tahoma"/>
            <family val="2"/>
          </rPr>
          <t>A: Add
M: Modify
D: Delete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 Dinh Thi (CN-DB&amp;KSCL)</author>
  </authors>
  <commentList>
    <comment ref="C2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Mai Dinh Thi (CN-DB&amp;KSCL):</t>
        </r>
        <r>
          <rPr>
            <sz val="9"/>
            <color indexed="81"/>
            <rFont val="Tahoma"/>
            <family val="2"/>
          </rPr>
          <t xml:space="preserve">
Sửa data cho số tiền nhỏ</t>
        </r>
      </text>
    </comment>
  </commentList>
</comments>
</file>

<file path=xl/sharedStrings.xml><?xml version="1.0" encoding="utf-8"?>
<sst xmlns="http://schemas.openxmlformats.org/spreadsheetml/2006/main" count="1783" uniqueCount="493">
  <si>
    <t>Test Report</t>
  </si>
  <si>
    <t>Project Name:</t>
  </si>
  <si>
    <t>BPM BL</t>
  </si>
  <si>
    <t>Reviewer:</t>
  </si>
  <si>
    <t xml:space="preserve"> </t>
  </si>
  <si>
    <t>Document Code:</t>
  </si>
  <si>
    <t>Position:</t>
  </si>
  <si>
    <t>Originator:</t>
  </si>
  <si>
    <t>Reviewed Date:</t>
  </si>
  <si>
    <t>Approver:</t>
  </si>
  <si>
    <t>Created Date:</t>
  </si>
  <si>
    <t>Version:</t>
  </si>
  <si>
    <t>Approved Date:</t>
  </si>
  <si>
    <t>TABLE OF CONTENT</t>
  </si>
  <si>
    <t>No</t>
  </si>
  <si>
    <t>Items</t>
  </si>
  <si>
    <t>Content</t>
  </si>
  <si>
    <t>Cover</t>
  </si>
  <si>
    <t>Records</t>
  </si>
  <si>
    <t>Record of changes</t>
  </si>
  <si>
    <t>Function</t>
  </si>
  <si>
    <t>List out all test cases of the application</t>
  </si>
  <si>
    <t>Screen Element</t>
  </si>
  <si>
    <t>Screen Element test cases, which are based on the application's SRS</t>
  </si>
  <si>
    <t>Effective Date</t>
  </si>
  <si>
    <t>A, M, D</t>
  </si>
  <si>
    <t xml:space="preserve">Change Description </t>
  </si>
  <si>
    <t>New Version</t>
  </si>
  <si>
    <t>Author</t>
  </si>
  <si>
    <t>A</t>
  </si>
  <si>
    <t>Create new TC</t>
  </si>
  <si>
    <t>Functions</t>
  </si>
  <si>
    <t>Build Version</t>
  </si>
  <si>
    <t>Passed</t>
  </si>
  <si>
    <t>Failed</t>
  </si>
  <si>
    <t>Untested</t>
  </si>
  <si>
    <t>Accepted</t>
  </si>
  <si>
    <t>N/A</t>
  </si>
  <si>
    <t>Test Environment</t>
  </si>
  <si>
    <t>Priority</t>
  </si>
  <si>
    <t>Test Results</t>
  </si>
  <si>
    <t>SYSTEM TEST REPORT</t>
  </si>
  <si>
    <t>Project</t>
  </si>
  <si>
    <t>Project manager</t>
  </si>
  <si>
    <t>Application</t>
  </si>
  <si>
    <t>Approved Date</t>
  </si>
  <si>
    <t>Consolidated By</t>
  </si>
  <si>
    <t>Reviewed By</t>
  </si>
  <si>
    <t>Build Versions</t>
  </si>
  <si>
    <t>Reviewed date</t>
  </si>
  <si>
    <t>Last Updated Date</t>
  </si>
  <si>
    <t>Test Execution Summary</t>
  </si>
  <si>
    <t>Reported by</t>
  </si>
  <si>
    <t>Date</t>
  </si>
  <si>
    <t>Total</t>
  </si>
  <si>
    <t>Test coverage</t>
  </si>
  <si>
    <t>Test successful coverage</t>
  </si>
  <si>
    <t>Issues</t>
  </si>
  <si>
    <t>1. Block testing issue</t>
  </si>
  <si>
    <t>2. Critical defects</t>
  </si>
  <si>
    <t>BPM</t>
  </si>
  <si>
    <t>BL</t>
  </si>
  <si>
    <t>GiangLT7</t>
  </si>
  <si>
    <t>GĐ kiểm thử</t>
  </si>
  <si>
    <t>URD_BPM_BL MVP2_Sprint 12</t>
  </si>
  <si>
    <t>Medium</t>
  </si>
  <si>
    <t>Low</t>
  </si>
  <si>
    <t>High</t>
  </si>
  <si>
    <t>SIT</t>
  </si>
  <si>
    <t>Số tiền</t>
  </si>
  <si>
    <t>Tỷ lệ ký quỹ</t>
  </si>
  <si>
    <t>&lt; 100%</t>
  </si>
  <si>
    <t>Phân khúc KH</t>
  </si>
  <si>
    <t>LCS</t>
  </si>
  <si>
    <t>SOE</t>
  </si>
  <si>
    <t>#{LCS, SOE}</t>
  </si>
  <si>
    <t>% Giảm phí theo hạng</t>
  </si>
  <si>
    <t>Tỷ lệ phí</t>
  </si>
  <si>
    <t>Hạng KH</t>
  </si>
  <si>
    <t>&gt;= 100%</t>
  </si>
  <si>
    <t>LP – LC Platium</t>
  </si>
  <si>
    <t>SP –  SME Platium</t>
  </si>
  <si>
    <t>LG – LC Gold</t>
  </si>
  <si>
    <t>SG- SME Gold</t>
  </si>
  <si>
    <t xml:space="preserve"> 
LS – LC Silver</t>
  </si>
  <si>
    <t>SS – SME Sliver</t>
  </si>
  <si>
    <t>SD – Standard – Gói tiêu chuẩn</t>
  </si>
  <si>
    <t>Công thức tính phí</t>
  </si>
  <si>
    <t xml:space="preserve">Số tiền phí dự thu = Số tiền phát hành * Tỷ lệ phí * (Thời hạn bảo lãnh/365) +  Phí phát hành bảo lãnh khác mẫu
</t>
  </si>
  <si>
    <t>Kết quả Phí</t>
  </si>
  <si>
    <t>Thời hạn bảo lãnh</t>
  </si>
  <si>
    <t>Phí phát hành BL khác mẫu</t>
  </si>
  <si>
    <t>% Ngoại lệ</t>
  </si>
  <si>
    <t>Ngày hiệu lực</t>
  </si>
  <si>
    <t>Ngày hết hạn</t>
  </si>
  <si>
    <t>Ngày phát hành</t>
  </si>
  <si>
    <t>2. Sửa đổi</t>
  </si>
  <si>
    <t>Sửa đổi thời hạn bảo lãnh</t>
  </si>
  <si>
    <t>1. Phát hành(typeBusiness = PH)</t>
  </si>
  <si>
    <t>Bảo lãnh dự thầu(guaranteeType = 1)</t>
  </si>
  <si>
    <t>Bảo lãnh thực hiện HĐ(guaranteeType = 2)</t>
  </si>
  <si>
    <t>Bảo lãnh thanh toán(guaranteeType = 3)</t>
  </si>
  <si>
    <t>Bảo lãnh vay vốn(guaranteeType = 7)</t>
  </si>
  <si>
    <t>Bảo lãnh khác(guaranteeType = 8)</t>
  </si>
  <si>
    <t>Results</t>
  </si>
  <si>
    <t>Số tiền mới</t>
  </si>
  <si>
    <t>Tăng/Giảm Thời hạn bảo lãnh</t>
  </si>
  <si>
    <t>Tăng/Giảm số tiền BL</t>
  </si>
  <si>
    <t>ID</t>
  </si>
  <si>
    <t>Số tiền phí dự thu = Số tiền phát hành * Tỷ lệ phí * ((Thời hạn bảo lãnh mới - thời hạn bảo lãnh cũ)/365)</t>
  </si>
  <si>
    <t>Note</t>
  </si>
  <si>
    <t>Sửa đổi số tiền bảo lãnh</t>
  </si>
  <si>
    <t>Số tiền phí dự thu = (Số tiền sửa đổi - Số tiền phát hành) * Tỷ lệ phí * (Thời hạn bảo lãnh/365)</t>
  </si>
  <si>
    <t>Thời hạn bảo lãnh mới</t>
  </si>
  <si>
    <t>Sửa đổi tăng tiền bảo lãnh, tăng thời hạn bảo lãnh</t>
  </si>
  <si>
    <t>Số tiền phí dự thu = Phí tăng trên phần giá trị trước + Phí tăng trên phần gia hạn sau
Trong đó,
- Phí tăng trên phần giá trị trước = (Số tiền sửa đổi - Số tiền phát hành) * Tỷ lệ phí*Thời hạn bảo lãnh cũ
- Phí tăng trên phần gia hạn sau = Số tiền sửa đổi*Tỷ lệ phí*((Thời hạn bảo lãnh mới - thời hạn bảo lãnh cũ)/365)</t>
  </si>
  <si>
    <t>Sửa đổi tăng tiền bảo lãnh, giảm thời hạn bảo lãnh</t>
  </si>
  <si>
    <t>Số tiền phí dự thu = (Số tiền sửa đổi - Số tiền phát hành) * Tỷ lệ phí * (Thời hạn bảo lãnh mới/365)</t>
  </si>
  <si>
    <t>Sửa đổi giảm tiền bảo lãnh, tăng thời hạn bảo lãnh</t>
  </si>
  <si>
    <t>Số tiền phí dự thu = (Số tiền sửa đổi) * Tỷ lệ phí * ((Thời hạn bảo lãnh mới - thời hạn bảo lãnh cũ)/365)</t>
  </si>
  <si>
    <t>Sửa đổi giảm tiền bảo lãnh, giảm thời hạn bảo lãnh</t>
  </si>
  <si>
    <t>Số tiền phí dự thu = (Số tiền sửa đổi - Số tiền phát hành) * Tỷ lệ phí * (Thời hạn bảo lãnh/365)
- Phí &lt; 300000 -&gt; Phí = 300000</t>
  </si>
  <si>
    <t>Số tiền phí dự thu = Phí tăng trên phần giá trị trước + Phí tăng trên phần gia hạn sau
- Phí &lt; 300000 -&gt; Phí = 300000</t>
  </si>
  <si>
    <t>Số tiền phí dự thu = (Số tiền sửa đổi - Số tiền phát hành) * Tỷ lệ phí * (Thời hạn bảo lãnh mới/365)
- Phí &lt; 300000 -&gt; Phí = 300000</t>
  </si>
  <si>
    <t>Số tiền phí dự thu = (Số tiền sửa đổi) * Tỷ lệ phí * ((Thời hạn bảo lãnh mới - thời hạn bảo lãnh cũ)/365)
- Phí &lt; 300000 -&gt; Phí = 300000</t>
  </si>
  <si>
    <t>STK</t>
  </si>
  <si>
    <t>Request</t>
  </si>
  <si>
    <t>Response</t>
  </si>
  <si>
    <t>{
    "currencyCode": "VND",
    "depositRate": "90",
    "effectDate": "09/05/2023",
    "expireDate": "17/05/2023",
    "feeAccount": "11001010158499",
    "feeType": 1,
    "feesRate": null,
    "guaranteeType": "1",
    "issueAmount": 10000000000,
    "issueDate": "08/05/2023",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</si>
  <si>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"1",
    "issueAmount": 10000000000,
    "issueDate": "08/05/2023",
    "typeBusiness": "PH",
    "formType": "MSB"
}</t>
  </si>
  <si>
    <t>{
    "currencyCode": "VND",
    "depositRate": "90",
    "effectDate": "09/05/2023",
    "expireDate": "17/05/2023",
    "feeAccount": "11001010158538",
    "feeType": 1,
    "feesRate": null,
    "guaranteeType": "1",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</si>
  <si>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"11001010158538",
    "feeType": 1,
    "feesRate": null,
    "guaranteeType": "1",
    "id": 20799,
    "issueAmount": 10000000000,
    "issueDate": "08/05/2023",
    "refNumber": "146",
    "typeBusiness": "PH",
    "formType": "MSB"
}</t>
  </si>
  <si>
    <t>{
    "timestamp": "16/05/2023 09:59:23",
    "status": {
        "code": "BL200",
        "message": "Success"
    },
    "data": {
        "rate": 1,
        "segment": "SOE",
        "rootPrice": 2739726,
        "vipCode": "LP",
        "status": "SUCC"
    }
}</t>
  </si>
  <si>
    <t>{
    "timestamp": "16/05/2023 09:59:24",
    "status": {
        "code": "BL200",
        "message": "Success"
    },
    "data": {
        "rate": 0.75,
        "segment": "SOE",
        "rootPrice": 2054795,
        "vipCode": "LP",
        "status": "SUCC"
    }
}</t>
  </si>
  <si>
    <t xml:space="preserve">{
    "currencyCode": "VND",
    "depositRate": "90",
    "effectDate": "09/05/2023",
    "expireDate": "17/05/2023",
    "feeAccount": "11001010158350",
    "feeType": 1,
    "feesRate": null,
    "guaranteeType": "1",
    "id": 20799,
    "issueAmount": 10000000000,
    "issueDate": "08/05/2023",
    "refNumber": "146",
    "typeBusiness": "PH",
    "formType": "MSB"
}
</t>
  </si>
  <si>
    <t xml:space="preserve">{
    "currencyCode": "VND",
    "depositRate": "100",
    "effectDate": "09/05/2023",
    "expireDate": "17/05/2023",
    "feeAccount": "11001010158350",
    "feeType": 1,
    "feesRate": null,
    "guaranteeType": "1",
    "id": 20799,
    "issueAmount": 10000000000,
    "issueDate": "08/05/2023",
    "refNumber": "146",
    "typeBusiness": "PH",
    "formType": "MSB"
}
</t>
  </si>
  <si>
    <t xml:space="preserve">Tỷ lệ phí = Thông tin bảng phí chuẩn  - (Thông tin bảng phí chuẩn * % giảm trừ)
-&gt; Số tiền phí dự thu = Số tiền phát hành * Tỷ lệ phí * (Thời hạn bảo lãnh/365) + Phí phát hành
</t>
  </si>
  <si>
    <t>{
    "currencyCode": "VND",
    "depositRate": "90",
    "effectDate": "09/05/2023",
    "expireDate": "17/05/2023",
    "feeAccount": "11001010158350",
    "feeType": 2,
    "feesRate": null,
    "guaranteeType": "1",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</si>
  <si>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"11001010158350",
    "feeType": 2,
    "feesRate": null,
    "guaranteeType": "1",
    "id": 20799,
    "issueAmount": 10000000000,
    "issueDate": "08/05/2023",
    "refNumber": "146",
    "typeBusiness": "PH",
    "formType": "MSB"
}</t>
  </si>
  <si>
    <t>{
    "timestamp": "16/05/2023 10:40:49",
    "status": {
        "code": "BL200",
        "message": "Success"
    },
    "data": {
        "rate": 0.225,
        "segment": "SME",
        "rootPrice": 616438,
        "vipCode": "LP",
        "status": "SUCC"
    }
}</t>
  </si>
  <si>
    <t xml:space="preserve">{
    "currencyCode": "VND",
    "depositRate": "100",
    "effectDate": "09/05/2023",
    "expireDate": "17/05/2023",
    "feeAccount": "11001010158369",
    "feeType": 2,
    "feesRate": null,
    "guaranteeType": "1",
    "id": 20799,
    "issueAmount": 10000000000,
    "issueDate": "08/05/2023",
    "refNumber": "146",
    "typeBusiness": "PH",
    "formType": "MSB"
}
</t>
  </si>
  <si>
    <t>{
    "currencyCode": "VND",
    "depositRate": "90",
    "effectDate": "09/05/2023",
    "expireDate": "17/05/2023",
    "feeAccount": "11001010158369",
    "feeType": 2,
    "feesRate": null,
    "guaranteeType": "1",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</si>
  <si>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"11001010158387",
    "feeType": 2,
    "feesRate": null,
    "guaranteeType": "1",
    "id": 20799,
    "issueAmount": 10000000000,
    "issueDate": "08/05/2023",
    "refNumber": "146",
    "typeBusiness": "PH",
    "formType": "MSB"
}</t>
  </si>
  <si>
    <t xml:space="preserve">{
    "currencyCode": "VND",
    "depositRate": "90",
    "effectDate": "09/05/2023",
    "expireDate": "17/05/2023",
    "feeAccount": "11001010158387",
    "feeType": 2,
    "feesRate": null,
    "guaranteeType": "1",
    "id": 20799,
    "issueAmount": 10000000000,
    "issueDate": "08/05/2023",
    "refNumber": "146",
    "typeBusiness": "PH",
    "formType": "MSB"
}
</t>
  </si>
  <si>
    <t>{
    "currencyCode": "VND",
    "depositRate": "90",
    "effectDate": "09/05/2023",
    "expireDate": "17/05/2023",
    "feeAccount": "11001010158293",
    "feeType": 2,
    "feesRate": null,
    "guaranteeType": "1",
    "id": 20799,
    "issueAmount": 10000000000,
    "issueDate": "08/05/2023",
    "refNumber": "146",
    "typeBusiness": "PH",
    "formType": "MSB"
}</t>
  </si>
  <si>
    <t xml:space="preserve">
    "currencyCode": "VND",
    "depositRate": "100",
    "effectDate": "09/05/2023",
    "expireDate": "17/05/2023",
    "feeAccount": "11001010158293",
    "feeType": 2,
    "feesRate": null,
    "guaranteeType": "1",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</si>
  <si>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"11001010158305",
    "feeType": 2,
    "feesRate": null,
    "guaranteeType": "1",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</si>
  <si>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"11001010158305",
    "feeType": 2,
    "feesRate": null,
    "guaranteeType": "1",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</si>
  <si>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"11001010158314",
    "feeType": 2,
    "feesRate": null,
    "guaranteeType": "1",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</si>
  <si>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"11001010158314",
    "feeType": 2,
    "feesRate": null,
    "guaranteeType": "1",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</si>
  <si>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"11001010158323",
    "feeType": 2,
    "feesRate": null,
    "guaranteeType": "1",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</si>
  <si>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"11001010158323",
    "feeType": 2,
    "feesRate": null,
    "guaranteeType": "1",
    "id": 20799,
    "issueAmount": 10000000000,
    "issueDate": "08/05/2023",
    "refNumber": "146",
    "typeBusiness": "PH",
    "formType": "MSB"
}</t>
  </si>
  <si>
    <t>{
    "timestamp": "16/05/2023 11:15:49",
    "status": {
        "code": "BL200",
        "message": "Success"
    },
    "data": {
        "rate": 5,
        "segment": "SME",
        "rootPrice": 13698630,
        "vipCode": "SD",
        "status": "SUCC"
    }
}</t>
  </si>
  <si>
    <t>{
    "currencyCode": "VND",
    "depositRate": "90",
    "effectDate": "09/05/2023",
    "expireDate": "17/05/2023",
    "feeAccount": "11001010158323",
    "feeType": 3,
    "feesRate": 5,
    "guaranteeType": "1",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</si>
  <si>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"11001010158323",
    "feeType": 3,
    "feesRate": 5,
    "guaranteeType": "1",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</si>
  <si>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"1",
    "id": 20799,
    "issueAmount": 100000000,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</si>
  <si>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"11001010158499",
    "feeType": 1,
    "feesRate": null,
    "guaranteeType": "1",
    "id": 20799,
    "issueAmount": 100000000,
    "issueDate": "08/05/2023",
    "refNumber": "146",
    "typeBusiness": "PH",
    "formType": "MSB"
}</t>
  </si>
  <si>
    <r>
      <t xml:space="preserve">{
    "timestamp": "16/05/2023 11:21:17",
    "status": {
        "code": "BL200",
        "message": "Success"
    },
    "data": {
        "rate": 1,
        "segment": "LC",
      </t>
    </r>
    <r>
      <rPr>
        <sz val="10"/>
        <color rgb="FFFF0000"/>
        <rFont val="Times New Roman"/>
        <family val="1"/>
      </rPr>
      <t xml:space="preserve">  "rootPrice": 500000,</t>
    </r>
    <r>
      <rPr>
        <sz val="10"/>
        <rFont val="Times New Roman"/>
        <family val="1"/>
      </rPr>
      <t xml:space="preserve">
        "vipCode": "LG",
        "status": "SUCC"
    }
}</t>
    </r>
  </si>
  <si>
    <r>
      <t xml:space="preserve">{
    "timestamp": "16/05/2023 11:21:17",
    "status": {
        "code": "BL200",
        "message": "Success"
    },
    "data": {
        "rate": 0.75,
        "segment": "LC",
      </t>
    </r>
    <r>
      <rPr>
        <sz val="10"/>
        <color rgb="FFFF0000"/>
        <rFont val="Times New Roman"/>
        <family val="1"/>
      </rPr>
      <t xml:space="preserve">  "rootPrice": 500000,</t>
    </r>
    <r>
      <rPr>
        <sz val="10"/>
        <rFont val="Times New Roman"/>
        <family val="1"/>
      </rPr>
      <t xml:space="preserve">
        "vipCode": "LG",
        "status": "SUCC"
    }
}</t>
    </r>
  </si>
  <si>
    <t>{
    "currencyCode": "VND",
    "depositRate": "100",
    "effectDate": "09/05/2023",
    "expireDate": "17/05/2023",
    "feeAccount": "11001010158499",
    "feeType": 1,
    "feesRate": null,
    "guaranteeType": "1",
    "id": 20799,
    "issueAmount": 10000000000,
    "issueDate": "08/05/2023",
    "refNumber": "146",
    "typeBusiness": "PH",
    "formType": "OTHER"
}</t>
  </si>
  <si>
    <t xml:space="preserve">{
    "currencyCode": "VND",
    "depositRate": "90",
    "effectDate": "09/05/2023",
    "expireDate": "17/05/2023",
    "feeAccount": "11001010158499",
    "feeType": 1,
    "feesRate": null,
    "guaranteeType": "1",
    "id": 20799,
    "issueAmount": 10000000000,
    "issueDate": "08/05/2023",
    "refNumber": "146",
    "typeBusiness": "PH",
    "formType": "OTHER"
}
</t>
  </si>
  <si>
    <t>{
    "currencyCode": "VND",
    "depositRate": "90",
    "effectDate": "09/05/2023",
    "expireDate": "17/05/2023",
    "feeAccount": "11001010158499",
    "feeType": 1,
    "feesRate": null,
    "guaranteeType": "1",
    "id": 20799,
    "issueAmount": 10000000000,
    "issueDate": "10/5/2023",
    "refNumber": "146",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</si>
  <si>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"1",
    "id": 20799,
    "issueAmount": 10000000000,
    "issueDate": "10/5/2023",
    "refNumber": "146",
    "typeBusiness": "PH",
    "formType": "MSB"
}</t>
  </si>
  <si>
    <t>{
    "currencyCode": "VND",
    "depositRate": "90",
    "effectDate": "09/05/2023",
    "expireDate": "17/05/2023",
    "feeAccount": "11001010158499",
    "feeType": 1,
    "feesRate": null,
    "guaranteeType": "2",
    "issueAmount": 10000000000,
    "issueDate": "08/05/2023",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</si>
  <si>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"2",
    "issueAmount": 10000000000,
    "issueDate": "08/05/2023",
    "typeBusiness": "PH",
    "formType": "MSB"
}</t>
  </si>
  <si>
    <t>{
    "currencyCode": "VND",
    "depositRate": "90",
    "effectDate": "09/05/2023",
    "expireDate": "17/05/2023",
    "feeAccount": "11001010158538",
    "feeType": 1,
    "feesRate": null,
    "guaranteeType": "2",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</si>
  <si>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"11001010158538",
    "feeType": 1,
    "feesRate": null,
    "guaranteeType": "2",
    "id": 20799,
    "issueAmount": 10000000000,
    "issueDate": "08/05/2023",
    "refNumber": "146",
    "typeBusiness": "PH",
    "formType": "MSB"
}</t>
  </si>
  <si>
    <t xml:space="preserve">{
    "currencyCode": "VND",
    "depositRate": "90",
    "effectDate": "09/05/2023",
    "expireDate": "17/05/2023",
    "feeAccount": "11001010158350",
    "feeType": 1,
    "feesRate": null,
    "guaranteeType": "2",
    "id": 20799,
    "issueAmount": 10000000000,
    "issueDate": "08/05/2023",
    "refNumber": "146",
    "typeBusiness": "PH",
    "formType": "MSB"
}
</t>
  </si>
  <si>
    <t xml:space="preserve">{
    "currencyCode": "VND",
    "depositRate": "100",
    "effectDate": "09/05/2023",
    "expireDate": "17/05/2023",
    "feeAccount": "11001010158350",
    "feeType": 1,
    "feesRate": null,
    "guaranteeType": "2",
    "id": 20799,
    "issueAmount": 10000000000,
    "issueDate": "08/05/2023",
    "refNumber": "146",
    "typeBusiness": "PH",
    "formType": "MSB"
}
</t>
  </si>
  <si>
    <t>{
    "currencyCode": "VND",
    "depositRate": "90",
    "effectDate": "09/05/2023",
    "expireDate": "17/05/2023",
    "feeAccount": "11001010158350",
    "feeType": 2,
    "feesRate": null,
    "guaranteeType": "2",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</si>
  <si>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"11001010158350",
    "feeType": 2,
    "feesRate": null,
    "guaranteeType": "2",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</si>
  <si>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"11001010158369",
    "feeType": 2,
    "feesRate": null,
    "guaranteeType": "2",
    "id": 20799,
    "issueAmount": 10000000000,
    "issueDate": "08/05/2023",
    "refNumber": "146",
    "typeBusiness": "PH",
    "formType": "MSB"
}</t>
  </si>
  <si>
    <t xml:space="preserve">{
    "currencyCode": "VND",
    "depositRate": "100",
    "effectDate": "09/05/2023",
    "expireDate": "17/05/2023",
    "feeAccount": "11001010158369",
    "feeType": 2,
    "feesRate": null,
    "guaranteeType": "2",
    "id": 20799,
    "issueAmount": 10000000000,
    "issueDate": "08/05/2023",
    "refNumber": "146",
    "typeBusiness": "PH",
    "formType": "MSB"
}
</t>
  </si>
  <si>
    <t xml:space="preserve">{
    "currencyCode": "VND",
    "depositRate": "90",
    "effectDate": "09/05/2023",
    "expireDate": "17/05/2023",
    "feeAccount": "11001010158387",
    "feeType": 2,
    "feesRate": null,
    "guaranteeType": "2",
    "id": 20799,
    "issueAmount": 10000000000,
    "issueDate": "08/05/2023",
    "refNumber": "146",
    "typeBusiness": "PH",
    "formType": "MSB"
}
</t>
  </si>
  <si>
    <t>{
    "currencyCode": "VND",
    "depositRate": "100",
    "effectDate": "09/05/2023",
    "expireDate": "17/05/2023",
    "feeAccount": "11001010158387",
    "feeType": 2,
    "feesRate": null,
    "guaranteeType": "2",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</si>
  <si>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"11001010158293",
    "feeType": 2,
    "feesRate": null,
    "guaranteeType": "2",
    "id": 20799,
    "issueAmount": 10000000000,
    "issueDate": "08/05/2023",
    "refNumber": "146",
    "typeBusiness": "PH",
    "formType": "MSB"
}</t>
  </si>
  <si>
    <t xml:space="preserve">
    "currencyCode": "VND",
    "depositRate": "100",
    "effectDate": "09/05/2023",
    "expireDate": "17/05/2023",
    "feeAccount": "11001010158293",
    "feeType": 2,
    "feesRate": null,
    "guaranteeType": "2",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</si>
  <si>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"11001010158305",
    "feeType": 2,
    "feesRate": null,
    "guaranteeType": "2",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</si>
  <si>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"11001010158305",
    "feeType": 2,
    "feesRate": null,
    "guaranteeType": "2",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</si>
  <si>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"11001010158314",
    "feeType": 2,
    "feesRate": null,
    "guaranteeType": "2",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</si>
  <si>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"11001010158314",
    "feeType": 2,
    "feesRate": null,
    "guaranteeType": "2",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</si>
  <si>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"11001010158323",
    "feeType": 2,
    "feesRate": null,
    "guaranteeType": "2",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</si>
  <si>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"11001010158323",
    "feeType": 2,
    "feesRate": null,
    "guaranteeType": "2",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</si>
  <si>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"11001010158323",
    "feeType": 3,
    "feesRate": 5,
    "guaranteeType": "2",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</si>
  <si>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"11001010158323",
    "feeType": 3,
    "feesRate": 5,
    "guaranteeType": "2",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</si>
  <si>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"11001010158499",
    "feeType": 1,
    "feesRate": null,
    "guaranteeType": "2",
    "id": 20799,
    "issueAmount": 100000000,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</si>
  <si>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"2",
    "id": 20799,
    "issueAmount": 100000000,
    "issueDate": "08/05/2023",
    "refNumber": "146",
    "typeBusiness": "PH",
    "formType": "MSB"
}</t>
  </si>
  <si>
    <t xml:space="preserve">{
    "currencyCode": "VND",
    "depositRate": "90",
    "effectDate": "09/05/2023",
    "expireDate": "17/05/2023",
    "feeAccount": "11001010158499",
    "feeType": 1,
    "feesRate": null,
    "guaranteeType": "2",
    "id": 20799,
    "issueAmount": 10000000000,
    "issueDate": "08/05/2023",
    "refNumber": "146",
    "typeBusiness": "PH",
    "formType": "OTHER"
}
</t>
  </si>
  <si>
    <t>{
    "currencyCode": "VND",
    "depositRate": "100",
    "effectDate": "09/05/2023",
    "expireDate": "17/05/2023",
    "feeAccount": "11001010158499",
    "feeType": 1,
    "feesRate": null,
    "guaranteeType": "2",
    "id": 20799,
    "issueAmount": 10000000000,
    "issueDate": "08/05/2023",
    "refNumber": "146",
    "typeBusiness": "PH",
    "formType": "OTHER"
}</t>
  </si>
  <si>
    <t>{
    "currencyCode": "VND",
    "depositRate": "90",
    "effectDate": "09/05/2023",
    "expireDate": "17/05/2023",
    "feeAccount": "11001010158499",
    "feeType": 1,
    "feesRate": null,
    "guaranteeType": "2",
    "id": 20799,
    "issueAmount": 10000000000,
    "issueDate": "10/5/2023",
    "refNumber": "146",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</si>
  <si>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"2",
    "id": 20799,
    "issueAmount": 10000000000,
    "issueDate": "10/5/2023",
    "refNumber": "146",
    "typeBusiness": "PH",
    "formType": "MSB"
}</t>
  </si>
  <si>
    <t>{
    "currencyCode": "VND",
    "depositRate": "90",
    "effectDate": "09/05/2023",
    "expireDate": "17/05/2023",
    "feeAccount": "11001010158499",
    "feeType": 1,
    "feesRate": null,
    "guaranteeType": "3",
    "issueAmount": 10000000000,
    "issueDate": "08/05/2023",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</si>
  <si>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"3",
    "issueAmount": 10000000000,
    "issueDate": "08/05/2023",
    "typeBusiness": "PH",
    "formType": "MSB"
}</t>
  </si>
  <si>
    <t>{
    "currencyCode": "VND",
    "depositRate": "90",
    "effectDate": "09/05/2023",
    "expireDate": "17/05/2023",
    "feeAccount": "11001010158538",
    "feeType": 1,
    "feesRate": null,
    "guaranteeType": "3",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</si>
  <si>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"11001010158538",
    "feeType": 1,
    "feesRate": null,
    "guaranteeType": "3",
    "id": 20799,
    "issueAmount": 10000000000,
    "issueDate": "08/05/2023",
    "refNumber": "146",
    "typeBusiness": "PH",
    "formType": "MSB"
}</t>
  </si>
  <si>
    <t xml:space="preserve">{
    "currencyCode": "VND",
    "depositRate": "90",
    "effectDate": "09/05/2023",
    "expireDate": "17/05/2023",
    "feeAccount": "11001010158350",
    "feeType": 1,
    "feesRate": null,
    "guaranteeType": "3",
    "id": 20799,
    "issueAmount": 10000000000,
    "issueDate": "08/05/2023",
    "refNumber": "146",
    "typeBusiness": "PH",
    "formType": "MSB"
}
</t>
  </si>
  <si>
    <t xml:space="preserve">{
    "currencyCode": "VND",
    "depositRate": "100",
    "effectDate": "09/05/2023",
    "expireDate": "17/05/2023",
    "feeAccount": "11001010158350",
    "feeType": 1,
    "feesRate": null,
    "guaranteeType": "3",
    "id": 20799,
    "issueAmount": 10000000000,
    "issueDate": "08/05/2023",
    "refNumber": "146",
    "typeBusiness": "PH",
    "formType": "MSB"
}
</t>
  </si>
  <si>
    <t>{
    "currencyCode": "VND",
    "depositRate": "90",
    "effectDate": "09/05/2023",
    "expireDate": "17/05/2023",
    "feeAccount": "11001010158350",
    "feeType": 2,
    "feesRate": null,
    "guaranteeType": "3",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</si>
  <si>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"11001010158350",
    "feeType": 2,
    "feesRate": null,
    "guaranteeType": "3",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</si>
  <si>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"11001010158369",
    "feeType": 2,
    "feesRate": null,
    "guaranteeType": "3",
    "id": 20799,
    "issueAmount": 10000000000,
    "issueDate": "08/05/2023",
    "refNumber": "146",
    "typeBusiness": "PH",
    "formType": "MSB"
}</t>
  </si>
  <si>
    <t xml:space="preserve">{
    "currencyCode": "VND",
    "depositRate": "100",
    "effectDate": "09/05/2023",
    "expireDate": "17/05/2023",
    "feeAccount": "11001010158369",
    "feeType": 2,
    "feesRate": null,
    "guaranteeType": "3",
    "id": 20799,
    "issueAmount": 10000000000,
    "issueDate": "08/05/2023",
    "refNumber": "146",
    "typeBusiness": "PH",
    "formType": "MSB"
}
</t>
  </si>
  <si>
    <t xml:space="preserve">{
    "currencyCode": "VND",
    "depositRate": "90",
    "effectDate": "09/05/2023",
    "expireDate": "17/05/2023",
    "feeAccount": "11001010158387",
    "feeType": 2,
    "feesRate": null,
    "guaranteeType": "3",
    "id": 20799,
    "issueAmount": 10000000000,
    "issueDate": "08/05/2023",
    "refNumber": "146",
    "typeBusiness": "PH",
    "formType": "MSB"
}
</t>
  </si>
  <si>
    <t>{
    "currencyCode": "VND",
    "depositRate": "100",
    "effectDate": "09/05/2023",
    "expireDate": "17/05/2023",
    "feeAccount": "11001010158387",
    "feeType": 2,
    "feesRate": null,
    "guaranteeType": "3",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</si>
  <si>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"11001010158293",
    "feeType": 2,
    "feesRate": null,
    "guaranteeType": "3",
    "id": 20799,
    "issueAmount": 10000000000,
    "issueDate": "08/05/2023",
    "refNumber": "146",
    "typeBusiness": "PH",
    "formType": "MSB"
}</t>
  </si>
  <si>
    <t xml:space="preserve">
    "currencyCode": "VND",
    "depositRate": "100",
    "effectDate": "09/05/2023",
    "expireDate": "17/05/2023",
    "feeAccount": "11001010158293",
    "feeType": 2,
    "feesRate": null,
    "guaranteeType": "3",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</si>
  <si>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"11001010158305",
    "feeType": 2,
    "feesRate": null,
    "guaranteeType": "3",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</si>
  <si>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"11001010158305",
    "feeType": 2,
    "feesRate": null,
    "guaranteeType": "3",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</si>
  <si>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"11001010158314",
    "feeType": 2,
    "feesRate": null,
    "guaranteeType": "3",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</si>
  <si>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"11001010158314",
    "feeType": 2,
    "feesRate": null,
    "guaranteeType": "3",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</si>
  <si>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"11001010158323",
    "feeType": 2,
    "feesRate": null,
    "guaranteeType": "3",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</si>
  <si>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"11001010158323",
    "feeType": 2,
    "feesRate": null,
    "guaranteeType": "3",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</si>
  <si>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"11001010158323",
    "feeType": 3,
    "feesRate": 5,
    "guaranteeType": "3",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</si>
  <si>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"11001010158323",
    "feeType": 3,
    "feesRate": 5,
    "guaranteeType": "3",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</si>
  <si>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"11001010158499",
    "feeType": 1,
    "feesRate": null,
    "guaranteeType": "3",
    "id": 20799,
    "issueAmount": 100000000,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</si>
  <si>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"3",
    "id": 20799,
    "issueAmount": 100000000,
    "issueDate": "08/05/2023",
    "refNumber": "146",
    "typeBusiness": "PH",
    "formType": "MSB"
}</t>
  </si>
  <si>
    <t xml:space="preserve">{
    "currencyCode": "VND",
    "depositRate": "90",
    "effectDate": "09/05/2023",
    "expireDate": "17/05/2023",
    "feeAccount": "11001010158499",
    "feeType": 1,
    "feesRate": null,
    "guaranteeType": "3",
    "id": 20799,
    "issueAmount": 10000000000,
    "issueDate": "08/05/2023",
    "refNumber": "146",
    "typeBusiness": "PH",
    "formType": "OTHER"
}
</t>
  </si>
  <si>
    <t>{
    "currencyCode": "VND",
    "depositRate": "100",
    "effectDate": "09/05/2023",
    "expireDate": "17/05/2023",
    "feeAccount": "11001010158499",
    "feeType": 1,
    "feesRate": null,
    "guaranteeType": "3",
    "id": 20799,
    "issueAmount": 10000000000,
    "issueDate": "08/05/2023",
    "refNumber": "146",
    "typeBusiness": "PH",
    "formType": "OTHER"
}</t>
  </si>
  <si>
    <t>{
    "currencyCode": "VND",
    "depositRate": "90",
    "effectDate": "09/05/2023",
    "expireDate": "17/05/2023",
    "feeAccount": "11001010158499",
    "feeType": 1,
    "feesRate": null,
    "guaranteeType": "3",
    "id": 20799,
    "issueAmount": 10000000000,
    "issueDate": "10/5/2023",
    "refNumber": "146",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</si>
  <si>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"3",
    "id": 20799,
    "issueAmount": 10000000000,
    "issueDate": "10/5/2023",
    "refNumber": "146",
    "typeBusiness": "PH",
    "formType": "MSB"
}</t>
  </si>
  <si>
    <t>{
    "currencyCode": "VND",
    "depositRate": "90",
    "effectDate": "09/05/2023",
    "expireDate": "17/05/2023",
    "feeAccount": "11001010158499",
    "feeType": 1,
    "feesRate": null,
    "guaranteeType": "4",
    "issueAmount": 10000000000,
    "issueDate": "08/05/2023",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</si>
  <si>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"4",
    "issueAmount": 10000000000,
    "issueDate": "08/05/2023",
    "typeBusiness": "PH",
    "formType": "MSB"
}</t>
  </si>
  <si>
    <t>{
    "currencyCode": "VND",
    "depositRate": "90",
    "effectDate": "09/05/2023",
    "expireDate": "17/05/2023",
    "feeAccount": "11001010158538",
    "feeType": 1,
    "feesRate": null,
    "guaranteeType": "4",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</si>
  <si>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"11001010158538",
    "feeType": 1,
    "feesRate": null,
    "guaranteeType": "4",
    "id": 20799,
    "issueAmount": 10000000000,
    "issueDate": "08/05/2023",
    "refNumber": "146",
    "typeBusiness": "PH",
    "formType": "MSB"
}</t>
  </si>
  <si>
    <t xml:space="preserve">{
    "currencyCode": "VND",
    "depositRate": "90",
    "effectDate": "09/05/2023",
    "expireDate": "17/05/2023",
    "feeAccount": "11001010158350",
    "feeType": 1,
    "feesRate": null,
    "guaranteeType": "4",
    "id": 20799,
    "issueAmount": 10000000000,
    "issueDate": "08/05/2023",
    "refNumber": "146",
    "typeBusiness": "PH",
    "formType": "MSB"
}
</t>
  </si>
  <si>
    <t xml:space="preserve">{
    "currencyCode": "VND",
    "depositRate": "100",
    "effectDate": "09/05/2023",
    "expireDate": "17/05/2023",
    "feeAccount": "11001010158350",
    "feeType": 1,
    "feesRate": null,
    "guaranteeType": "4",
    "id": 20799,
    "issueAmount": 10000000000,
    "issueDate": "08/05/2023",
    "refNumber": "146",
    "typeBusiness": "PH",
    "formType": "MSB"
}
</t>
  </si>
  <si>
    <t>{
    "currencyCode": "VND",
    "depositRate": "90",
    "effectDate": "09/05/2023",
    "expireDate": "17/05/2023",
    "feeAccount": "11001010158350",
    "feeType": 2,
    "feesRate": null,
    "guaranteeType": "4",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</si>
  <si>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"11001010158350",
    "feeType": 2,
    "feesRate": null,
    "guaranteeType": "4",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</si>
  <si>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"11001010158369",
    "feeType": 2,
    "feesRate": null,
    "guaranteeType": "4",
    "id": 20799,
    "issueAmount": 10000000000,
    "issueDate": "08/05/2023",
    "refNumber": "146",
    "typeBusiness": "PH",
    "formType": "MSB"
}</t>
  </si>
  <si>
    <t xml:space="preserve">{
    "currencyCode": "VND",
    "depositRate": "100",
    "effectDate": "09/05/2023",
    "expireDate": "17/05/2023",
    "feeAccount": "11001010158369",
    "feeType": 2,
    "feesRate": null,
    "guaranteeType": "4",
    "id": 20799,
    "issueAmount": 10000000000,
    "issueDate": "08/05/2023",
    "refNumber": "146",
    "typeBusiness": "PH",
    "formType": "MSB"
}
</t>
  </si>
  <si>
    <t xml:space="preserve">{
    "currencyCode": "VND",
    "depositRate": "90",
    "effectDate": "09/05/2023",
    "expireDate": "17/05/2023",
    "feeAccount": "11001010158387",
    "feeType": 2,
    "feesRate": null,
    "guaranteeType": "4",
    "id": 20799,
    "issueAmount": 10000000000,
    "issueDate": "08/05/2023",
    "refNumber": "146",
    "typeBusiness": "PH",
    "formType": "MSB"
}
</t>
  </si>
  <si>
    <t>{
    "currencyCode": "VND",
    "depositRate": "100",
    "effectDate": "09/05/2023",
    "expireDate": "17/05/2023",
    "feeAccount": "11001010158387",
    "feeType": 2,
    "feesRate": null,
    "guaranteeType": "4",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</si>
  <si>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"11001010158293",
    "feeType": 2,
    "feesRate": null,
    "guaranteeType": "4",
    "id": 20799,
    "issueAmount": 10000000000,
    "issueDate": "08/05/2023",
    "refNumber": "146",
    "typeBusiness": "PH",
    "formType": "MSB"
}</t>
  </si>
  <si>
    <t xml:space="preserve">
    "currencyCode": "VND",
    "depositRate": "100",
    "effectDate": "09/05/2023",
    "expireDate": "17/05/2023",
    "feeAccount": "11001010158293",
    "feeType": 2,
    "feesRate": null,
    "guaranteeType": "4",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</si>
  <si>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"11001010158305",
    "feeType": 2,
    "feesRate": null,
    "guaranteeType": "4",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</si>
  <si>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"11001010158305",
    "feeType": 2,
    "feesRate": null,
    "guaranteeType": "4",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</si>
  <si>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"11001010158314",
    "feeType": 2,
    "feesRate": null,
    "guaranteeType": "4",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</si>
  <si>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"11001010158314",
    "feeType": 2,
    "feesRate": null,
    "guaranteeType": "4",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</si>
  <si>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"11001010158323",
    "feeType": 2,
    "feesRate": null,
    "guaranteeType": "4",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</si>
  <si>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"11001010158323",
    "feeType": 2,
    "feesRate": null,
    "guaranteeType": "4",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</si>
  <si>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"11001010158323",
    "feeType": 3,
    "feesRate": 5,
    "guaranteeType": "4",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</si>
  <si>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"11001010158323",
    "feeType": 3,
    "feesRate": 5,
    "guaranteeType": "4",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</si>
  <si>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"11001010158499",
    "feeType": 1,
    "feesRate": null,
    "guaranteeType": "4",
    "id": 20799,
    "issueAmount": 100000000,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</si>
  <si>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"4",
    "id": 20799,
    "issueAmount": 100000000,
    "issueDate": "08/05/2023",
    "refNumber": "146",
    "typeBusiness": "PH",
    "formType": "MSB"
}</t>
  </si>
  <si>
    <t xml:space="preserve">{
    "currencyCode": "VND",
    "depositRate": "90",
    "effectDate": "09/05/2023",
    "expireDate": "17/05/2023",
    "feeAccount": "11001010158499",
    "feeType": 1,
    "feesRate": null,
    "guaranteeType": "4",
    "id": 20799,
    "issueAmount": 10000000000,
    "issueDate": "08/05/2023",
    "refNumber": "146",
    "typeBusiness": "PH",
    "formType": "OTHER"
}
</t>
  </si>
  <si>
    <t>{
    "currencyCode": "VND",
    "depositRate": "100",
    "effectDate": "09/05/2023",
    "expireDate": "17/05/2023",
    "feeAccount": "11001010158499",
    "feeType": 1,
    "feesRate": null,
    "guaranteeType": "4",
    "id": 20799,
    "issueAmount": 10000000000,
    "issueDate": "08/05/2023",
    "refNumber": "146",
    "typeBusiness": "PH",
    "formType": "OTHER"
}</t>
  </si>
  <si>
    <t>{
    "currencyCode": "VND",
    "depositRate": "90",
    "effectDate": "09/05/2023",
    "expireDate": "17/05/2023",
    "feeAccount": "11001010158499",
    "feeType": 1,
    "feesRate": null,
    "guaranteeType": "4",
    "id": 20799,
    "issueAmount": 10000000000,
    "issueDate": "10/5/2023",
    "refNumber": "146",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</si>
  <si>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"4",
    "id": 20799,
    "issueAmount": 10000000000,
    "issueDate": "10/5/2023",
    "refNumber": "146",
    "typeBusiness": "PH",
    "formType": "MSB"
}</t>
  </si>
  <si>
    <t>Bảo lãnh tiền tạm ứng(guaranteeType = 5)</t>
  </si>
  <si>
    <t>{
    "currencyCode": "VND",
    "depositRate": "90",
    "effectDate": "09/05/2023",
    "expireDate": "17/05/2023",
    "feeAccount": "11001010158499",
    "feeType": 1,
    "feesRate": null,
    "guaranteeType": "5",
    "issueAmount": 10000000000,
    "issueDate": "08/05/2023",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</si>
  <si>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"5",
    "issueAmount": 10000000000,
    "issueDate": "08/05/2023",
    "typeBusiness": "PH",
    "formType": "MSB"
}</t>
  </si>
  <si>
    <t>{
    "currencyCode": "VND",
    "depositRate": "90",
    "effectDate": "09/05/2023",
    "expireDate": "17/05/2023",
    "feeAccount": "11001010158538",
    "feeType": 1,
    "feesRate": null,
    "guaranteeType": "5",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</si>
  <si>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"11001010158538",
    "feeType": 1,
    "feesRate": null,
    "guaranteeType": "5",
    "id": 20799,
    "issueAmount": 10000000000,
    "issueDate": "08/05/2023",
    "refNumber": "146",
    "typeBusiness": "PH",
    "formType": "MSB"
}</t>
  </si>
  <si>
    <t xml:space="preserve">{
    "currencyCode": "VND",
    "depositRate": "90",
    "effectDate": "09/05/2023",
    "expireDate": "17/05/2023",
    "feeAccount": "11001010158350",
    "feeType": 1,
    "feesRate": null,
    "guaranteeType": "5",
    "id": 20799,
    "issueAmount": 10000000000,
    "issueDate": "08/05/2023",
    "refNumber": "146",
    "typeBusiness": "PH",
    "formType": "MSB"
}
</t>
  </si>
  <si>
    <t xml:space="preserve">{
    "currencyCode": "VND",
    "depositRate": "100",
    "effectDate": "09/05/2023",
    "expireDate": "17/05/2023",
    "feeAccount": "11001010158350",
    "feeType": 1,
    "feesRate": null,
    "guaranteeType": "5",
    "id": 20799,
    "issueAmount": 10000000000,
    "issueDate": "08/05/2023",
    "refNumber": "146",
    "typeBusiness": "PH",
    "formType": "MSB"
}
</t>
  </si>
  <si>
    <t>{
    "currencyCode": "VND",
    "depositRate": "90",
    "effectDate": "09/05/2023",
    "expireDate": "17/05/2023",
    "feeAccount": "11001010158350",
    "feeType": 2,
    "feesRate": null,
    "guaranteeType": "5",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</si>
  <si>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"11001010158350",
    "feeType": 2,
    "feesRate": null,
    "guaranteeType": "5",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</si>
  <si>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"11001010158369",
    "feeType": 2,
    "feesRate": null,
    "guaranteeType": "5",
    "id": 20799,
    "issueAmount": 10000000000,
    "issueDate": "08/05/2023",
    "refNumber": "146",
    "typeBusiness": "PH",
    "formType": "MSB"
}</t>
  </si>
  <si>
    <t xml:space="preserve">{
    "currencyCode": "VND",
    "depositRate": "100",
    "effectDate": "09/05/2023",
    "expireDate": "17/05/2023",
    "feeAccount": "11001010158369",
    "feeType": 2,
    "feesRate": null,
    "guaranteeType": "5",
    "id": 20799,
    "issueAmount": 10000000000,
    "issueDate": "08/05/2023",
    "refNumber": "146",
    "typeBusiness": "PH",
    "formType": "MSB"
}
</t>
  </si>
  <si>
    <t xml:space="preserve">{
    "currencyCode": "VND",
    "depositRate": "90",
    "effectDate": "09/05/2023",
    "expireDate": "17/05/2023",
    "feeAccount": "11001010158387",
    "feeType": 2,
    "feesRate": null,
    "guaranteeType": "5",
    "id": 20799,
    "issueAmount": 10000000000,
    "issueDate": "08/05/2023",
    "refNumber": "146",
    "typeBusiness": "PH",
    "formType": "MSB"
}
</t>
  </si>
  <si>
    <t>{
    "currencyCode": "VND",
    "depositRate": "100",
    "effectDate": "09/05/2023",
    "expireDate": "17/05/2023",
    "feeAccount": "11001010158387",
    "feeType": 2,
    "feesRate": null,
    "guaranteeType": "5",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</si>
  <si>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"11001010158293",
    "feeType": 2,
    "feesRate": null,
    "guaranteeType": "5",
    "id": 20799,
    "issueAmount": 10000000000,
    "issueDate": "08/05/2023",
    "refNumber": "146",
    "typeBusiness": "PH",
    "formType": "MSB"
}</t>
  </si>
  <si>
    <t xml:space="preserve">
    "currencyCode": "VND",
    "depositRate": "100",
    "effectDate": "09/05/2023",
    "expireDate": "17/05/2023",
    "feeAccount": "11001010158293",
    "feeType": 2,
    "feesRate": null,
    "guaranteeType": "5",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</si>
  <si>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"11001010158305",
    "feeType": 2,
    "feesRate": null,
    "guaranteeType": "5",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</si>
  <si>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"11001010158305",
    "feeType": 2,
    "feesRate": null,
    "guaranteeType": "5",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</si>
  <si>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"11001010158314",
    "feeType": 2,
    "feesRate": null,
    "guaranteeType": "5",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</si>
  <si>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"11001010158314",
    "feeType": 2,
    "feesRate": null,
    "guaranteeType": "5",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</si>
  <si>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"11001010158323",
    "feeType": 2,
    "feesRate": null,
    "guaranteeType": "5",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</si>
  <si>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"11001010158323",
    "feeType": 2,
    "feesRate": null,
    "guaranteeType": "5",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</si>
  <si>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"11001010158323",
    "feeType": 3,
    "feesRate": 5,
    "guaranteeType": "5",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</si>
  <si>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"11001010158323",
    "feeType": 3,
    "feesRate": 5,
    "guaranteeType": "5",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</si>
  <si>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"11001010158499",
    "feeType": 1,
    "feesRate": null,
    "guaranteeType": "5",
    "id": 20799,
    "issueAmount": 100000000,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</si>
  <si>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"5",
    "id": 20799,
    "issueAmount": 100000000,
    "issueDate": "08/05/2023",
    "refNumber": "146",
    "typeBusiness": "PH",
    "formType": "MSB"
}</t>
  </si>
  <si>
    <t xml:space="preserve">{
    "currencyCode": "VND",
    "depositRate": "90",
    "effectDate": "09/05/2023",
    "expireDate": "17/05/2023",
    "feeAccount": "11001010158499",
    "feeType": 1,
    "feesRate": null,
    "guaranteeType": "5",
    "id": 20799,
    "issueAmount": 10000000000,
    "issueDate": "08/05/2023",
    "refNumber": "146",
    "typeBusiness": "PH",
    "formType": "OTHER"
}
</t>
  </si>
  <si>
    <t>{
    "currencyCode": "VND",
    "depositRate": "100",
    "effectDate": "09/05/2023",
    "expireDate": "17/05/2023",
    "feeAccount": "11001010158499",
    "feeType": 1,
    "feesRate": null,
    "guaranteeType": "5",
    "id": 20799,
    "issueAmount": 10000000000,
    "issueDate": "08/05/2023",
    "refNumber": "146",
    "typeBusiness": "PH",
    "formType": "OTHER"
}</t>
  </si>
  <si>
    <t>{
    "currencyCode": "VND",
    "depositRate": "90",
    "effectDate": "09/05/2023",
    "expireDate": "17/05/2023",
    "feeAccount": "11001010158499",
    "feeType": 1,
    "feesRate": null,
    "guaranteeType": "5",
    "id": 20799,
    "issueAmount": 10000000000,
    "issueDate": "10/5/2023",
    "refNumber": "146",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</si>
  <si>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"5",
    "id": 20799,
    "issueAmount": 10000000000,
    "issueDate": "10/5/2023",
    "refNumber": "146",
    "typeBusiness": "PH",
    "formType": "MSB"
}</t>
  </si>
  <si>
    <t>Bảo lãnh bảo hành(guaranteeType = 4)</t>
  </si>
  <si>
    <t>{
    "currencyCode": "VND",
    "depositRate": "90",
    "effectDate": "09/05/2023",
    "expireDate": "17/05/2023",
    "feeAccount": "11001010158499",
    "feeType": 1,
    "feesRate": null,
    "guaranteeType": "7",
    "issueAmount": 10000000000,
    "issueDate": "08/05/2023",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</si>
  <si>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"7",
    "issueAmount": 10000000000,
    "issueDate": "08/05/2023",
    "typeBusiness": "PH",
    "formType": "MSB"
}</t>
  </si>
  <si>
    <t>{
    "currencyCode": "VND",
    "depositRate": "90",
    "effectDate": "09/05/2023",
    "expireDate": "17/05/2023",
    "feeAccount": "11001010158538",
    "feeType": 1,
    "feesRate": null,
    "guaranteeType": "7",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</si>
  <si>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"11001010158538",
    "feeType": 1,
    "feesRate": null,
    "guaranteeType": "7",
    "id": 20799,
    "issueAmount": 10000000000,
    "issueDate": "08/05/2023",
    "refNumber": "146",
    "typeBusiness": "PH",
    "formType": "MSB"
}</t>
  </si>
  <si>
    <t xml:space="preserve">{
    "currencyCode": "VND",
    "depositRate": "90",
    "effectDate": "09/05/2023",
    "expireDate": "17/05/2023",
    "feeAccount": "11001010158350",
    "feeType": 1,
    "feesRate": null,
    "guaranteeType": "7",
    "id": 20799,
    "issueAmount": 10000000000,
    "issueDate": "08/05/2023",
    "refNumber": "146",
    "typeBusiness": "PH",
    "formType": "MSB"
}
</t>
  </si>
  <si>
    <t xml:space="preserve">{
    "currencyCode": "VND",
    "depositRate": "100",
    "effectDate": "09/05/2023",
    "expireDate": "17/05/2023",
    "feeAccount": "11001010158350",
    "feeType": 1,
    "feesRate": null,
    "guaranteeType": "7",
    "id": 20799,
    "issueAmount": 10000000000,
    "issueDate": "08/05/2023",
    "refNumber": "146",
    "typeBusiness": "PH",
    "formType": "MSB"
}
</t>
  </si>
  <si>
    <t>{
    "currencyCode": "VND",
    "depositRate": "90",
    "effectDate": "09/05/2023",
    "expireDate": "17/05/2023",
    "feeAccount": "11001010158350",
    "feeType": 2,
    "feesRate": null,
    "guaranteeType": "7",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</si>
  <si>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"11001010158350",
    "feeType": 2,
    "feesRate": null,
    "guaranteeType": "7",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</si>
  <si>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"11001010158369",
    "feeType": 2,
    "feesRate": null,
    "guaranteeType": "7",
    "id": 20799,
    "issueAmount": 10000000000,
    "issueDate": "08/05/2023",
    "refNumber": "146",
    "typeBusiness": "PH",
    "formType": "MSB"
}</t>
  </si>
  <si>
    <t xml:space="preserve">{
    "currencyCode": "VND",
    "depositRate": "100",
    "effectDate": "09/05/2023",
    "expireDate": "17/05/2023",
    "feeAccount": "11001010158369",
    "feeType": 2,
    "feesRate": null,
    "guaranteeType": "7",
    "id": 20799,
    "issueAmount": 10000000000,
    "issueDate": "08/05/2023",
    "refNumber": "146",
    "typeBusiness": "PH",
    "formType": "MSB"
}
</t>
  </si>
  <si>
    <t xml:space="preserve">{
    "currencyCode": "VND",
    "depositRate": "90",
    "effectDate": "09/05/2023",
    "expireDate": "17/05/2023",
    "feeAccount": "11001010158387",
    "feeType": 2,
    "feesRate": null,
    "guaranteeType": "7",
    "id": 20799,
    "issueAmount": 10000000000,
    "issueDate": "08/05/2023",
    "refNumber": "146",
    "typeBusiness": "PH",
    "formType": "MSB"
}
</t>
  </si>
  <si>
    <t>{
    "currencyCode": "VND",
    "depositRate": "100",
    "effectDate": "09/05/2023",
    "expireDate": "17/05/2023",
    "feeAccount": "11001010158387",
    "feeType": 2,
    "feesRate": null,
    "guaranteeType": "7",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</si>
  <si>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"11001010158293",
    "feeType": 2,
    "feesRate": null,
    "guaranteeType": "7",
    "id": 20799,
    "issueAmount": 10000000000,
    "issueDate": "08/05/2023",
    "refNumber": "146",
    "typeBusiness": "PH",
    "formType": "MSB"
}</t>
  </si>
  <si>
    <t xml:space="preserve">
    "currencyCode": "VND",
    "depositRate": "100",
    "effectDate": "09/05/2023",
    "expireDate": "17/05/2023",
    "feeAccount": "11001010158293",
    "feeType": 2,
    "feesRate": null,
    "guaranteeType": "7",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</si>
  <si>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"11001010158305",
    "feeType": 2,
    "feesRate": null,
    "guaranteeType": "7",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</si>
  <si>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"11001010158305",
    "feeType": 2,
    "feesRate": null,
    "guaranteeType": "7",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</si>
  <si>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"11001010158314",
    "feeType": 2,
    "feesRate": null,
    "guaranteeType": "7",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</si>
  <si>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"11001010158314",
    "feeType": 2,
    "feesRate": null,
    "guaranteeType": "7",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</si>
  <si>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"11001010158323",
    "feeType": 2,
    "feesRate": null,
    "guaranteeType": "7",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</si>
  <si>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"11001010158323",
    "feeType": 2,
    "feesRate": null,
    "guaranteeType": "7",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</si>
  <si>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"11001010158323",
    "feeType": 3,
    "feesRate": 5,
    "guaranteeType": "7",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</si>
  <si>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"11001010158323",
    "feeType": 3,
    "feesRate": 5,
    "guaranteeType": "7",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</si>
  <si>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"11001010158499",
    "feeType": 1,
    "feesRate": null,
    "guaranteeType": "7",
    "id": 20799,
    "issueAmount": 100000000,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</si>
  <si>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"7",
    "id": 20799,
    "issueAmount": 100000000,
    "issueDate": "08/05/2023",
    "refNumber": "146",
    "typeBusiness": "PH",
    "formType": "MSB"
}</t>
  </si>
  <si>
    <t xml:space="preserve">{
    "currencyCode": "VND",
    "depositRate": "90",
    "effectDate": "09/05/2023",
    "expireDate": "17/05/2023",
    "feeAccount": "11001010158499",
    "feeType": 1,
    "feesRate": null,
    "guaranteeType": "7",
    "id": 20799,
    "issueAmount": 10000000000,
    "issueDate": "08/05/2023",
    "refNumber": "146",
    "typeBusiness": "PH",
    "formType": "OTHER"
}
</t>
  </si>
  <si>
    <t>{
    "currencyCode": "VND",
    "depositRate": "100",
    "effectDate": "09/05/2023",
    "expireDate": "17/05/2023",
    "feeAccount": "11001010158499",
    "feeType": 1,
    "feesRate": null,
    "guaranteeType": "7",
    "id": 20799,
    "issueAmount": 10000000000,
    "issueDate": "08/05/2023",
    "refNumber": "146",
    "typeBusiness": "PH",
    "formType": "OTHER"
}</t>
  </si>
  <si>
    <t>{
    "currencyCode": "VND",
    "depositRate": "90",
    "effectDate": "09/05/2023",
    "expireDate": "17/05/2023",
    "feeAccount": "11001010158499",
    "feeType": 1,
    "feesRate": null,
    "guaranteeType": "7",
    "id": 20799,
    "issueAmount": 10000000000,
    "issueDate": "10/5/2023",
    "refNumber": "146",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</si>
  <si>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"7",
    "id": 20799,
    "issueAmount": 10000000000,
    "issueDate": "10/5/2023",
    "refNumber": "146",
    "typeBusiness": "PH",
    "formType": "MSB"
}</t>
  </si>
  <si>
    <t>{
    "currencyCode": "VND",
    "depositRate": "90",
    "effectDate": "09/05/2023",
    "expireDate": "17/05/2023",
    "feeAccount": "11001010158499",
    "feeType": 1,
    "feesRate": null,
    "guaranteeType": "6",
    "issueAmount": 10000000000,
    "issueDate": "08/05/2023",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</si>
  <si>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"6",
    "issueAmount": 10000000000,
    "issueDate": "08/05/2023",
    "typeBusiness": "PH",
    "formType": "MSB"
}</t>
  </si>
  <si>
    <t>{
    "currencyCode": "VND",
    "depositRate": "90",
    "effectDate": "09/05/2023",
    "expireDate": "17/05/2023",
    "feeAccount": "11001010158538",
    "feeType": 1,
    "feesRate": null,
    "guaranteeType": "6",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</si>
  <si>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"11001010158538",
    "feeType": 1,
    "feesRate": null,
    "guaranteeType": "6",
    "id": 20799,
    "issueAmount": 10000000000,
    "issueDate": "08/05/2023",
    "refNumber": "146",
    "typeBusiness": "PH",
    "formType": "MSB"
}</t>
  </si>
  <si>
    <t xml:space="preserve">{
    "currencyCode": "VND",
    "depositRate": "90",
    "effectDate": "09/05/2023",
    "expireDate": "17/05/2023",
    "feeAccount": "11001010158350",
    "feeType": 1,
    "feesRate": null,
    "guaranteeType": "6",
    "id": 20799,
    "issueAmount": 10000000000,
    "issueDate": "08/05/2023",
    "refNumber": "146",
    "typeBusiness": "PH",
    "formType": "MSB"
}
</t>
  </si>
  <si>
    <t xml:space="preserve">{
    "currencyCode": "VND",
    "depositRate": "100",
    "effectDate": "09/05/2023",
    "expireDate": "17/05/2023",
    "feeAccount": "11001010158350",
    "feeType": 1,
    "feesRate": null,
    "guaranteeType": "6",
    "id": 20799,
    "issueAmount": 10000000000,
    "issueDate": "08/05/2023",
    "refNumber": "146",
    "typeBusiness": "PH",
    "formType": "MSB"
}
</t>
  </si>
  <si>
    <t>{
    "currencyCode": "VND",
    "depositRate": "90",
    "effectDate": "09/05/2023",
    "expireDate": "17/05/2023",
    "feeAccount": "11001010158350",
    "feeType": 2,
    "feesRate": null,
    "guaranteeType": "6",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</si>
  <si>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"11001010158350",
    "feeType": 2,
    "feesRate": null,
    "guaranteeType": "6",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</si>
  <si>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"11001010158369",
    "feeType": 2,
    "feesRate": null,
    "guaranteeType": "6",
    "id": 20799,
    "issueAmount": 10000000000,
    "issueDate": "08/05/2023",
    "refNumber": "146",
    "typeBusiness": "PH",
    "formType": "MSB"
}</t>
  </si>
  <si>
    <t xml:space="preserve">{
    "currencyCode": "VND",
    "depositRate": "100",
    "effectDate": "09/05/2023",
    "expireDate": "17/05/2023",
    "feeAccount": "11001010158369",
    "feeType": 2,
    "feesRate": null,
    "guaranteeType": "6",
    "id": 20799,
    "issueAmount": 10000000000,
    "issueDate": "08/05/2023",
    "refNumber": "146",
    "typeBusiness": "PH",
    "formType": "MSB"
}
</t>
  </si>
  <si>
    <t xml:space="preserve">{
    "currencyCode": "VND",
    "depositRate": "90",
    "effectDate": "09/05/2023",
    "expireDate": "17/05/2023",
    "feeAccount": "11001010158387",
    "feeType": 2,
    "feesRate": null,
    "guaranteeType": "6",
    "id": 20799,
    "issueAmount": 10000000000,
    "issueDate": "08/05/2023",
    "refNumber": "146",
    "typeBusiness": "PH",
    "formType": "MSB"
}
</t>
  </si>
  <si>
    <t>{
    "currencyCode": "VND",
    "depositRate": "100",
    "effectDate": "09/05/2023",
    "expireDate": "17/05/2023",
    "feeAccount": "11001010158387",
    "feeType": 2,
    "feesRate": null,
    "guaranteeType": "6",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</si>
  <si>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"11001010158293",
    "feeType": 2,
    "feesRate": null,
    "guaranteeType": "6",
    "id": 20799,
    "issueAmount": 10000000000,
    "issueDate": "08/05/2023",
    "refNumber": "146",
    "typeBusiness": "PH",
    "formType": "MSB"
}</t>
  </si>
  <si>
    <t xml:space="preserve">
    "currencyCode": "VND",
    "depositRate": "100",
    "effectDate": "09/05/2023",
    "expireDate": "17/05/2023",
    "feeAccount": "11001010158293",
    "feeType": 2,
    "feesRate": null,
    "guaranteeType": "6",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</si>
  <si>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"11001010158305",
    "feeType": 2,
    "feesRate": null,
    "guaranteeType": "6",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</si>
  <si>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"11001010158305",
    "feeType": 2,
    "feesRate": null,
    "guaranteeType": "6",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</si>
  <si>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"11001010158314",
    "feeType": 2,
    "feesRate": null,
    "guaranteeType": "6",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</si>
  <si>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"11001010158314",
    "feeType": 2,
    "feesRate": null,
    "guaranteeType": "6",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</si>
  <si>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"11001010158323",
    "feeType": 2,
    "feesRate": null,
    "guaranteeType": "6",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</si>
  <si>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"11001010158323",
    "feeType": 2,
    "feesRate": null,
    "guaranteeType": "6",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</si>
  <si>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"11001010158323",
    "feeType": 3,
    "feesRate": 5,
    "guaranteeType": "6",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</si>
  <si>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"11001010158323",
    "feeType": 3,
    "feesRate": 5,
    "guaranteeType": "6",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</si>
  <si>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"11001010158499",
    "feeType": 1,
    "feesRate": null,
    "guaranteeType": "6",
    "id": 20799,
    "issueAmount": 100000000,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</si>
  <si>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"6",
    "id": 20799,
    "issueAmount": 100000000,
    "issueDate": "08/05/2023",
    "refNumber": "146",
    "typeBusiness": "PH",
    "formType": "MSB"
}</t>
  </si>
  <si>
    <t xml:space="preserve">{
    "currencyCode": "VND",
    "depositRate": "90",
    "effectDate": "09/05/2023",
    "expireDate": "17/05/2023",
    "feeAccount": "11001010158499",
    "feeType": 1,
    "feesRate": null,
    "guaranteeType": "6",
    "id": 20799,
    "issueAmount": 10000000000,
    "issueDate": "08/05/2023",
    "refNumber": "146",
    "typeBusiness": "PH",
    "formType": "OTHER"
}
</t>
  </si>
  <si>
    <t>{
    "currencyCode": "VND",
    "depositRate": "100",
    "effectDate": "09/05/2023",
    "expireDate": "17/05/2023",
    "feeAccount": "11001010158499",
    "feeType": 1,
    "feesRate": null,
    "guaranteeType": "6",
    "id": 20799,
    "issueAmount": 10000000000,
    "issueDate": "08/05/2023",
    "refNumber": "146",
    "typeBusiness": "PH",
    "formType": "OTHER"
}</t>
  </si>
  <si>
    <t>{
    "currencyCode": "VND",
    "depositRate": "90",
    "effectDate": "09/05/2023",
    "expireDate": "17/05/2023",
    "feeAccount": "11001010158499",
    "feeType": 1,
    "feesRate": null,
    "guaranteeType": "6",
    "id": 20799,
    "issueAmount": 10000000000,
    "issueDate": "10/5/2023",
    "refNumber": "146",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</si>
  <si>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"6",
    "id": 20799,
    "issueAmount": 10000000000,
    "issueDate": "10/5/2023",
    "refNumber": "146",
    "typeBusiness": "PH",
    "formType": "MSB"
}</t>
  </si>
  <si>
    <t>{
    "currencyCode": "VND",
    "depositRate": "90",
    "effectDate": "09/05/2023",
    "expireDate": "17/05/2023",
    "feeAccount": "11001010158499",
    "feeType": 1,
    "feesRate": null,
    "guaranteeType": "8",
    "issueAmount": 10000000000,
    "issueDate": "08/05/2023",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</si>
  <si>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"8",
    "issueAmount": 10000000000,
    "issueDate": "08/05/2023",
    "typeBusiness": "PH",
    "formType": "MSB"
}</t>
  </si>
  <si>
    <t>{
    "currencyCode": "VND",
    "depositRate": "90",
    "effectDate": "09/05/2023",
    "expireDate": "17/05/2023",
    "feeAccount": "11001010158538",
    "feeType": 1,
    "feesRate": null,
    "guaranteeType": "8",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</si>
  <si>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"11001010158538",
    "feeType": 1,
    "feesRate": null,
    "guaranteeType": "8",
    "id": 20799,
    "issueAmount": 10000000000,
    "issueDate": "08/05/2023",
    "refNumber": "146",
    "typeBusiness": "PH",
    "formType": "MSB"
}</t>
  </si>
  <si>
    <t xml:space="preserve">{
    "currencyCode": "VND",
    "depositRate": "90",
    "effectDate": "09/05/2023",
    "expireDate": "17/05/2023",
    "feeAccount": "11001010158350",
    "feeType": 1,
    "feesRate": null,
    "guaranteeType": "8",
    "id": 20799,
    "issueAmount": 10000000000,
    "issueDate": "08/05/2023",
    "refNumber": "146",
    "typeBusiness": "PH",
    "formType": "MSB"
}
</t>
  </si>
  <si>
    <t xml:space="preserve">{
    "currencyCode": "VND",
    "depositRate": "100",
    "effectDate": "09/05/2023",
    "expireDate": "17/05/2023",
    "feeAccount": "11001010158350",
    "feeType": 1,
    "feesRate": null,
    "guaranteeType": "8",
    "id": 20799,
    "issueAmount": 10000000000,
    "issueDate": "08/05/2023",
    "refNumber": "146",
    "typeBusiness": "PH",
    "formType": "MSB"
}
</t>
  </si>
  <si>
    <t>{
    "currencyCode": "VND",
    "depositRate": "90",
    "effectDate": "09/05/2023",
    "expireDate": "17/05/2023",
    "feeAccount": "11001010158350",
    "feeType": 2,
    "feesRate": null,
    "guaranteeType": "8",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</si>
  <si>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"11001010158350",
    "feeType": 2,
    "feesRate": null,
    "guaranteeType": "8",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</si>
  <si>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"11001010158369",
    "feeType": 2,
    "feesRate": null,
    "guaranteeType": "8",
    "id": 20799,
    "issueAmount": 10000000000,
    "issueDate": "08/05/2023",
    "refNumber": "146",
    "typeBusiness": "PH",
    "formType": "MSB"
}</t>
  </si>
  <si>
    <t xml:space="preserve">{
    "currencyCode": "VND",
    "depositRate": "100",
    "effectDate": "09/05/2023",
    "expireDate": "17/05/2023",
    "feeAccount": "11001010158369",
    "feeType": 2,
    "feesRate": null,
    "guaranteeType": "8",
    "id": 20799,
    "issueAmount": 10000000000,
    "issueDate": "08/05/2023",
    "refNumber": "146",
    "typeBusiness": "PH",
    "formType": "MSB"
}
</t>
  </si>
  <si>
    <t xml:space="preserve">{
    "currencyCode": "VND",
    "depositRate": "90",
    "effectDate": "09/05/2023",
    "expireDate": "17/05/2023",
    "feeAccount": "11001010158387",
    "feeType": 2,
    "feesRate": null,
    "guaranteeType": "8",
    "id": 20799,
    "issueAmount": 10000000000,
    "issueDate": "08/05/2023",
    "refNumber": "146",
    "typeBusiness": "PH",
    "formType": "MSB"
}
</t>
  </si>
  <si>
    <t>{
    "currencyCode": "VND",
    "depositRate": "100",
    "effectDate": "09/05/2023",
    "expireDate": "17/05/2023",
    "feeAccount": "11001010158387",
    "feeType": 2,
    "feesRate": null,
    "guaranteeType": "8",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</si>
  <si>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"11001010158293",
    "feeType": 2,
    "feesRate": null,
    "guaranteeType": "8",
    "id": 20799,
    "issueAmount": 10000000000,
    "issueDate": "08/05/2023",
    "refNumber": "146",
    "typeBusiness": "PH",
    "formType": "MSB"
}</t>
  </si>
  <si>
    <t xml:space="preserve">
    "currencyCode": "VND",
    "depositRate": "100",
    "effectDate": "09/05/2023",
    "expireDate": "17/05/2023",
    "feeAccount": "11001010158293",
    "feeType": 2,
    "feesRate": null,
    "guaranteeType": "8",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</si>
  <si>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"11001010158305",
    "feeType": 2,
    "feesRate": null,
    "guaranteeType": "8",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</si>
  <si>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"11001010158305",
    "feeType": 2,
    "feesRate": null,
    "guaranteeType": "8",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</si>
  <si>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"11001010158314",
    "feeType": 2,
    "feesRate": null,
    "guaranteeType": "8",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</si>
  <si>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"11001010158314",
    "feeType": 2,
    "feesRate": null,
    "guaranteeType": "8",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</si>
  <si>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"11001010158323",
    "feeType": 2,
    "feesRate": null,
    "guaranteeType": "8",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</si>
  <si>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"11001010158323",
    "feeType": 2,
    "feesRate": null,
    "guaranteeType": "8",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</si>
  <si>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"11001010158323",
    "feeType": 3,
    "feesRate": 5,
    "guaranteeType": "8",
    "id": 20799,
    "issueAmount": 10000000000,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</si>
  <si>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"11001010158323",
    "feeType": 3,
    "feesRate": 5,
    "guaranteeType": "8",
    "id": 20799,
    "issueAmount": 10000000000,
    "issueDate": "08/05/2023",
    "refNumber": "146",
    "typeBusiness": "PH",
    "formType": "MSB"
}</t>
  </si>
  <si>
    <t>{
    "currencyCode": "VND",
    "depositRate": "90",
    "effectDate": "09/05/2023",
    "expireDate": "17/05/2023",
    "feeAccount": "11001010158499",
    "feeType": 1,
    "feesRate": null,
    "guaranteeType": "8",
    "id": 20799,
    "issueAmount": 100000000,
    "issueDate": "08/05/2023",
    "refNumber": "146",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</si>
  <si>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"8",
    "id": 20799,
    "issueAmount": 100000000,
    "issueDate": "08/05/2023",
    "refNumber": "146",
    "typeBusiness": "PH",
    "formType": "MSB"
}</t>
  </si>
  <si>
    <t xml:space="preserve">{
    "currencyCode": "VND",
    "depositRate": "90",
    "effectDate": "09/05/2023",
    "expireDate": "17/05/2023",
    "feeAccount": "11001010158499",
    "feeType": 1,
    "feesRate": null,
    "guaranteeType": "8",
    "id": 20799,
    "issueAmount": 10000000000,
    "issueDate": "08/05/2023",
    "refNumber": "146",
    "typeBusiness": "PH",
    "formType": "OTHER"
}
</t>
  </si>
  <si>
    <t>{
    "currencyCode": "VND",
    "depositRate": "100",
    "effectDate": "09/05/2023",
    "expireDate": "17/05/2023",
    "feeAccount": "11001010158499",
    "feeType": 1,
    "feesRate": null,
    "guaranteeType": "8",
    "id": 20799,
    "issueAmount": 10000000000,
    "issueDate": "08/05/2023",
    "refNumber": "146",
    "typeBusiness": "PH",
    "formType": "OTHER"
}</t>
  </si>
  <si>
    <t>{
    "currencyCode": "VND",
    "depositRate": "90",
    "effectDate": "09/05/2023",
    "expireDate": "17/05/2023",
    "feeAccount": "11001010158499",
    "feeType": 1,
    "feesRate": null,
    "guaranteeType": "8",
    "id": 20799,
    "issueAmount": 10000000000,
    "issueDate": "10/5/2023",
    "refNumber": "146",
    "typeBusiness": "PH",
    "formType": "MSB"
}</t>
  </si>
  <si>
    <t>{
    "currencyCode": "VND",
    "depositRate": "100",
    "effectDate": "09/05/2023",
    "expireDate": "17/05/2023",
    "feeAccount": "11001010158499",
    "feeType": 1,
    "feesRate": null,
    "guaranteeType": "8",
    "id": 20799,
    "issueAmount": 10000000000,
    "issueDate": "10/5/2023",
    "refNumber": "146",
    "typeBusiness": "PH",
    "formType": "MSB"
}</t>
  </si>
  <si>
    <t>Bảo lãnh nhà(guaranteeType = 9)</t>
  </si>
  <si>
    <r>
      <t xml:space="preserve">{
    "timestamp": "16/05/2023 09:30:34",
    "status": {
        "code": "BL200",
        "message": "Success"
    },
    "data": {
        "rate": 1,
        "segment": "LC",
       </t>
    </r>
    <r>
      <rPr>
        <sz val="10"/>
        <color rgb="FFFF0000"/>
        <rFont val="Times New Roman"/>
        <family val="1"/>
      </rPr>
      <t xml:space="preserve"> "rootPrice": 2739726</t>
    </r>
    <r>
      <rPr>
        <sz val="10"/>
        <rFont val="Times New Roman"/>
        <family val="1"/>
      </rPr>
      <t>,
        "vipCode": "LG",
        "status": "SUCC"
    }
}</t>
    </r>
  </si>
  <si>
    <r>
      <t xml:space="preserve">{
    "timestamp": "16/05/2023 09:57:36",
    "status": {
        "code": "BL200",
        "message": "Success"
    },
    "data": {
        "rate": 0.75,
        "segment": "LC",
</t>
    </r>
    <r>
      <rPr>
        <sz val="10"/>
        <color rgb="FFFF0000"/>
        <rFont val="Times New Roman"/>
        <family val="1"/>
      </rPr>
      <t xml:space="preserve">        "rootPrice": 2054795,</t>
    </r>
    <r>
      <rPr>
        <sz val="10"/>
        <rFont val="Times New Roman"/>
        <family val="1"/>
      </rPr>
      <t xml:space="preserve">
        "vipCode": "LG",
        "status": "SUCC"
    }
}</t>
    </r>
  </si>
  <si>
    <r>
      <t xml:space="preserve">{
    "timestamp": "16/05/2023 10:07:20",
    "status": {
        "code": "BL200",
        "message": "Success"
    },
    "data": {
        "rate": 1.8,
        "segment": "SME",
      </t>
    </r>
    <r>
      <rPr>
        <sz val="10"/>
        <color rgb="FFFF0000"/>
        <rFont val="Times New Roman"/>
        <family val="1"/>
      </rPr>
      <t xml:space="preserve">  "rootPrice": 4931507,</t>
    </r>
    <r>
      <rPr>
        <sz val="10"/>
        <rFont val="Times New Roman"/>
        <family val="1"/>
      </rPr>
      <t xml:space="preserve">
        "vipCode": "LP",
        "status": "SUCC"
    }
}</t>
    </r>
  </si>
  <si>
    <r>
      <t xml:space="preserve">{
    "timestamp": "16/05/2023 10:07:20",
    "status": {
        "code": "BL200",
        "message": "Success"
    },
    "data": {
        "rate": 0.75,
        "segment": "SME",
        </t>
    </r>
    <r>
      <rPr>
        <sz val="10"/>
        <color rgb="FFFF0000"/>
        <rFont val="Times New Roman"/>
        <family val="1"/>
      </rPr>
      <t>"rootPrice": 2054795,</t>
    </r>
    <r>
      <rPr>
        <sz val="10"/>
        <rFont val="Times New Roman"/>
        <family val="1"/>
      </rPr>
      <t xml:space="preserve">
        "vipCode": "LP",
        "status": "SUCC"
    }
}</t>
    </r>
  </si>
  <si>
    <r>
      <t xml:space="preserve">{
    "timestamp": "16/05/2023 10:40:49",
    "status": {
        "code": "BL200",
        "message": "Success"
    },
    "data": {
        "rate": 0.54,
        "segment": "SME",
   </t>
    </r>
    <r>
      <rPr>
        <sz val="10"/>
        <color rgb="FFFF0000"/>
        <rFont val="Times New Roman"/>
        <family val="1"/>
      </rPr>
      <t xml:space="preserve">     "rootPrice": 1479452,</t>
    </r>
    <r>
      <rPr>
        <sz val="10"/>
        <rFont val="Times New Roman"/>
        <family val="1"/>
      </rPr>
      <t xml:space="preserve">
        "vipCode": "LP",
        "status": "SUCC"
    }
}</t>
    </r>
  </si>
  <si>
    <r>
      <t xml:space="preserve">{
    "timestamp": "16/05/2023 10:56:29",
    "status": {
        "code": "BL200",
        "message": "Success"
    },
    "data": {
        "rate": 0.9,
        "segment": "SME",
        </t>
    </r>
    <r>
      <rPr>
        <sz val="10"/>
        <color rgb="FFFF0000"/>
        <rFont val="Times New Roman"/>
        <family val="1"/>
      </rPr>
      <t>"rootPrice": 2465753</t>
    </r>
    <r>
      <rPr>
        <sz val="10"/>
        <rFont val="Times New Roman"/>
        <family val="1"/>
      </rPr>
      <t>,
        "vipCode": "SP",
        "status": "SUCC"
    }
}</t>
    </r>
  </si>
  <si>
    <r>
      <t xml:space="preserve">{
    "timestamp": "16/05/2023 10:56:29",
    "status": {
        "code": "BL200",
        "message": "Success"
    },
    "data": {
        "rate": 0.375,
        "segment": "SME",
       </t>
    </r>
    <r>
      <rPr>
        <sz val="10"/>
        <color rgb="FFFF0000"/>
        <rFont val="Times New Roman"/>
        <family val="1"/>
      </rPr>
      <t xml:space="preserve"> "rootPrice": 1027397,</t>
    </r>
    <r>
      <rPr>
        <sz val="10"/>
        <rFont val="Times New Roman"/>
        <family val="1"/>
      </rPr>
      <t xml:space="preserve">
        "vipCode": "SP",
        "status": "SUCC"
    }
}</t>
    </r>
  </si>
  <si>
    <r>
      <t xml:space="preserve">{
    "timestamp": "16/05/2023 10:59:38",
    "status": {
        "code": "BL200",
        "message": "Success"
    },
    "data": {
        "rate": 1.08,
        "segment": "SME",
</t>
    </r>
    <r>
      <rPr>
        <sz val="10"/>
        <color rgb="FFFF0000"/>
        <rFont val="Times New Roman"/>
        <family val="1"/>
      </rPr>
      <t xml:space="preserve">        "rootPrice": 2958904,</t>
    </r>
    <r>
      <rPr>
        <sz val="10"/>
        <rFont val="Times New Roman"/>
        <family val="1"/>
      </rPr>
      <t xml:space="preserve">
        "vipCode": "LG",
        "status": "SUCC"
    }
}</t>
    </r>
  </si>
  <si>
    <r>
      <t xml:space="preserve">{
    "timestamp": "16/05/2023 10:59:38",
    "status": {
        "code": "BL200",
        "message": "Success"
    },
    "data": {
        "rate": 0.45,
        "segment": "SME",
     </t>
    </r>
    <r>
      <rPr>
        <sz val="10"/>
        <color rgb="FFFF0000"/>
        <rFont val="Times New Roman"/>
        <family val="1"/>
      </rPr>
      <t xml:space="preserve">   "rootPrice": 1232877,</t>
    </r>
    <r>
      <rPr>
        <sz val="10"/>
        <rFont val="Times New Roman"/>
        <family val="1"/>
      </rPr>
      <t xml:space="preserve">
        "vipCode": "LG",
        "status": "SUCC"
    }
}</t>
    </r>
  </si>
  <si>
    <r>
      <t xml:space="preserve">{
    "timestamp": "16/05/2023 11:03:01",
    "status": {
        "code": "BL200",
        "message": "Success"
    },
    "data": {
        "rate": 1.26,
        "segment": "MC",
       </t>
    </r>
    <r>
      <rPr>
        <sz val="10"/>
        <color rgb="FFFF0000"/>
        <rFont val="Times New Roman"/>
        <family val="1"/>
      </rPr>
      <t xml:space="preserve"> "rootPrice": 3452055,</t>
    </r>
    <r>
      <rPr>
        <sz val="10"/>
        <rFont val="Times New Roman"/>
        <family val="1"/>
      </rPr>
      <t xml:space="preserve">
        "vipCode": "SG",
        "status": "SUCC"
    }
}</t>
    </r>
  </si>
  <si>
    <r>
      <t xml:space="preserve">{
    "timestamp": "16/05/2023 11:03:01",
    "status": {
        "code": "BL200",
        "message": "Success"
    },
    "data": {
        "rate": 0.525,
        "segment": "MC",
   </t>
    </r>
    <r>
      <rPr>
        <sz val="10"/>
        <color rgb="FFFF0000"/>
        <rFont val="Times New Roman"/>
        <family val="1"/>
      </rPr>
      <t xml:space="preserve">     "rootPrice": 1438356,</t>
    </r>
    <r>
      <rPr>
        <sz val="10"/>
        <rFont val="Times New Roman"/>
        <family val="1"/>
      </rPr>
      <t xml:space="preserve">
        "vipCode": "SG",
        "status": "SUCC"
    }
}</t>
    </r>
  </si>
  <si>
    <r>
      <t xml:space="preserve">{
    "timestamp": "16/05/2023 11:06:25",
    "status": {
        "code": "BL200",
        "message": "Success"
    },
    "data": {
        "rate": 1.44,
        "segment": "SME",
</t>
    </r>
    <r>
      <rPr>
        <sz val="10"/>
        <color rgb="FFFF0000"/>
        <rFont val="Times New Roman"/>
        <family val="1"/>
      </rPr>
      <t xml:space="preserve">        "rootPrice": 3945205,</t>
    </r>
    <r>
      <rPr>
        <sz val="10"/>
        <rFont val="Times New Roman"/>
        <family val="1"/>
      </rPr>
      <t xml:space="preserve">
        "vipCode": "LS",
        "status": "SUCC"
    }
}</t>
    </r>
  </si>
  <si>
    <r>
      <t xml:space="preserve">{
    "timestamp": "16/05/2023 11:06:25",
    "status": {
        "code": "BL200",
        "message": "Success"
    },
    "data": {
        "rate": 0.6,
        "segment": "SME",
</t>
    </r>
    <r>
      <rPr>
        <sz val="10"/>
        <color rgb="FFFF0000"/>
        <rFont val="Times New Roman"/>
        <family val="1"/>
      </rPr>
      <t xml:space="preserve">        "rootPrice": 1643836,</t>
    </r>
    <r>
      <rPr>
        <sz val="10"/>
        <rFont val="Times New Roman"/>
        <family val="1"/>
      </rPr>
      <t xml:space="preserve">
        "vipCode": "LS",
        "status": "SUCC"
    }
}</t>
    </r>
  </si>
  <si>
    <r>
      <t xml:space="preserve">{
    "timestamp": "16/05/2023 11:09:02",
    "status": {
        "code": "BL200",
        "message": "Success"
    },
    "data": {
        "rate": 1.44,
        "segment": "SME",
        </t>
    </r>
    <r>
      <rPr>
        <sz val="10"/>
        <color rgb="FFFF0000"/>
        <rFont val="Times New Roman"/>
        <family val="1"/>
      </rPr>
      <t>"rootPrice": 3945205,</t>
    </r>
    <r>
      <rPr>
        <sz val="10"/>
        <rFont val="Times New Roman"/>
        <family val="1"/>
      </rPr>
      <t xml:space="preserve">
        "vipCode": "SS",
        "status": "SUCC"
    }
}</t>
    </r>
  </si>
  <si>
    <r>
      <t xml:space="preserve">{
    "timestamp": "16/05/2023 11:09:02",
    "status": {
        "code": "BL200",
        "message": "Success"
    },
    "data": {
        "rate": 0.6,
        "segment": "SME",
     </t>
    </r>
    <r>
      <rPr>
        <sz val="10"/>
        <color rgb="FFFF0000"/>
        <rFont val="Times New Roman"/>
        <family val="1"/>
      </rPr>
      <t xml:space="preserve">   "rootPrice": 1643836,</t>
    </r>
    <r>
      <rPr>
        <sz val="10"/>
        <rFont val="Times New Roman"/>
        <family val="1"/>
      </rPr>
      <t xml:space="preserve">
        "vipCode": "SS",
        "status": "SUCC"
    }
}</t>
    </r>
  </si>
  <si>
    <r>
      <t xml:space="preserve">{
    "timestamp": "16/05/2023 11:10:54",
    "status": {
        "code": "BL200",
        "message": "Success"
    },
    "data": {
        "rate": 1.8,
        "segment": "SME",
</t>
    </r>
    <r>
      <rPr>
        <sz val="10"/>
        <color rgb="FFFF0000"/>
        <rFont val="Times New Roman"/>
        <family val="1"/>
      </rPr>
      <t xml:space="preserve">        "rootPrice": 4931507,</t>
    </r>
    <r>
      <rPr>
        <sz val="10"/>
        <rFont val="Times New Roman"/>
        <family val="1"/>
      </rPr>
      <t xml:space="preserve">
        "vipCode": "SD",
        "status": "SUCC"
    }
}</t>
    </r>
  </si>
  <si>
    <r>
      <t xml:space="preserve">{
    "timestamp": "16/05/2023 11:10:54",
    "status": {
        "code": "BL200",
        "message": "Success"
    },
    "data": {
        "rate": 0.75,
        "segment": "SME",
        </t>
    </r>
    <r>
      <rPr>
        <sz val="10"/>
        <color rgb="FFFF0000"/>
        <rFont val="Times New Roman"/>
        <family val="1"/>
      </rPr>
      <t>"rootPrice": 2054795,</t>
    </r>
    <r>
      <rPr>
        <sz val="10"/>
        <rFont val="Times New Roman"/>
        <family val="1"/>
      </rPr>
      <t xml:space="preserve">
        "vipCode": "SD",
        "status": "SUCC"
    }
}</t>
    </r>
  </si>
  <si>
    <r>
      <t xml:space="preserve">{
    "timestamp": "16/05/2023 11:15:49",
    "status": {
        "code": "BL200",
        "message": "Success"
    },
    "data": {
        "rate": 5,
        "segment": "SME",
    </t>
    </r>
    <r>
      <rPr>
        <sz val="10"/>
        <color rgb="FFFF0000"/>
        <rFont val="Times New Roman"/>
        <family val="1"/>
      </rPr>
      <t xml:space="preserve">    "rootPrice": 13698630,</t>
    </r>
    <r>
      <rPr>
        <sz val="10"/>
        <rFont val="Times New Roman"/>
        <family val="1"/>
      </rPr>
      <t xml:space="preserve">
        "vipCode": "SD",
        "status": "SUCC"
    }
}</t>
    </r>
  </si>
  <si>
    <r>
      <t xml:space="preserve">{
    "timestamp": "16/05/2023 11:26:43",
    "status": {
        "code": "BL200",
        "message": "Success"
    },
    "data": {
        "rate": 1,
        "segment": "LC",
        </t>
    </r>
    <r>
      <rPr>
        <sz val="10"/>
        <color rgb="FFFF0000"/>
        <rFont val="Times New Roman"/>
        <family val="1"/>
      </rPr>
      <t>"rootPrice": 3039726,</t>
    </r>
    <r>
      <rPr>
        <sz val="10"/>
        <rFont val="Times New Roman"/>
        <family val="1"/>
      </rPr>
      <t xml:space="preserve">
        "vipCode": "LG",
        "status": "SUCC"
    }
}</t>
    </r>
  </si>
  <si>
    <r>
      <t xml:space="preserve">{
    "timestamp": "16/05/2023 11:26:43",
    "status": {
        "code": "BL200",
        "message": "Success"
    },
    "data": {
        "rate": 0.75,
        "segment": "LC",
        </t>
    </r>
    <r>
      <rPr>
        <sz val="10"/>
        <color rgb="FFFF0000"/>
        <rFont val="Times New Roman"/>
        <family val="1"/>
      </rPr>
      <t>"rootPrice": 2354795,</t>
    </r>
    <r>
      <rPr>
        <sz val="10"/>
        <rFont val="Times New Roman"/>
        <family val="1"/>
      </rPr>
      <t xml:space="preserve">
        "vipCode": "LG",
        "status": "SUCC"
    }
}</t>
    </r>
  </si>
  <si>
    <r>
      <t xml:space="preserve">{
    "timestamp": "16/05/2023 11:31:15",
    "status": {
        "code": "BL200",
        "message": "Success"
    },
    "data": {
        "rate": 1,
        "segment": "LC",
</t>
    </r>
    <r>
      <rPr>
        <sz val="10"/>
        <color rgb="FFFF0000"/>
        <rFont val="Times New Roman"/>
        <family val="1"/>
      </rPr>
      <t xml:space="preserve">        "rootPrice": 2765753,</t>
    </r>
    <r>
      <rPr>
        <sz val="10"/>
        <rFont val="Times New Roman"/>
        <family val="1"/>
      </rPr>
      <t xml:space="preserve">
        "vipCode": "LG",
        "status": "SUCC"
    }
}</t>
    </r>
  </si>
  <si>
    <r>
      <t xml:space="preserve">{
    "timestamp": "16/05/2023 11:37:06",
    "status": {
        "code": "BL200",
        "message": "Success"
    },
    "data": {
        "rate": 0.75,
        "segment": "LC",
    </t>
    </r>
    <r>
      <rPr>
        <sz val="10"/>
        <color rgb="FFFF0000"/>
        <rFont val="Times New Roman"/>
        <family val="1"/>
      </rPr>
      <t xml:space="preserve">    "rootPrice": 1849315,</t>
    </r>
    <r>
      <rPr>
        <sz val="10"/>
        <rFont val="Times New Roman"/>
        <family val="1"/>
      </rPr>
      <t xml:space="preserve">
        "vipCode": "LG",
        "status": "SUCC"
    }
}</t>
    </r>
  </si>
  <si>
    <r>
      <t xml:space="preserve">{
    "timestamp": "16/05/2023 10:40:49",
    "status": {
        "code": "BL200",
        "message": "Success"
    },
    "data": {
        "rate": 0.225,
        "segment": "SME",
</t>
    </r>
    <r>
      <rPr>
        <sz val="10"/>
        <color rgb="FFFF0000"/>
        <rFont val="Times New Roman"/>
        <family val="1"/>
      </rPr>
      <t xml:space="preserve">        "rootPrice": 616438,</t>
    </r>
    <r>
      <rPr>
        <sz val="10"/>
        <rFont val="Times New Roman"/>
        <family val="1"/>
      </rPr>
      <t xml:space="preserve">
        "vipCode": "LP",
        "status": "SUCC"
    }
}</t>
    </r>
  </si>
  <si>
    <r>
      <t xml:space="preserve">{
    "timestamp": "16/05/2023 11:15:49",
    "status": {
        "code": "BL200",
        "message": "Success"
    },
    "data": {
        "rate": 5,
        "segment": "SME",
</t>
    </r>
    <r>
      <rPr>
        <sz val="10"/>
        <color rgb="FFFF0000"/>
        <rFont val="Times New Roman"/>
        <family val="1"/>
      </rPr>
      <t xml:space="preserve">        "rootPrice": 13698630,</t>
    </r>
    <r>
      <rPr>
        <sz val="10"/>
        <rFont val="Times New Roman"/>
        <family val="1"/>
      </rPr>
      <t xml:space="preserve">
        "vipCode": "SD",
        "status": "SUCC"
    }
}</t>
    </r>
  </si>
  <si>
    <r>
      <t xml:space="preserve">{
    "timestamp": "16/05/2023 13:54:13",
    "status": {
        "code": "BL200",
        "message": "Success"
    },
    "data": {
        "rate": 2.2,
        "segment": "SME",
</t>
    </r>
    <r>
      <rPr>
        <sz val="10"/>
        <color rgb="FFFF0000"/>
        <rFont val="Times New Roman"/>
        <family val="1"/>
      </rPr>
      <t xml:space="preserve">        "rootPrice": 6027397,</t>
    </r>
    <r>
      <rPr>
        <sz val="10"/>
        <rFont val="Times New Roman"/>
        <family val="1"/>
      </rPr>
      <t xml:space="preserve">
        "vipCode": "LP",
        "status": "SUCC"
    }
}</t>
    </r>
  </si>
  <si>
    <r>
      <t xml:space="preserve">{
    "timestamp": "16/05/2023 13:54:14",
    "status": {
        "code": "BL200",
        "message": "Success"
    },
    "data": {
        "rate": 0.66,
        "segment": "SME",
</t>
    </r>
    <r>
      <rPr>
        <sz val="10"/>
        <color rgb="FFFF0000"/>
        <rFont val="Times New Roman"/>
        <family val="1"/>
      </rPr>
      <t xml:space="preserve">        "rootPrice": 1808219,</t>
    </r>
    <r>
      <rPr>
        <sz val="10"/>
        <rFont val="Times New Roman"/>
        <family val="1"/>
      </rPr>
      <t xml:space="preserve">
        "vipCode": "LP",
        "status": "SUCC"
    }
}</t>
    </r>
  </si>
  <si>
    <r>
      <t xml:space="preserve">{
    "timestamp": "16/05/2023 13:54:14",
    "status": {
        "code": "BL200",
        "message": "Success"
    },
    "data": {
        "rate": 1.1,
        "segment": "SME",
</t>
    </r>
    <r>
      <rPr>
        <sz val="10"/>
        <color rgb="FFFF0000"/>
        <rFont val="Times New Roman"/>
        <family val="1"/>
      </rPr>
      <t xml:space="preserve">        "rootPrice": 3013699,</t>
    </r>
    <r>
      <rPr>
        <sz val="10"/>
        <rFont val="Times New Roman"/>
        <family val="1"/>
      </rPr>
      <t xml:space="preserve">
        "vipCode": "SP",
        "status": "SUCC"
    }
}</t>
    </r>
  </si>
  <si>
    <r>
      <t xml:space="preserve">{
    "timestamp": "16/05/2023 13:54:15",
    "status": {
        "code": "BL200",
        "message": "Success"
    },
    "data": {
        "rate": 1.32,
        "segment": "SME",
</t>
    </r>
    <r>
      <rPr>
        <sz val="10"/>
        <color rgb="FFFF0000"/>
        <rFont val="Times New Roman"/>
        <family val="1"/>
      </rPr>
      <t xml:space="preserve">        "rootPrice": 3616438,</t>
    </r>
    <r>
      <rPr>
        <sz val="10"/>
        <rFont val="Times New Roman"/>
        <family val="1"/>
      </rPr>
      <t xml:space="preserve">
        "vipCode": "LG",
        "status": "SUCC"
    }
}</t>
    </r>
  </si>
  <si>
    <r>
      <t xml:space="preserve">{
    "timestamp": "16/05/2023 13:54:15",
    "status": {
        "code": "BL200",
        "message": "Success"
    },
    "data": {
        "rate": 1.54,
        "segment": "MC",
</t>
    </r>
    <r>
      <rPr>
        <sz val="10"/>
        <color rgb="FFFF0000"/>
        <rFont val="Times New Roman"/>
        <family val="1"/>
      </rPr>
      <t xml:space="preserve">        "rootPrice": 4219178,</t>
    </r>
    <r>
      <rPr>
        <sz val="10"/>
        <rFont val="Times New Roman"/>
        <family val="1"/>
      </rPr>
      <t xml:space="preserve">
        "vipCode": "SG",
        "status": "SUCC"
    }
}</t>
    </r>
  </si>
  <si>
    <r>
      <t xml:space="preserve">{
    "timestamp": "16/05/2023 13:54:16",
    "status": {
        "code": "BL200",
        "message": "Success"
    },
    "data": {
        "rate": 1.76,
        "segment": "SME",
</t>
    </r>
    <r>
      <rPr>
        <sz val="10"/>
        <color rgb="FFFF0000"/>
        <rFont val="Times New Roman"/>
        <family val="1"/>
      </rPr>
      <t xml:space="preserve">        "rootPrice": 4821918,</t>
    </r>
    <r>
      <rPr>
        <sz val="10"/>
        <rFont val="Times New Roman"/>
        <family val="1"/>
      </rPr>
      <t xml:space="preserve">
        "vipCode": "LS",
        "status": "SUCC"
    }
}</t>
    </r>
  </si>
  <si>
    <r>
      <t xml:space="preserve">{
    "timestamp": "16/05/2023 13:54:16",
    "status": {
        "code": "BL200",
        "message": "Success"
    },
    "data": {
        "rate": 1.76,
        "segment": "SME",
</t>
    </r>
    <r>
      <rPr>
        <sz val="10"/>
        <color rgb="FFFF0000"/>
        <rFont val="Times New Roman"/>
        <family val="1"/>
      </rPr>
      <t xml:space="preserve">        "rootPrice": 4821918,</t>
    </r>
    <r>
      <rPr>
        <sz val="10"/>
        <rFont val="Times New Roman"/>
        <family val="1"/>
      </rPr>
      <t xml:space="preserve">
        "vipCode": "SS",
        "status": "SUCC"
    }
}</t>
    </r>
  </si>
  <si>
    <r>
      <t xml:space="preserve">{
    "timestamp": "16/05/2023 13:54:17",
    "status": {
        "code": "BL200",
        "message": "Success"
    },
    "data": {
        "rate": 2.2,
        "segment": "SME",
</t>
    </r>
    <r>
      <rPr>
        <sz val="10"/>
        <color rgb="FFFF0000"/>
        <rFont val="Times New Roman"/>
        <family val="1"/>
      </rPr>
      <t xml:space="preserve">        "rootPrice": 6027397,</t>
    </r>
    <r>
      <rPr>
        <sz val="10"/>
        <rFont val="Times New Roman"/>
        <family val="1"/>
      </rPr>
      <t xml:space="preserve">
        "vipCode": "SD",
        "status": "SUCC"
    }
}</t>
    </r>
  </si>
  <si>
    <r>
      <t xml:space="preserve">{
    "timestamp": "16/05/2023 13:54:19",
    "status": {
        "code": "BL200",
        "message": "Success"
    },
    "data": {
        "rate": 1,
        "segment": "LC",
</t>
    </r>
    <r>
      <rPr>
        <sz val="10"/>
        <color rgb="FFFF0000"/>
        <rFont val="Times New Roman"/>
        <family val="1"/>
      </rPr>
      <t xml:space="preserve">        "rootPrice": 2465753,</t>
    </r>
    <r>
      <rPr>
        <sz val="10"/>
        <rFont val="Times New Roman"/>
        <family val="1"/>
      </rPr>
      <t xml:space="preserve">
        "vipCode": "LG",
        "status": "SUCC"
    }
}</t>
    </r>
  </si>
  <si>
    <t>Số tiền(DB)</t>
  </si>
  <si>
    <t>Thời hạn bảo lãnh(DB)</t>
  </si>
  <si>
    <t>Mục đích kiểm thử</t>
  </si>
  <si>
    <t>Kiểm tra sửa đổi: 
Ngày hiệu lực &gt; Ngày hiệu lực cũ</t>
  </si>
  <si>
    <t>Kiểm tra sửa đổi: 
Ngày hiệu lực &lt; Ngày hiệu lực cũ</t>
  </si>
  <si>
    <t>Kiểm tra sửa đổi: 
Ngày hết hạn &gt; Ngày hết hạn cũ</t>
  </si>
  <si>
    <t>Kiểm tra sửa đổi: 
Ngày hết hạn &lt; Ngày hết hạn cũ</t>
  </si>
  <si>
    <t>Ngày hiệu lực(mới)</t>
  </si>
  <si>
    <t>Ngày phát hành(mới)</t>
  </si>
  <si>
    <t>Ngày hết hạn(mới)</t>
  </si>
  <si>
    <t>PreCondition
+ Ngày phát hành = 8/5/2023
+ Ngày hiệu lực: 9/5/2023
+ Ngày hết hạn: 17/5/2023</t>
  </si>
  <si>
    <t>Kiểm tra sửa đổi:
Số tiền mới &lt; Số tiền cũ</t>
  </si>
  <si>
    <t>Kiểm tra sửa đổi:
Số tiền mới &gt; Số tiền cũ</t>
  </si>
  <si>
    <t>Kiểm tra sửa đổi số tiền- thỏa mãn Phí &lt; 300000</t>
  </si>
  <si>
    <t>Kiểm tra sửa đổi:
Số tiền mới &gt; Số tiền cũ
Ngày hết hạn &gt; Ngày hết hạn cũ</t>
  </si>
  <si>
    <t>Kiểm tra sửa đổi- trường hợp &lt; 300000:
Số tiền mới &gt; Số tiền cũ
Ngày hết hạn &gt; Ngày hết hạn cũ</t>
  </si>
  <si>
    <t>Kiểm tra sửa đổi:
Số tiền mới &gt; Số tiền cũ
Ngày hết hạn &lt; Ngày hết hạn cũ</t>
  </si>
  <si>
    <t>Kiểm tra sửa đổi- trường hợp &lt; 300000:
Số tiền mới &gt; Số tiền cũ
Ngày hết hạn &lt; Ngày hết hạn cũ</t>
  </si>
  <si>
    <t>Kiểm tra sửa đổi:
Số tiền mới &lt; Số tiền cũ
Ngày hết hạn &gt; Ngày hết hạn cũ</t>
  </si>
  <si>
    <t>Kiểm tra sửa đổi- trường hợp &lt; 300000:
Số tiền mới &lt; Số tiền cũ
Ngày hết hạn &gt; Ngày hết hạn cũ</t>
  </si>
  <si>
    <t>Kiểm tra sửa đổi:
Số tiền mới &lt; Số tiền cũ
Ngày hết hạn &lt; Ngày hết hạn cũ</t>
  </si>
  <si>
    <t>Giảm tiền, giảm thời hạn -&gt; phí = Min = 300000</t>
  </si>
  <si>
    <t>SD-01</t>
  </si>
  <si>
    <t>SD-02</t>
  </si>
  <si>
    <t>SD-03</t>
  </si>
  <si>
    <t>SD-04</t>
  </si>
  <si>
    <t>SD-05</t>
  </si>
  <si>
    <t>SD-06</t>
  </si>
  <si>
    <t>SD-07</t>
  </si>
  <si>
    <t>SD-08</t>
  </si>
  <si>
    <t>{
    "currencyCode": "VND",
    "depositRate": "99",
    "effectDate": "10/5/2023",
    "expireDate": "17/05/2023",
    "feeAccount": "11001010158369",
    "feeType": 1,
    "feesRate": 1.8,
    "guaranteeType": "4",
    "id": 21797,
    "issueAmount": 10000000000,
    "issueDate": "08/05/2023",
    "refNumber": "152",
    "typeBusiness": "SD",
    "formType": "MSB"
}</t>
  </si>
  <si>
    <r>
      <t xml:space="preserve">{
    "timestamp": "16/05/2023 16:22:16",
    "status": {
        "code": "BL200",
        "message": "Success"
    },
    "data": {
        "rate": 1.8,
        "segment": "SME",
</t>
    </r>
    <r>
      <rPr>
        <sz val="10"/>
        <color rgb="FFFF0000"/>
        <rFont val="Times New Roman"/>
        <family val="1"/>
      </rPr>
      <t xml:space="preserve">        "rootPrice": 300000,</t>
    </r>
    <r>
      <rPr>
        <sz val="10"/>
        <rFont val="Times New Roman"/>
        <family val="1"/>
      </rPr>
      <t xml:space="preserve">
        "vipCode": "SP",
        "status": "SUCC"
    }
}</t>
    </r>
  </si>
  <si>
    <t>{
    "currencyCode": "VND",
    "depositRate": "0",
    "effectDate": "7/5/2023",
    "expireDate": "17/05/2023",
    "feeAccount": "11001010158369",
    "feeType": 1,
    "feesRate": 1.8,
    "guaranteeType": "4",
    "id": 21797,
    "issueAmount": 10000000000,
    "issueDate": "08/05/2023",
    "refNumber": "152",
    "typeBusiness": "SD",
    "formType": "OTHER"
}</t>
  </si>
  <si>
    <r>
      <t xml:space="preserve">{
    "timestamp": "16/05/2023 16:43:33",
    "status": {
        "code": "BL200",
        "message": "Success"
    },
    "data": {
        "rate": 1.8,
        "segment": "SME",
</t>
    </r>
    <r>
      <rPr>
        <sz val="10"/>
        <color rgb="FFFF0000"/>
        <rFont val="Times New Roman"/>
        <family val="1"/>
      </rPr>
      <t xml:space="preserve">        "rootPrice": 493151,</t>
    </r>
    <r>
      <rPr>
        <sz val="10"/>
        <rFont val="Times New Roman"/>
        <family val="1"/>
      </rPr>
      <t xml:space="preserve">
        "vipCode": "SP",
        "status": "SUCC"
    }
}</t>
    </r>
  </si>
  <si>
    <t>Kiểm tra sửa đổi: 
+ Ngày hiệu lực và Ngày hết hạn thỏa mãn Thời hạn hiệu lực &lt;  Thời hạn hiệu lực cũ</t>
  </si>
  <si>
    <t>Kiểm tra sửa đổi: 
+ Ngày hiệu lực và Ngày hết hạn thỏa mãn Thời hạn hiệu lực =  Thời hạn hiệu lực cũ</t>
  </si>
  <si>
    <t>Kiểm tra sửa đổi: 
+ Ngày hiệu lực và Ngày hết hạn thỏa mãn Thời hạn hiệu lực &gt;  Thời hạn hiệu lực cũ</t>
  </si>
  <si>
    <r>
      <t xml:space="preserve">{
    "timestamp": "16/05/2023 16:48:59",
    "status": {
        "code": "BL200",
        "message": "Success"
    },
    "data": {
        "rate": 1.8,
        "segment": "SME",
</t>
    </r>
    <r>
      <rPr>
        <sz val="10"/>
        <color rgb="FFFF0000"/>
        <rFont val="Times New Roman"/>
        <family val="1"/>
      </rPr>
      <t xml:space="preserve">        "rootPrice": 493151,</t>
    </r>
    <r>
      <rPr>
        <sz val="10"/>
        <color theme="1"/>
        <rFont val="Times New Roman"/>
        <family val="1"/>
      </rPr>
      <t xml:space="preserve">
        "vipCode": "SP",
        "status": "SUCC"
    }
}</t>
    </r>
  </si>
  <si>
    <r>
      <t xml:space="preserve">{
    "timestamp": "16/05/2023 16:48:59",
    "status": {
        "code": "BL200",
        "message": "Success"
    },
    "data": {
        "rate": 1.8,
        "segment": "SME",
 </t>
    </r>
    <r>
      <rPr>
        <sz val="10"/>
        <color rgb="FFFF0000"/>
        <rFont val="Times New Roman"/>
        <family val="1"/>
      </rPr>
      <t xml:space="preserve">       "rootPrice": 300000,</t>
    </r>
    <r>
      <rPr>
        <sz val="10"/>
        <color theme="1"/>
        <rFont val="Times New Roman"/>
        <family val="1"/>
      </rPr>
      <t xml:space="preserve">
        "vipCode": "SP",
        "status": "SUCC"
    }
}</t>
    </r>
  </si>
  <si>
    <r>
      <t xml:space="preserve">{
    "timestamp": "16/05/2023 16:48:59",
    "status": {
        "code": "BL200",
        "message": "Success"
    },
    "data": {
        "rate": 1.8,
        "segment": "SME",
</t>
    </r>
    <r>
      <rPr>
        <sz val="10"/>
        <color rgb="FFFF0000"/>
        <rFont val="Times New Roman"/>
        <family val="1"/>
      </rPr>
      <t xml:space="preserve">        "rootPrice": 300000,</t>
    </r>
    <r>
      <rPr>
        <sz val="10"/>
        <color theme="1"/>
        <rFont val="Times New Roman"/>
        <family val="1"/>
      </rPr>
      <t xml:space="preserve">
        "vipCode": "SP",
        "status": "SUCC"
    }
}</t>
    </r>
  </si>
  <si>
    <t>{
    "currencyCode": "VND",
    "depositRate": "0",
    "effectDate": "7/05/2023",
    "expireDate": "16/5/2023",
    "feeAccount": "11001010158369",
    "feeType": 1,
    "feesRate": 1.8,
    "guaranteeType": "4",
    "id": 21797,
    "issueAmount": 10000000000,
    "issueDate": "08/05/2023",
    "refNumber": "152",
    "typeBusiness": "SD",
    "formType": "OTHER"
}</t>
  </si>
  <si>
    <t xml:space="preserve">{
    "currencyCode": "VND",
    "depositRate": "0",
    "effectDate": "7/05/2023",
    "expireDate": "18/5/2023",
    "feeAccount": "11001010158369",
    "feeType": 1,
    "feesRate": 1.8,
    "guaranteeType": "4",
    "id": 21797,
    "issueAmount": 10000000000,
    "issueDate": "08/05/2023",
    "refNumber": "152",
    "typeBusiness": "SD",
    "formType": "OTHER"
}
</t>
  </si>
  <si>
    <t>{
    "currencyCode": "VND",
    "depositRate": "0",
    "effectDate": "10/05/2023",
    "expireDate": "16/5/2023",
    "feeAccount": "11001010158369",
    "feeType": 1,
    "feesRate": 1.8,
    "guaranteeType": "4",
    "id": 21797,
    "issueAmount": 10000000000,
    "issueDate": "08/05/2023",
    "refNumber": "152",
    "typeBusiness": "SD",
    "formType": "OTHER"
}</t>
  </si>
  <si>
    <t xml:space="preserve">{
    "currencyCode": "VND",
    "depositRate": "0",
    "effectDate": "09/05/2023",
    "expireDate": "16/5/2023",
    "feeAccount": "11001010158369",
    "feeType": 1,
    "feesRate": 1.8,
    "guaranteeType": "4",
    "id": 21797,
    "issueAmount": 10000000000,
    "issueDate": "08/05/2023",
    "refNumber": "152",
    "typeBusiness": "SD",
    "formType": "OTHER"
}
</t>
  </si>
  <si>
    <t xml:space="preserve">{
    "currencyCode": "VND",
    "depositRate": "0",
    "effectDate": "09/05/2023",
    "expireDate": "18/5/2023",
    "feeAccount": "11001010158369",
    "feeType": 1,
    "feesRate": 1.8,
    "guaranteeType": "4",
    "id": 21797,
    "issueAmount": 10000000000,
    "issueDate": "08/05/2023",
    "refNumber": "152",
    "typeBusiness": "SD",
    "formType": "OTHER"
}
</t>
  </si>
  <si>
    <r>
      <t xml:space="preserve">{
    "timestamp": "16/05/2023 16:49:00",
    "status": {
        "code": "BL200",
        "message": "Success"
    },
    "data": {
        "rate": 1.8,
        "segment": "SME",
    </t>
    </r>
    <r>
      <rPr>
        <sz val="10"/>
        <color rgb="FFFF0000"/>
        <rFont val="Times New Roman"/>
        <family val="1"/>
      </rPr>
      <t xml:space="preserve">    "rootPrice": 986301,</t>
    </r>
    <r>
      <rPr>
        <sz val="10"/>
        <color theme="1"/>
        <rFont val="Times New Roman"/>
        <family val="1"/>
      </rPr>
      <t xml:space="preserve">
        "vipCode": "SP",
        "status": "SUCC"
    }
}</t>
    </r>
  </si>
  <si>
    <t>SD-09</t>
  </si>
  <si>
    <t>SD-10</t>
  </si>
  <si>
    <r>
      <t xml:space="preserve">{
    "timestamp": "16/05/2023 16:55:33",
    "status": {
        "code": "BL200",
        "message": "Success"
    },
    "data": {
        "rate": 1.8,
        "segment": "SME",
</t>
    </r>
    <r>
      <rPr>
        <sz val="10"/>
        <color rgb="FFFF0000"/>
        <rFont val="Times New Roman"/>
        <family val="1"/>
      </rPr>
      <t xml:space="preserve">        "rootPrice": 300000,</t>
    </r>
    <r>
      <rPr>
        <sz val="10"/>
        <rFont val="Times New Roman"/>
        <family val="1"/>
      </rPr>
      <t xml:space="preserve">
        "vipCode": "SP",
        "status": "SUCC"
    }
}</t>
    </r>
  </si>
  <si>
    <r>
      <t xml:space="preserve">{
    "timestamp": "16/05/2023 16:55:33",
    "status": {
        "code": "BL200",
        "message": "Success"
    },
    "data": {
        "rate": 1.8,
        "segment": "SME",
</t>
    </r>
    <r>
      <rPr>
        <sz val="10"/>
        <color rgb="FFFF0000"/>
        <rFont val="Times New Roman"/>
        <family val="1"/>
      </rPr>
      <t xml:space="preserve">        "rootPrice": 493151,</t>
    </r>
    <r>
      <rPr>
        <sz val="10"/>
        <rFont val="Times New Roman"/>
        <family val="1"/>
      </rPr>
      <t xml:space="preserve">
        "vipCode": "SP",
        "status": "SUCC"
    }
}</t>
    </r>
  </si>
  <si>
    <r>
      <t xml:space="preserve">{
    "timestamp": "16/05/2023 16:55:34",
    "status": {
        "code": "BL200",
        "message": "Success"
    },
    "data": {
        "rate": 1.8,
        "segment": "SME",
</t>
    </r>
    <r>
      <rPr>
        <sz val="10"/>
        <color rgb="FFFF0000"/>
        <rFont val="Times New Roman"/>
        <family val="1"/>
      </rPr>
      <t xml:space="preserve">        "rootPrice": 300000,</t>
    </r>
    <r>
      <rPr>
        <sz val="10"/>
        <rFont val="Times New Roman"/>
        <family val="1"/>
      </rPr>
      <t xml:space="preserve">
        "vipCode": "SP",
        "status": "SUCC"
    }
}</t>
    </r>
  </si>
  <si>
    <t>{
    "currencyCode": "VND",
    "depositRate": "0",
    "effectDate": "09/05/2023",
    "expireDate": "17/05/2023",
    "feeAccount": "11001010158369",
    "feeType": 1,
    "feesRate": 1.8,
    "guaranteeType": "4",
    "id": 21797,
    "issueAmount": 100000000,
    "issueDate": "08/05/2023",
    "refNumber": "152",
    "typeBusiness": "SD",
    "formType": "OTHER"
}</t>
  </si>
  <si>
    <t>{
    "currencyCode": "VND",
    "depositRate": "0",
    "effectDate": "09/05/2023",
    "expireDate": "17/05/2023",
    "feeAccount": "11001010158369",
    "feeType": 1,
    "feesRate": 1.8,
    "guaranteeType": "4",
    "id": 21797,
    "issueAmount": 11000000000,
    "issueDate": "08/05/2023",
    "refNumber": "152",
    "typeBusiness": "SD",
    "formType": "OTHER"
}</t>
  </si>
  <si>
    <t>{
    "currencyCode": "VND",
    "depositRate": "0",
    "effectDate": "09/05/2023",
    "expireDate": "17/05/2023",
    "feeAccount": "11001010158369",
    "feeType": 1,
    "feesRate": 1.8,
    "guaranteeType": "4",
    "id": 21797,
    "issueAmount": 9000000000,
    "issueDate": "08/05/2023",
    "refNumber": "152",
    "typeBusiness": "SD",
    "formType": "OTHER"
}</t>
  </si>
  <si>
    <t>SD-11</t>
  </si>
  <si>
    <t>SD-12</t>
  </si>
  <si>
    <t>SD-13</t>
  </si>
  <si>
    <t>SD-14</t>
  </si>
  <si>
    <t>SD-15</t>
  </si>
  <si>
    <t>SD-16</t>
  </si>
  <si>
    <t>SD-17</t>
  </si>
  <si>
    <t>{
    "currencyCode": "VND",
    "depositRate": "0",
    "effectDate": "09/05/2023",
    "expireDate": "16/5/2023",
    "feeAccount": "11001010158369",
    "feeType": 1,
    "feesRate": 1.8,
    "guaranteeType": "4",
    "id": 21797,
    "issueAmount": 9000000000,
    "issueDate": "08/05/2023",
    "refNumber": "152",
    "typeBusiness": "SD",
    "formType": "OTHER"
}</t>
  </si>
  <si>
    <r>
      <t xml:space="preserve">{
    "timestamp": "16/05/2023 17:01:58",
    "status": {
        "code": "BL200",
        "message": "Success"
    },
    "data": {
        "rate": 1.8,
        "segment": "SME",
  </t>
    </r>
    <r>
      <rPr>
        <sz val="10"/>
        <color rgb="FFFF0000"/>
        <rFont val="Times New Roman"/>
        <family val="1"/>
      </rPr>
      <t xml:space="preserve">      "rootPrice": 300000,</t>
    </r>
    <r>
      <rPr>
        <sz val="10"/>
        <rFont val="Times New Roman"/>
        <family val="1"/>
      </rPr>
      <t xml:space="preserve">
        "vipCode": "SP",
        "status": "SUCC"
    }
}</t>
    </r>
  </si>
  <si>
    <t>{
    "currencyCode": "VND",
    "depositRate": "0",
    "effectDate": "09/05/2023",
    "expireDate": "18/5/2023",
    "feeAccount": "11001010158369",
    "feeType": 1,
    "feesRate": 1.8,
    "guaranteeType": "4",
    "id": 21797,
    "issueAmount": 90000000,
    "issueDate": "08/05/2023",
    "refNumber": "152",
    "typeBusiness": "SD",
    "formType": "OTHER"
}</t>
  </si>
  <si>
    <r>
      <t xml:space="preserve">{
    "timestamp": "16/05/2023 17:01:58",
    "status": {
        "code": "BL200",
        "message": "Success"
    },
    "data": {
        "rate": 1.8,
        "segment": "SME",
</t>
    </r>
    <r>
      <rPr>
        <sz val="10"/>
        <color rgb="FFFF0000"/>
        <rFont val="Times New Roman"/>
        <family val="1"/>
      </rPr>
      <t xml:space="preserve">        "rootPrice": 300000,</t>
    </r>
    <r>
      <rPr>
        <sz val="10"/>
        <rFont val="Times New Roman"/>
        <family val="1"/>
      </rPr>
      <t xml:space="preserve">
        "vipCode": "SP",
        "status": "SUCC"
    }
}</t>
    </r>
  </si>
  <si>
    <r>
      <t xml:space="preserve">{
    "timestamp": "16/05/2023 17:01:58",
    "status": {
        "code": "BL200",
        "message": "Success"
    },
    "data": {
        "rate": 1.8,
        "segment": "SME",
</t>
    </r>
    <r>
      <rPr>
        <sz val="10"/>
        <color rgb="FFFF0000"/>
        <rFont val="Times New Roman"/>
        <family val="1"/>
      </rPr>
      <t xml:space="preserve">        "rootPrice": 2219178,</t>
    </r>
    <r>
      <rPr>
        <sz val="10"/>
        <rFont val="Times New Roman"/>
        <family val="1"/>
      </rPr>
      <t xml:space="preserve">
        "vipCode": "SP",
        "status": "SUCC"
    }
}</t>
    </r>
  </si>
  <si>
    <t>{
    "currencyCode": "VND",
    "depositRate": "0",
    "effectDate": "09/05/2023",
    "expireDate": "22/5/2023",
    "feeAccount": "11001010158369",
    "feeType": 1,
    "feesRate": 1.8,
    "guaranteeType": "4",
    "id": 21797,
    "issueAmount": 9000000000,
    "issueDate": "08/05/2023",
    "refNumber": "152",
    "typeBusiness": "SD",
    "formType": "OTHER"
}</t>
  </si>
  <si>
    <t>{
    "currencyCode": "VND",
    "depositRate": "0",
    "effectDate": "09/05/2023",
    "expireDate": "12/5/2023",
    "feeAccount": "11001010158369",
    "feeType": 1,
    "feesRate": 1.8,
    "guaranteeType": "4",
    "id": 21797,
    "issueAmount": 11000000000,
    "issueDate": "08/05/2023",
    "refNumber": "152",
    "typeBusiness": "SD",
    "formType": "OTHER"
}</t>
  </si>
  <si>
    <r>
      <t xml:space="preserve">{
    "timestamp": "16/05/2023 17:01:57",
    "status": {
        "code": "BL200",
        "message": "Success"
    },
    "data": {
        "rate": 1.8,
        "segment": "SME",
</t>
    </r>
    <r>
      <rPr>
        <sz val="10"/>
        <color rgb="FFFF0000"/>
        <rFont val="Times New Roman"/>
        <family val="1"/>
      </rPr>
      <t xml:space="preserve">        "rootPrice": 300000,</t>
    </r>
    <r>
      <rPr>
        <sz val="10"/>
        <rFont val="Times New Roman"/>
        <family val="1"/>
      </rPr>
      <t xml:space="preserve">
        "vipCode": "SP",
        "status": "SUCC"
    }
}</t>
    </r>
  </si>
  <si>
    <r>
      <t xml:space="preserve">{
    "timestamp": "16/05/2023 17:01:57",
    "status": {
        "code": "BL200",
        "message": "Success"
    },
    "data": {
        "rate": 1.8,
        "segment": "SME",
</t>
    </r>
    <r>
      <rPr>
        <sz val="10"/>
        <color rgb="FFFF0000"/>
        <rFont val="Times New Roman"/>
        <family val="1"/>
      </rPr>
      <t xml:space="preserve">        "rootPrice": 394521,</t>
    </r>
    <r>
      <rPr>
        <sz val="10"/>
        <rFont val="Times New Roman"/>
        <family val="1"/>
      </rPr>
      <t xml:space="preserve">
        "vipCode": "SP",
        "status": "SUCC"
    }
}</t>
    </r>
  </si>
  <si>
    <t>{
    "currencyCode": "VND",
    "depositRate": "0",
    "effectDate": "09/05/2023",
    "expireDate": "15/5/2023",
    "feeAccount": "11001010158369",
    "feeType": 1,
    "feesRate": 1.8,
    "guaranteeType": "4",
    "id": 21797,
    "issueAmount": 11000000000,
    "issueDate": "08/05/2023",
    "refNumber": "152",
    "typeBusiness": "SD",
    "formType": "OTHER"
}</t>
  </si>
  <si>
    <t xml:space="preserve">{
    "currencyCode": "VND",
    "depositRate": "0",
    "effectDate": "09/05/2023",
    "expireDate": "22/5/2023",
    "feeAccount": "11001010158369",
    "feeType": 1,
    "feesRate": 1.8,
    "guaranteeType": "4",
    "id": 21797,
    "issueAmount": 11000000000,
    "issueDate": "08/05/2023",
    "refNumber": "152",
    "typeBusiness": "SD",
    "formType": "OTHER"
}
</t>
  </si>
  <si>
    <t>{
    "timestamp": "16/05/2023 17:01:57",
    "status": {
        "code": "BL200",
        "message": "Success"
    },
    "data": {
        "rate": 1.8,
        "segment": "SME",
        "rootPrice": 3205479,
        "vipCode": "SP",
        "status": "SUCC"
    }
}</t>
  </si>
  <si>
    <t>Tính phí phát hành</t>
  </si>
  <si>
    <t>Tính phí sửa đổi</t>
  </si>
  <si>
    <t>1.0.0</t>
  </si>
  <si>
    <t>MaiDT11</t>
  </si>
  <si>
    <t>MaiDT1</t>
  </si>
  <si>
    <t>MaiDT11
GiangLT7</t>
  </si>
  <si>
    <t>Test Lead</t>
  </si>
  <si>
    <t>v1.0.0</t>
  </si>
  <si>
    <r>
      <t xml:space="preserve">{
    "timestamp": "16/05/2023 11:15:49",
    "status": {
        "code": "BL200",
        "message": "Success"
    },
    "data": {
        "rate": 5,
        "segment": "SME",
        "rootPrice": </t>
    </r>
    <r>
      <rPr>
        <sz val="10"/>
        <color rgb="FFFF0000"/>
        <rFont val="Times New Roman"/>
        <family val="1"/>
      </rPr>
      <t>13698630,</t>
    </r>
    <r>
      <rPr>
        <sz val="10"/>
        <rFont val="Times New Roman"/>
        <family val="1"/>
      </rPr>
      <t xml:space="preserve">
        "vipCode": "SD",
        "status": "SUCC"
    }
}</t>
    </r>
  </si>
  <si>
    <r>
      <t xml:space="preserve">{
    "timestamp": "16/05/2023 10:07:20",
    "status": {
        "code": "BL200",
        "message": "Success"
    },
    "data": {
        "rate": 1.8,
        "segment": "SME",
      </t>
    </r>
    <r>
      <rPr>
        <sz val="10"/>
        <color rgb="FFFF0000"/>
        <rFont val="Times New Roman"/>
        <family val="1"/>
      </rPr>
      <t xml:space="preserve">  "rootPrice": 7123288,</t>
    </r>
    <r>
      <rPr>
        <sz val="10"/>
        <rFont val="Times New Roman"/>
        <family val="1"/>
      </rPr>
      <t xml:space="preserve">
        "vipCode": "LP",
        "status": "SUCC"
    }
}</t>
    </r>
  </si>
  <si>
    <r>
      <t xml:space="preserve">{
    "timestamp": "16/05/2023 10:40:49",
    "status": {
        "code": "BL200",
        "message": "Success"
    },
    "data": {
        "rate": 0.54,
        "segment": "SME",
   </t>
    </r>
    <r>
      <rPr>
        <sz val="10"/>
        <color rgb="FFFF0000"/>
        <rFont val="Times New Roman"/>
        <family val="1"/>
      </rPr>
      <t xml:space="preserve">     "rootPrice": 2136986,</t>
    </r>
    <r>
      <rPr>
        <sz val="10"/>
        <rFont val="Times New Roman"/>
        <family val="1"/>
      </rPr>
      <t xml:space="preserve">
        "vipCode": "LP",
        "status": "SUCC"
    }
}</t>
    </r>
  </si>
  <si>
    <r>
      <t xml:space="preserve">{
    "timestamp": "16/05/2023 10:56:29",
    "status": {
        "code": "BL200",
        "message": "Success"
    },
    "data": {
        "rate": 0.9,
        "segment": "SME",
        </t>
    </r>
    <r>
      <rPr>
        <sz val="10"/>
        <color rgb="FFFF0000"/>
        <rFont val="Times New Roman"/>
        <family val="1"/>
      </rPr>
      <t>"rootPrice": 3361644</t>
    </r>
    <r>
      <rPr>
        <sz val="10"/>
        <rFont val="Times New Roman"/>
        <family val="1"/>
      </rPr>
      <t>,
        "vipCode": "SP",
        "status": "SUCC"
    }
}</t>
    </r>
  </si>
  <si>
    <r>
      <t xml:space="preserve">{
    "timestamp": "16/05/2023 10:59:38",
    "status": {
        "code": "BL200",
        "message": "Success"
    },
    "data": {
        "rate": 1.08,
        "segment": "SME",
</t>
    </r>
    <r>
      <rPr>
        <sz val="10"/>
        <color rgb="FFFF0000"/>
        <rFont val="Times New Roman"/>
        <family val="1"/>
      </rPr>
      <t xml:space="preserve">        "rootPrice": 4273973,</t>
    </r>
    <r>
      <rPr>
        <sz val="10"/>
        <rFont val="Times New Roman"/>
        <family val="1"/>
      </rPr>
      <t xml:space="preserve">
        "vipCode": "LG",
        "status": "SUCC"
    }
}</t>
    </r>
  </si>
  <si>
    <r>
      <t xml:space="preserve">{
    "timestamp": "16/05/2023 11:03:01",
    "status": {
        "code": "BL200",
        "message": "Success"
    },
    "data": {
        "rate": 1.26,
        "segment": "MC",
       </t>
    </r>
    <r>
      <rPr>
        <sz val="10"/>
        <color rgb="FFFF0000"/>
        <rFont val="Times New Roman"/>
        <family val="1"/>
      </rPr>
      <t xml:space="preserve"> "rootPrice": 4986301,</t>
    </r>
    <r>
      <rPr>
        <sz val="10"/>
        <rFont val="Times New Roman"/>
        <family val="1"/>
      </rPr>
      <t xml:space="preserve">
        "vipCode": "SG",
        "status": "SUCC"
    }
}</t>
    </r>
  </si>
  <si>
    <r>
      <t xml:space="preserve">{
    "timestamp": "16/05/2023 11:06:25",
    "status": {
        "code": "BL200",
        "message": "Success"
    },
    "data": {
        "rate": 1.44,
        "segment": "SME",
</t>
    </r>
    <r>
      <rPr>
        <sz val="10"/>
        <color rgb="FFFF0000"/>
        <rFont val="Times New Roman"/>
        <family val="1"/>
      </rPr>
      <t xml:space="preserve">        "rootPrice": 5698630,</t>
    </r>
    <r>
      <rPr>
        <sz val="10"/>
        <rFont val="Times New Roman"/>
        <family val="1"/>
      </rPr>
      <t xml:space="preserve">
        "vipCode": "LS",
        "status": "SUCC"
    }
}</t>
    </r>
  </si>
  <si>
    <r>
      <t xml:space="preserve">{
    "timestamp": "16/05/2023 11:09:02",
    "status": {
        "code": "BL200",
        "message": "Success"
    },
    "data": {
        "rate": 1.44,
        "segment": "SME",
        </t>
    </r>
    <r>
      <rPr>
        <sz val="10"/>
        <color rgb="FFFF0000"/>
        <rFont val="Times New Roman"/>
        <family val="1"/>
      </rPr>
      <t>"rootPrice": 5698630,</t>
    </r>
    <r>
      <rPr>
        <sz val="10"/>
        <rFont val="Times New Roman"/>
        <family val="1"/>
      </rPr>
      <t xml:space="preserve">
        "vipCode": "SS",
        "status": "SUCC"
    }
}</t>
    </r>
  </si>
  <si>
    <r>
      <t xml:space="preserve">{
    "timestamp": "16/05/2023 11:10:54",
    "status": {
        "code": "BL200",
        "message": "Success"
    },
    "data": {
        "rate": 1.8,
        "segment": "SME",
</t>
    </r>
    <r>
      <rPr>
        <sz val="10"/>
        <color rgb="FFFF0000"/>
        <rFont val="Times New Roman"/>
        <family val="1"/>
      </rPr>
      <t xml:space="preserve">        "rootPrice": 7123288,</t>
    </r>
    <r>
      <rPr>
        <sz val="10"/>
        <rFont val="Times New Roman"/>
        <family val="1"/>
      </rPr>
      <t xml:space="preserve">
        "vipCode": "SD",
        "status": "SUCC"
    }
}</t>
    </r>
  </si>
  <si>
    <r>
      <t xml:space="preserve">{
    "timestamp": "16/05/2023 10:07:20",
    "status": {
        "code": "BL200",
        "message": "Success"
    },
    "data": {
        "rate": 1.8,
        "segment": "SME",
      </t>
    </r>
    <r>
      <rPr>
        <sz val="10"/>
        <color rgb="FFFF0000"/>
        <rFont val="Times New Roman"/>
        <family val="1"/>
      </rPr>
      <t xml:space="preserve">  "rootPrice": 6027397,</t>
    </r>
    <r>
      <rPr>
        <sz val="10"/>
        <rFont val="Times New Roman"/>
        <family val="1"/>
      </rPr>
      <t xml:space="preserve">
        "vipCode": "LP",
        "status": "SUCC"
    }
}</t>
    </r>
  </si>
  <si>
    <r>
      <t xml:space="preserve">{
    "timestamp": "16/05/2023 10:40:49",
    "status": {
        "code": "BL200",
        "message": "Success"
    },
    "data": {
        "rate": 0.54,
        "segment": "SME",
   </t>
    </r>
    <r>
      <rPr>
        <sz val="10"/>
        <color rgb="FFFF0000"/>
        <rFont val="Times New Roman"/>
        <family val="1"/>
      </rPr>
      <t xml:space="preserve">     "rootPrice": 1808219,</t>
    </r>
    <r>
      <rPr>
        <sz val="10"/>
        <rFont val="Times New Roman"/>
        <family val="1"/>
      </rPr>
      <t xml:space="preserve">
        "vipCode": "LP",
        "status": "SUCC"
    }
}</t>
    </r>
  </si>
  <si>
    <r>
      <t xml:space="preserve">{
    "timestamp": "16/05/2023 10:56:29",
    "status": {
        "code": "BL200",
        "message": "Success"
    },
    "data": {
        "rate": 0.9,
        "segment": "SME",
        </t>
    </r>
    <r>
      <rPr>
        <sz val="10"/>
        <color rgb="FFFF0000"/>
        <rFont val="Times New Roman"/>
        <family val="1"/>
      </rPr>
      <t>"rootPrice": 3013699</t>
    </r>
    <r>
      <rPr>
        <sz val="10"/>
        <rFont val="Times New Roman"/>
        <family val="1"/>
      </rPr>
      <t>,
        "vipCode": "SP",
        "status": "SUCC"
    }
}</t>
    </r>
  </si>
  <si>
    <r>
      <t xml:space="preserve">{
    "timestamp": "16/05/2023 10:59:38",
    "status": {
        "code": "BL200",
        "message": "Success"
    },
    "data": {
        "rate": 1.08,
        "segment": "SME",
</t>
    </r>
    <r>
      <rPr>
        <sz val="10"/>
        <color rgb="FFFF0000"/>
        <rFont val="Times New Roman"/>
        <family val="1"/>
      </rPr>
      <t xml:space="preserve">        "rootPrice": 3616438,</t>
    </r>
    <r>
      <rPr>
        <sz val="10"/>
        <rFont val="Times New Roman"/>
        <family val="1"/>
      </rPr>
      <t xml:space="preserve">
        "vipCode": "LG",
        "status": "SUCC"
    }
}</t>
    </r>
  </si>
  <si>
    <r>
      <t xml:space="preserve">{
    "timestamp": "16/05/2023 11:03:01",
    "status": {
        "code": "BL200",
        "message": "Success"
    },
    "data": {
        "rate": 1.26,
        "segment": "MC",
       </t>
    </r>
    <r>
      <rPr>
        <sz val="10"/>
        <color rgb="FFFF0000"/>
        <rFont val="Times New Roman"/>
        <family val="1"/>
      </rPr>
      <t xml:space="preserve"> "rootPrice": 4219178,</t>
    </r>
    <r>
      <rPr>
        <sz val="10"/>
        <rFont val="Times New Roman"/>
        <family val="1"/>
      </rPr>
      <t xml:space="preserve">
        "vipCode": "SG",
        "status": "SUCC"
    }
}</t>
    </r>
  </si>
  <si>
    <r>
      <t xml:space="preserve">{
    "timestamp": "16/05/2023 11:06:25",
    "status": {
        "code": "BL200",
        "message": "Success"
    },
    "data": {
        "rate": 1.44,
        "segment": "SME",
</t>
    </r>
    <r>
      <rPr>
        <sz val="10"/>
        <color rgb="FFFF0000"/>
        <rFont val="Times New Roman"/>
        <family val="1"/>
      </rPr>
      <t xml:space="preserve">        "rootPrice": 4821918,</t>
    </r>
    <r>
      <rPr>
        <sz val="10"/>
        <rFont val="Times New Roman"/>
        <family val="1"/>
      </rPr>
      <t xml:space="preserve">
        "vipCode": "LS",
        "status": "SUCC"
    }
}</t>
    </r>
  </si>
  <si>
    <r>
      <t xml:space="preserve">{
    "timestamp": "16/05/2023 11:09:02",
    "status": {
        "code": "BL200",
        "message": "Success"
    },
    "data": {
        "rate": 1.44,
        "segment": "SME",
        </t>
    </r>
    <r>
      <rPr>
        <sz val="10"/>
        <color rgb="FFFF0000"/>
        <rFont val="Times New Roman"/>
        <family val="1"/>
      </rPr>
      <t>"rootPrice": 4821918,</t>
    </r>
    <r>
      <rPr>
        <sz val="10"/>
        <rFont val="Times New Roman"/>
        <family val="1"/>
      </rPr>
      <t xml:space="preserve">
        "vipCode": "SS",
        "status": "SUCC"
    }
}</t>
    </r>
  </si>
  <si>
    <r>
      <t xml:space="preserve">{
    "timestamp": "16/05/2023 11:10:54",
    "status": {
        "code": "BL200",
        "message": "Success"
    },
    "data": {
        "rate": 1.8,
        "segment": "SME",
</t>
    </r>
    <r>
      <rPr>
        <sz val="10"/>
        <color rgb="FFFF0000"/>
        <rFont val="Times New Roman"/>
        <family val="1"/>
      </rPr>
      <t xml:space="preserve">        "rootPrice": 6027397,</t>
    </r>
    <r>
      <rPr>
        <sz val="10"/>
        <rFont val="Times New Roman"/>
        <family val="1"/>
      </rPr>
      <t xml:space="preserve">
        "vipCode": "SD",
        "status": "SUCC"
    }
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</si>
</sst>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409]dd\-mmm\-yy;@"/>
    <numFmt numFmtId="165" formatCode="0.0"/>
    <numFmt numFmtId="166" formatCode="[$-409]d\-mmm\-yy;@"/>
    <numFmt numFmtId="167" formatCode="d\-mmm\-yy;@"/>
    <numFmt numFmtId="168" formatCode="_(* #,##0_);_(* \(#,##0\);_(* &quot;-&quot;??_);_(@_)"/>
    <numFmt numFmtId="169" formatCode="0.0%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1"/>
      <name val="ＭＳ Ｐゴシック"/>
      <family val="3"/>
      <charset val="128"/>
    </font>
    <font>
      <sz val="11"/>
      <name val="Tahoma"/>
      <family val="2"/>
    </font>
    <font>
      <b/>
      <sz val="9"/>
      <color indexed="6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26"/>
      <color indexed="17"/>
      <name val="Tahoma"/>
      <family val="2"/>
    </font>
    <font>
      <b/>
      <sz val="26"/>
      <name val="Tahoma"/>
      <family val="2"/>
    </font>
    <font>
      <b/>
      <sz val="36"/>
      <color rgb="FF1F497D"/>
      <name val="Arial"/>
      <family val="2"/>
    </font>
    <font>
      <b/>
      <sz val="36"/>
      <name val="Arial"/>
      <family val="2"/>
    </font>
    <font>
      <b/>
      <sz val="9"/>
      <color indexed="12"/>
      <name val="Tahoma"/>
      <family val="2"/>
    </font>
    <font>
      <sz val="9"/>
      <color indexed="12"/>
      <name val="Tahoma"/>
      <family val="2"/>
    </font>
    <font>
      <b/>
      <sz val="10"/>
      <color rgb="FF1F497D"/>
      <name val="Arial"/>
      <family val="2"/>
    </font>
    <font>
      <b/>
      <sz val="10"/>
      <color theme="3"/>
      <name val="Arial"/>
      <family val="2"/>
    </font>
    <font>
      <sz val="10"/>
      <color rgb="FF1F497D"/>
      <name val="Arial"/>
      <family val="2"/>
    </font>
    <font>
      <b/>
      <sz val="14"/>
      <color rgb="FF1F497D"/>
      <name val="Arial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Tahoma"/>
      <family val="2"/>
    </font>
    <font>
      <sz val="10"/>
      <color theme="1"/>
      <name val="Arial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name val="明朝"/>
      <family val="1"/>
      <charset val="128"/>
    </font>
    <font>
      <sz val="10"/>
      <color indexed="8"/>
      <name val="Arial"/>
      <family val="2"/>
    </font>
    <font>
      <b/>
      <sz val="22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1"/>
      <color rgb="FFFF0000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i/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b/>
      <sz val="11"/>
      <color rgb="FF1F497D"/>
      <name val="Times New Roman"/>
      <family val="1"/>
    </font>
    <font>
      <b/>
      <sz val="11"/>
      <color indexed="8"/>
      <name val="Times New Roman"/>
      <family val="1"/>
    </font>
    <font>
      <sz val="10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-0.249977111117893"/>
        <bgColor indexed="3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CCFFCC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rgb="FFA7D6E3"/>
        <bgColor indexed="32"/>
      </patternFill>
    </fill>
    <fill>
      <patternFill patternType="solid">
        <fgColor theme="4" tint="0.59999389629810485"/>
        <bgColor indexed="26"/>
      </patternFill>
    </fill>
    <fill>
      <patternFill patternType="solid">
        <fgColor theme="8" tint="0.59999389629810485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medium">
        <color theme="3" tint="0.39994506668294322"/>
      </top>
      <bottom style="thin">
        <color theme="3" tint="0.39994506668294322"/>
      </bottom>
      <diagonal/>
    </border>
    <border>
      <left/>
      <right/>
      <top style="medium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medium">
        <color theme="3" tint="0.39994506668294322"/>
      </top>
      <bottom style="thin">
        <color theme="3" tint="0.39994506668294322"/>
      </bottom>
      <diagonal/>
    </border>
    <border>
      <left style="medium">
        <color rgb="FF548DD4"/>
      </left>
      <right style="thin">
        <color rgb="FF548DD4"/>
      </right>
      <top style="thin">
        <color rgb="FF548DD4"/>
      </top>
      <bottom style="thin">
        <color rgb="FF548DD4"/>
      </bottom>
      <diagonal/>
    </border>
    <border>
      <left style="thin">
        <color rgb="FF548DD4"/>
      </left>
      <right style="thin">
        <color rgb="FF548DD4"/>
      </right>
      <top style="thin">
        <color rgb="FF548DD4"/>
      </top>
      <bottom style="thin">
        <color rgb="FF548DD4"/>
      </bottom>
      <diagonal/>
    </border>
    <border>
      <left style="thin">
        <color rgb="FF548DD4"/>
      </left>
      <right style="medium">
        <color rgb="FF548DD4"/>
      </right>
      <top style="thin">
        <color rgb="FF548DD4"/>
      </top>
      <bottom style="thin">
        <color rgb="FF548DD4"/>
      </bottom>
      <diagonal/>
    </border>
    <border>
      <left style="thin">
        <color theme="3" tint="0.39994506668294322"/>
      </left>
      <right/>
      <top style="medium">
        <color theme="3" tint="0.39994506668294322"/>
      </top>
      <bottom style="thin">
        <color rgb="FF548DD4"/>
      </bottom>
      <diagonal/>
    </border>
    <border>
      <left/>
      <right/>
      <top style="medium">
        <color theme="3" tint="0.39994506668294322"/>
      </top>
      <bottom style="thin">
        <color rgb="FF548DD4"/>
      </bottom>
      <diagonal/>
    </border>
    <border>
      <left/>
      <right style="thin">
        <color theme="3" tint="0.39994506668294322"/>
      </right>
      <top style="medium">
        <color theme="3" tint="0.39994506668294322"/>
      </top>
      <bottom style="thin">
        <color rgb="FF548DD4"/>
      </bottom>
      <diagonal/>
    </border>
    <border>
      <left style="thin">
        <color rgb="FF548DD4"/>
      </left>
      <right/>
      <top style="thin">
        <color rgb="FF548DD4"/>
      </top>
      <bottom style="thin">
        <color rgb="FF548DD4"/>
      </bottom>
      <diagonal/>
    </border>
    <border>
      <left/>
      <right/>
      <top style="thin">
        <color rgb="FF548DD4"/>
      </top>
      <bottom style="thin">
        <color rgb="FF548DD4"/>
      </bottom>
      <diagonal/>
    </border>
    <border>
      <left/>
      <right style="thin">
        <color rgb="FF548DD4"/>
      </right>
      <top style="thin">
        <color rgb="FF548DD4"/>
      </top>
      <bottom style="thin">
        <color rgb="FF548DD4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medium">
        <color theme="3" tint="0.39994506668294322"/>
      </left>
      <right style="thin">
        <color theme="3" tint="0.39991454817346722"/>
      </right>
      <top style="medium">
        <color theme="3" tint="0.399945066682943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medium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88402966399123"/>
      </right>
      <top style="medium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medium">
        <color theme="3" tint="0.39994506668294322"/>
      </top>
      <bottom style="thin">
        <color theme="3" tint="0.39991454817346722"/>
      </bottom>
      <diagonal/>
    </border>
    <border>
      <left/>
      <right/>
      <top style="medium">
        <color theme="3" tint="0.39994506668294322"/>
      </top>
      <bottom style="thin">
        <color theme="3" tint="0.39991454817346722"/>
      </bottom>
      <diagonal/>
    </border>
    <border>
      <left/>
      <right style="medium">
        <color theme="3" tint="0.39991454817346722"/>
      </right>
      <top style="medium">
        <color theme="3" tint="0.39994506668294322"/>
      </top>
      <bottom style="thin">
        <color theme="3" tint="0.39991454817346722"/>
      </bottom>
      <diagonal/>
    </border>
    <border>
      <left style="medium">
        <color theme="3" tint="0.399945066682943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medium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rgb="FF548DD4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rgb="FF548DD4"/>
      </bottom>
      <diagonal/>
    </border>
    <border>
      <left style="medium">
        <color rgb="FF548DD4"/>
      </left>
      <right/>
      <top style="thin">
        <color rgb="FF548DD4"/>
      </top>
      <bottom style="thin">
        <color rgb="FF548DD4"/>
      </bottom>
      <diagonal/>
    </border>
    <border>
      <left/>
      <right style="medium">
        <color theme="3" tint="0.39991454817346722"/>
      </right>
      <top style="thin">
        <color rgb="FF548DD4"/>
      </top>
      <bottom style="thin">
        <color rgb="FF548DD4"/>
      </bottom>
      <diagonal/>
    </border>
    <border>
      <left/>
      <right/>
      <top style="thin">
        <color rgb="FF548DD4"/>
      </top>
      <bottom style="thin">
        <color theme="3" tint="0.39991454817346722"/>
      </bottom>
      <diagonal/>
    </border>
    <border>
      <left/>
      <right style="medium">
        <color theme="3" tint="0.39991454817346722"/>
      </right>
      <top style="thin">
        <color rgb="FF548DD4"/>
      </top>
      <bottom style="thin">
        <color theme="3" tint="0.39991454817346722"/>
      </bottom>
      <diagonal/>
    </border>
    <border>
      <left style="medium">
        <color theme="3" tint="0.39994506668294322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medium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 style="medium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medium">
        <color indexed="64"/>
      </left>
      <right style="thin">
        <color theme="8"/>
      </right>
      <top style="medium">
        <color indexed="64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indexed="64"/>
      </top>
      <bottom style="thin">
        <color theme="8"/>
      </bottom>
      <diagonal/>
    </border>
    <border>
      <left style="thin">
        <color theme="8"/>
      </left>
      <right style="medium">
        <color indexed="64"/>
      </right>
      <top style="medium">
        <color indexed="64"/>
      </top>
      <bottom style="thin">
        <color theme="8"/>
      </bottom>
      <diagonal/>
    </border>
    <border>
      <left style="medium">
        <color indexed="64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indexed="64"/>
      </right>
      <top style="thin">
        <color theme="8"/>
      </top>
      <bottom/>
      <diagonal/>
    </border>
    <border>
      <left style="medium">
        <color indexed="64"/>
      </left>
      <right/>
      <top style="thin">
        <color theme="8"/>
      </top>
      <bottom style="thin">
        <color theme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164" fontId="2" fillId="0" borderId="0" applyNumberFormat="0" applyFill="0" applyBorder="0" applyAlignment="0" applyProtection="0"/>
    <xf numFmtId="164" fontId="3" fillId="0" borderId="0"/>
    <xf numFmtId="164" fontId="5" fillId="0" borderId="0">
      <alignment vertical="center"/>
    </xf>
    <xf numFmtId="164" fontId="1" fillId="0" borderId="0"/>
    <xf numFmtId="164" fontId="5" fillId="0" borderId="0"/>
    <xf numFmtId="164" fontId="22" fillId="0" borderId="0" applyNumberFormat="0" applyFill="0" applyBorder="0" applyAlignment="0" applyProtection="0"/>
    <xf numFmtId="164" fontId="5" fillId="0" borderId="0" applyFont="0"/>
    <xf numFmtId="164" fontId="27" fillId="0" borderId="0"/>
    <xf numFmtId="166" fontId="5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1">
    <xf numFmtId="0" fontId="0" fillId="0" borderId="0" xfId="0"/>
    <xf numFmtId="164" fontId="16" fillId="3" borderId="0" xfId="3" applyFont="1" applyFill="1" applyAlignment="1">
      <alignment horizontal="left" vertical="center"/>
    </xf>
    <xf numFmtId="164" fontId="4" fillId="2" borderId="0" xfId="2" applyFont="1" applyFill="1"/>
    <xf numFmtId="164" fontId="6" fillId="2" borderId="0" xfId="3" applyFont="1" applyFill="1">
      <alignment vertical="center"/>
    </xf>
    <xf numFmtId="164" fontId="9" fillId="3" borderId="4" xfId="3" applyFont="1" applyFill="1" applyBorder="1" applyAlignment="1">
      <alignment shrinkToFit="1"/>
    </xf>
    <xf numFmtId="164" fontId="9" fillId="3" borderId="0" xfId="3" applyFont="1" applyFill="1" applyAlignment="1">
      <alignment shrinkToFit="1"/>
    </xf>
    <xf numFmtId="164" fontId="9" fillId="3" borderId="5" xfId="3" applyFont="1" applyFill="1" applyBorder="1" applyAlignment="1">
      <alignment shrinkToFit="1"/>
    </xf>
    <xf numFmtId="164" fontId="11" fillId="3" borderId="4" xfId="3" applyFont="1" applyFill="1" applyBorder="1" applyAlignment="1">
      <alignment horizontal="center" vertical="center" wrapText="1"/>
    </xf>
    <xf numFmtId="164" fontId="11" fillId="3" borderId="0" xfId="3" applyFont="1" applyFill="1" applyAlignment="1">
      <alignment horizontal="center" vertical="center" wrapText="1"/>
    </xf>
    <xf numFmtId="164" fontId="11" fillId="3" borderId="5" xfId="3" applyFont="1" applyFill="1" applyBorder="1" applyAlignment="1">
      <alignment horizontal="center" vertical="center" wrapText="1"/>
    </xf>
    <xf numFmtId="164" fontId="14" fillId="3" borderId="5" xfId="3" applyFont="1" applyFill="1" applyBorder="1" applyAlignment="1">
      <alignment horizontal="center"/>
    </xf>
    <xf numFmtId="164" fontId="14" fillId="3" borderId="4" xfId="3" applyFont="1" applyFill="1" applyBorder="1" applyAlignment="1">
      <alignment horizontal="left"/>
    </xf>
    <xf numFmtId="164" fontId="17" fillId="0" borderId="0" xfId="3" applyFont="1" applyAlignment="1">
      <alignment horizontal="left" vertical="center" wrapText="1"/>
    </xf>
    <xf numFmtId="164" fontId="16" fillId="3" borderId="0" xfId="3" applyFont="1" applyFill="1" applyAlignment="1">
      <alignment horizontal="left"/>
    </xf>
    <xf numFmtId="164" fontId="16" fillId="3" borderId="0" xfId="3" applyFont="1" applyFill="1" applyAlignment="1">
      <alignment horizontal="left" vertical="center" wrapText="1"/>
    </xf>
    <xf numFmtId="164" fontId="14" fillId="3" borderId="0" xfId="3" applyFont="1" applyFill="1" applyAlignment="1">
      <alignment horizontal="left"/>
    </xf>
    <xf numFmtId="164" fontId="14" fillId="3" borderId="5" xfId="3" applyFont="1" applyFill="1" applyBorder="1" applyAlignment="1">
      <alignment horizontal="left"/>
    </xf>
    <xf numFmtId="164" fontId="14" fillId="3" borderId="4" xfId="3" applyFont="1" applyFill="1" applyBorder="1" applyAlignment="1">
      <alignment horizontal="left" vertical="center" wrapText="1"/>
    </xf>
    <xf numFmtId="164" fontId="18" fillId="3" borderId="0" xfId="3" applyFont="1" applyFill="1" applyAlignment="1">
      <alignment horizontal="left" vertical="center" wrapText="1"/>
    </xf>
    <xf numFmtId="164" fontId="15" fillId="3" borderId="0" xfId="3" applyFont="1" applyFill="1" applyAlignment="1">
      <alignment horizontal="left" vertical="center" wrapText="1"/>
    </xf>
    <xf numFmtId="164" fontId="15" fillId="3" borderId="5" xfId="3" applyFont="1" applyFill="1" applyBorder="1" applyAlignment="1">
      <alignment horizontal="left" vertical="center" wrapText="1"/>
    </xf>
    <xf numFmtId="164" fontId="17" fillId="0" borderId="0" xfId="3" quotePrefix="1" applyFont="1" applyAlignment="1">
      <alignment horizontal="left" vertical="center" wrapText="1"/>
    </xf>
    <xf numFmtId="164" fontId="8" fillId="3" borderId="4" xfId="3" applyFont="1" applyFill="1" applyBorder="1" applyAlignment="1"/>
    <xf numFmtId="164" fontId="8" fillId="3" borderId="0" xfId="3" applyFont="1" applyFill="1" applyAlignment="1"/>
    <xf numFmtId="164" fontId="8" fillId="3" borderId="0" xfId="3" applyFont="1" applyFill="1">
      <alignment vertical="center"/>
    </xf>
    <xf numFmtId="164" fontId="8" fillId="3" borderId="5" xfId="3" applyFont="1" applyFill="1" applyBorder="1">
      <alignment vertical="center"/>
    </xf>
    <xf numFmtId="164" fontId="8" fillId="3" borderId="4" xfId="3" applyFont="1" applyFill="1" applyBorder="1">
      <alignment vertical="center"/>
    </xf>
    <xf numFmtId="164" fontId="8" fillId="3" borderId="6" xfId="3" applyFont="1" applyFill="1" applyBorder="1">
      <alignment vertical="center"/>
    </xf>
    <xf numFmtId="164" fontId="8" fillId="3" borderId="7" xfId="3" applyFont="1" applyFill="1" applyBorder="1">
      <alignment vertical="center"/>
    </xf>
    <xf numFmtId="164" fontId="8" fillId="3" borderId="8" xfId="3" applyFont="1" applyFill="1" applyBorder="1">
      <alignment vertical="center"/>
    </xf>
    <xf numFmtId="164" fontId="19" fillId="2" borderId="0" xfId="4" applyFont="1" applyFill="1" applyAlignment="1">
      <alignment vertical="center"/>
    </xf>
    <xf numFmtId="164" fontId="20" fillId="2" borderId="0" xfId="4" applyFont="1" applyFill="1"/>
    <xf numFmtId="164" fontId="3" fillId="2" borderId="0" xfId="4" applyFont="1" applyFill="1"/>
    <xf numFmtId="164" fontId="21" fillId="4" borderId="9" xfId="5" applyFont="1" applyFill="1" applyBorder="1" applyAlignment="1">
      <alignment horizontal="center" vertical="center" wrapText="1"/>
    </xf>
    <xf numFmtId="1" fontId="3" fillId="5" borderId="13" xfId="4" applyNumberFormat="1" applyFont="1" applyFill="1" applyBorder="1" applyAlignment="1">
      <alignment horizontal="center" vertical="center" wrapText="1"/>
    </xf>
    <xf numFmtId="164" fontId="22" fillId="5" borderId="14" xfId="6" applyFill="1" applyBorder="1" applyAlignment="1" applyProtection="1">
      <alignment vertical="top" wrapText="1"/>
    </xf>
    <xf numFmtId="164" fontId="20" fillId="2" borderId="0" xfId="4" applyFont="1" applyFill="1" applyAlignment="1">
      <alignment horizontal="left" vertical="center" wrapText="1"/>
    </xf>
    <xf numFmtId="164" fontId="23" fillId="2" borderId="0" xfId="4" applyFont="1" applyFill="1"/>
    <xf numFmtId="164" fontId="3" fillId="5" borderId="13" xfId="6" applyNumberFormat="1" applyFont="1" applyFill="1" applyBorder="1" applyAlignment="1" applyProtection="1">
      <alignment horizontal="left" vertical="center" wrapText="1"/>
    </xf>
    <xf numFmtId="164" fontId="3" fillId="5" borderId="14" xfId="6" applyFont="1" applyFill="1" applyBorder="1" applyAlignment="1" applyProtection="1">
      <alignment vertical="center" wrapText="1"/>
    </xf>
    <xf numFmtId="165" fontId="3" fillId="5" borderId="14" xfId="6" applyNumberFormat="1" applyFont="1" applyFill="1" applyBorder="1" applyAlignment="1" applyProtection="1">
      <alignment horizontal="left" vertical="center" wrapText="1"/>
    </xf>
    <xf numFmtId="164" fontId="3" fillId="5" borderId="15" xfId="6" applyFont="1" applyFill="1" applyBorder="1" applyAlignment="1" applyProtection="1">
      <alignment vertical="center" wrapText="1"/>
    </xf>
    <xf numFmtId="166" fontId="26" fillId="8" borderId="0" xfId="9" applyFont="1" applyFill="1"/>
    <xf numFmtId="166" fontId="3" fillId="8" borderId="0" xfId="9" applyFont="1" applyFill="1"/>
    <xf numFmtId="167" fontId="3" fillId="8" borderId="0" xfId="9" applyNumberFormat="1" applyFont="1" applyFill="1"/>
    <xf numFmtId="0" fontId="4" fillId="8" borderId="0" xfId="0" applyFont="1" applyFill="1"/>
    <xf numFmtId="0" fontId="29" fillId="8" borderId="0" xfId="0" applyFont="1" applyFill="1"/>
    <xf numFmtId="164" fontId="33" fillId="9" borderId="20" xfId="1" applyFont="1" applyFill="1" applyBorder="1" applyAlignment="1">
      <alignment horizontal="center" vertical="top" wrapText="1"/>
    </xf>
    <xf numFmtId="164" fontId="33" fillId="9" borderId="37" xfId="1" applyFont="1" applyFill="1" applyBorder="1" applyAlignment="1">
      <alignment horizontal="center" vertical="top" wrapText="1"/>
    </xf>
    <xf numFmtId="0" fontId="34" fillId="10" borderId="29" xfId="0" applyFont="1" applyFill="1" applyBorder="1" applyAlignment="1">
      <alignment horizontal="left" vertical="center"/>
    </xf>
    <xf numFmtId="0" fontId="35" fillId="8" borderId="38" xfId="0" applyFont="1" applyFill="1" applyBorder="1" applyAlignment="1">
      <alignment horizontal="left" vertical="center"/>
    </xf>
    <xf numFmtId="0" fontId="35" fillId="8" borderId="39" xfId="0" applyFont="1" applyFill="1" applyBorder="1" applyAlignment="1">
      <alignment horizontal="left" vertical="center"/>
    </xf>
    <xf numFmtId="0" fontId="34" fillId="10" borderId="29" xfId="0" applyFont="1" applyFill="1" applyBorder="1" applyAlignment="1">
      <alignment vertical="center"/>
    </xf>
    <xf numFmtId="166" fontId="35" fillId="8" borderId="32" xfId="0" applyNumberFormat="1" applyFont="1" applyFill="1" applyBorder="1" applyAlignment="1">
      <alignment horizontal="left" vertical="center"/>
    </xf>
    <xf numFmtId="166" fontId="35" fillId="8" borderId="33" xfId="0" applyNumberFormat="1" applyFont="1" applyFill="1" applyBorder="1" applyAlignment="1">
      <alignment horizontal="left" vertical="center"/>
    </xf>
    <xf numFmtId="0" fontId="34" fillId="10" borderId="22" xfId="0" applyFont="1" applyFill="1" applyBorder="1" applyAlignment="1">
      <alignment horizontal="center" vertical="center"/>
    </xf>
    <xf numFmtId="0" fontId="34" fillId="10" borderId="22" xfId="0" applyFont="1" applyFill="1" applyBorder="1" applyAlignment="1">
      <alignment horizontal="center" vertical="center" wrapText="1"/>
    </xf>
    <xf numFmtId="0" fontId="34" fillId="10" borderId="30" xfId="0" applyFont="1" applyFill="1" applyBorder="1" applyAlignment="1">
      <alignment horizontal="center" vertical="center" wrapText="1"/>
    </xf>
    <xf numFmtId="0" fontId="34" fillId="10" borderId="41" xfId="0" applyFont="1" applyFill="1" applyBorder="1" applyAlignment="1">
      <alignment horizontal="center" vertical="center" wrapText="1"/>
    </xf>
    <xf numFmtId="0" fontId="28" fillId="10" borderId="29" xfId="0" applyFont="1" applyFill="1" applyBorder="1" applyAlignment="1">
      <alignment horizontal="right" vertical="center"/>
    </xf>
    <xf numFmtId="0" fontId="25" fillId="10" borderId="44" xfId="0" applyFont="1" applyFill="1" applyBorder="1" applyAlignment="1">
      <alignment horizontal="left" vertical="center"/>
    </xf>
    <xf numFmtId="0" fontId="36" fillId="8" borderId="30" xfId="0" applyFont="1" applyFill="1" applyBorder="1" applyAlignment="1">
      <alignment horizontal="center" vertical="center"/>
    </xf>
    <xf numFmtId="0" fontId="36" fillId="8" borderId="32" xfId="0" applyFont="1" applyFill="1" applyBorder="1" applyAlignment="1">
      <alignment horizontal="center" vertical="center"/>
    </xf>
    <xf numFmtId="0" fontId="36" fillId="8" borderId="32" xfId="0" applyFont="1" applyFill="1" applyBorder="1" applyAlignment="1">
      <alignment horizontal="center" vertical="center" wrapText="1"/>
    </xf>
    <xf numFmtId="0" fontId="36" fillId="8" borderId="22" xfId="0" applyFont="1" applyFill="1" applyBorder="1" applyAlignment="1">
      <alignment horizontal="center" vertical="center"/>
    </xf>
    <xf numFmtId="0" fontId="36" fillId="8" borderId="22" xfId="0" applyFont="1" applyFill="1" applyBorder="1" applyAlignment="1">
      <alignment horizontal="center" vertical="center" wrapText="1"/>
    </xf>
    <xf numFmtId="0" fontId="36" fillId="8" borderId="43" xfId="0" applyFont="1" applyFill="1" applyBorder="1" applyAlignment="1">
      <alignment horizontal="center" vertical="center" wrapText="1"/>
    </xf>
    <xf numFmtId="0" fontId="28" fillId="10" borderId="40" xfId="0" applyFont="1" applyFill="1" applyBorder="1" applyAlignment="1">
      <alignment horizontal="right" vertical="center"/>
    </xf>
    <xf numFmtId="0" fontId="36" fillId="8" borderId="42" xfId="0" applyFont="1" applyFill="1" applyBorder="1" applyAlignment="1">
      <alignment horizontal="center" vertical="center"/>
    </xf>
    <xf numFmtId="0" fontId="36" fillId="8" borderId="42" xfId="0" applyFont="1" applyFill="1" applyBorder="1" applyAlignment="1">
      <alignment horizontal="center" vertical="center" wrapText="1"/>
    </xf>
    <xf numFmtId="0" fontId="36" fillId="8" borderId="33" xfId="0" applyFont="1" applyFill="1" applyBorder="1" applyAlignment="1">
      <alignment horizontal="center" vertical="center"/>
    </xf>
    <xf numFmtId="164" fontId="30" fillId="12" borderId="23" xfId="5" applyFont="1" applyFill="1" applyBorder="1" applyAlignment="1">
      <alignment horizontal="left" wrapText="1"/>
    </xf>
    <xf numFmtId="164" fontId="30" fillId="12" borderId="29" xfId="5" applyFont="1" applyFill="1" applyBorder="1" applyAlignment="1">
      <alignment wrapText="1"/>
    </xf>
    <xf numFmtId="164" fontId="30" fillId="12" borderId="26" xfId="5" applyFont="1" applyFill="1" applyBorder="1" applyAlignment="1">
      <alignment horizontal="left" wrapText="1"/>
    </xf>
    <xf numFmtId="164" fontId="30" fillId="12" borderId="22" xfId="5" applyFont="1" applyFill="1" applyBorder="1" applyAlignment="1">
      <alignment wrapText="1"/>
    </xf>
    <xf numFmtId="164" fontId="30" fillId="12" borderId="40" xfId="5" applyFont="1" applyFill="1" applyBorder="1" applyAlignment="1">
      <alignment horizontal="left" vertical="center" wrapText="1"/>
    </xf>
    <xf numFmtId="166" fontId="31" fillId="8" borderId="30" xfId="5" applyNumberFormat="1" applyFont="1" applyFill="1" applyBorder="1" applyAlignment="1">
      <alignment horizontal="left" wrapText="1"/>
    </xf>
    <xf numFmtId="166" fontId="31" fillId="8" borderId="32" xfId="5" applyNumberFormat="1" applyFont="1" applyFill="1" applyBorder="1" applyAlignment="1">
      <alignment horizontal="left" wrapText="1"/>
    </xf>
    <xf numFmtId="166" fontId="31" fillId="8" borderId="33" xfId="5" applyNumberFormat="1" applyFont="1" applyFill="1" applyBorder="1" applyAlignment="1">
      <alignment horizontal="left" wrapText="1"/>
    </xf>
    <xf numFmtId="164" fontId="32" fillId="8" borderId="43" xfId="5" applyFont="1" applyFill="1" applyBorder="1" applyAlignment="1">
      <alignment horizontal="left" wrapText="1"/>
    </xf>
    <xf numFmtId="164" fontId="32" fillId="8" borderId="45" xfId="5" applyFont="1" applyFill="1" applyBorder="1" applyAlignment="1">
      <alignment horizontal="left" wrapText="1"/>
    </xf>
    <xf numFmtId="10" fontId="36" fillId="8" borderId="41" xfId="0" applyNumberFormat="1" applyFont="1" applyFill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1" fontId="28" fillId="10" borderId="42" xfId="0" applyNumberFormat="1" applyFont="1" applyFill="1" applyBorder="1" applyAlignment="1">
      <alignment horizontal="center" vertical="center"/>
    </xf>
    <xf numFmtId="1" fontId="28" fillId="10" borderId="41" xfId="0" applyNumberFormat="1" applyFont="1" applyFill="1" applyBorder="1" applyAlignment="1">
      <alignment horizontal="center" vertical="center" wrapText="1"/>
    </xf>
    <xf numFmtId="1" fontId="28" fillId="11" borderId="42" xfId="0" applyNumberFormat="1" applyFont="1" applyFill="1" applyBorder="1" applyAlignment="1">
      <alignment horizontal="center" vertical="center"/>
    </xf>
    <xf numFmtId="1" fontId="0" fillId="0" borderId="0" xfId="0" applyNumberFormat="1"/>
    <xf numFmtId="164" fontId="44" fillId="2" borderId="0" xfId="0" applyNumberFormat="1" applyFont="1" applyFill="1" applyAlignment="1">
      <alignment vertical="center" wrapText="1"/>
    </xf>
    <xf numFmtId="164" fontId="45" fillId="6" borderId="0" xfId="7" applyFont="1" applyFill="1" applyAlignment="1">
      <alignment horizontal="left" wrapText="1"/>
    </xf>
    <xf numFmtId="164" fontId="39" fillId="5" borderId="0" xfId="7" applyFont="1" applyFill="1" applyAlignment="1">
      <alignment wrapText="1"/>
    </xf>
    <xf numFmtId="164" fontId="43" fillId="5" borderId="0" xfId="0" applyNumberFormat="1" applyFont="1" applyFill="1" applyAlignment="1">
      <alignment wrapText="1"/>
    </xf>
    <xf numFmtId="0" fontId="37" fillId="2" borderId="0" xfId="0" applyFont="1" applyFill="1" applyAlignment="1">
      <alignment vertical="top" wrapText="1"/>
    </xf>
    <xf numFmtId="164" fontId="37" fillId="6" borderId="0" xfId="7" applyFont="1" applyFill="1" applyAlignment="1">
      <alignment horizontal="left" vertical="top" wrapText="1"/>
    </xf>
    <xf numFmtId="0" fontId="39" fillId="5" borderId="0" xfId="0" applyFont="1" applyFill="1" applyAlignment="1">
      <alignment vertical="top" wrapText="1"/>
    </xf>
    <xf numFmtId="1" fontId="40" fillId="13" borderId="46" xfId="0" applyNumberFormat="1" applyFont="1" applyFill="1" applyBorder="1" applyAlignment="1">
      <alignment vertical="center" wrapText="1"/>
    </xf>
    <xf numFmtId="1" fontId="40" fillId="5" borderId="46" xfId="10" quotePrefix="1" applyNumberFormat="1" applyFont="1" applyFill="1" applyBorder="1" applyAlignment="1">
      <alignment horizontal="left" vertical="top" wrapText="1"/>
    </xf>
    <xf numFmtId="1" fontId="40" fillId="13" borderId="46" xfId="10" quotePrefix="1" applyNumberFormat="1" applyFont="1" applyFill="1" applyBorder="1" applyAlignment="1">
      <alignment horizontal="left" vertical="top" wrapText="1"/>
    </xf>
    <xf numFmtId="0" fontId="40" fillId="13" borderId="46" xfId="10" applyNumberFormat="1" applyFont="1" applyFill="1" applyBorder="1" applyAlignment="1">
      <alignment horizontal="left" vertical="top" wrapText="1"/>
    </xf>
    <xf numFmtId="1" fontId="42" fillId="15" borderId="46" xfId="0" applyNumberFormat="1" applyFont="1" applyFill="1" applyBorder="1" applyAlignment="1">
      <alignment horizontal="left" vertical="top"/>
    </xf>
    <xf numFmtId="0" fontId="42" fillId="15" borderId="46" xfId="0" applyFont="1" applyFill="1" applyBorder="1" applyAlignment="1">
      <alignment horizontal="left" vertical="top"/>
    </xf>
    <xf numFmtId="1" fontId="42" fillId="15" borderId="46" xfId="0" applyNumberFormat="1" applyFont="1" applyFill="1" applyBorder="1" applyAlignment="1">
      <alignment horizontal="left" vertical="top" wrapText="1"/>
    </xf>
    <xf numFmtId="0" fontId="42" fillId="15" borderId="46" xfId="0" applyFont="1" applyFill="1" applyBorder="1" applyAlignment="1">
      <alignment horizontal="left" vertical="top" wrapText="1"/>
    </xf>
    <xf numFmtId="1" fontId="42" fillId="17" borderId="46" xfId="0" applyNumberFormat="1" applyFont="1" applyFill="1" applyBorder="1" applyAlignment="1">
      <alignment horizontal="left" vertical="top" wrapText="1"/>
    </xf>
    <xf numFmtId="0" fontId="42" fillId="17" borderId="46" xfId="0" applyFont="1" applyFill="1" applyBorder="1" applyAlignment="1">
      <alignment horizontal="left" vertical="top" wrapText="1"/>
    </xf>
    <xf numFmtId="1" fontId="42" fillId="14" borderId="46" xfId="0" applyNumberFormat="1" applyFont="1" applyFill="1" applyBorder="1" applyAlignment="1">
      <alignment horizontal="left" vertical="top" wrapText="1"/>
    </xf>
    <xf numFmtId="0" fontId="42" fillId="14" borderId="46" xfId="0" applyFont="1" applyFill="1" applyBorder="1" applyAlignment="1">
      <alignment horizontal="left" vertical="top" wrapText="1"/>
    </xf>
    <xf numFmtId="0" fontId="42" fillId="17" borderId="46" xfId="0" applyFont="1" applyFill="1" applyBorder="1" applyAlignment="1">
      <alignment horizontal="left" vertical="top"/>
    </xf>
    <xf numFmtId="0" fontId="42" fillId="17" borderId="46" xfId="0" applyFont="1" applyFill="1" applyBorder="1" applyAlignment="1">
      <alignment horizontal="left" vertical="center" wrapText="1"/>
    </xf>
    <xf numFmtId="10" fontId="42" fillId="17" borderId="46" xfId="0" applyNumberFormat="1" applyFont="1" applyFill="1" applyBorder="1" applyAlignment="1">
      <alignment horizontal="left" vertical="center" wrapText="1"/>
    </xf>
    <xf numFmtId="0" fontId="40" fillId="0" borderId="0" xfId="0" applyFont="1" applyAlignment="1">
      <alignment horizontal="left" wrapText="1"/>
    </xf>
    <xf numFmtId="0" fontId="42" fillId="14" borderId="46" xfId="0" applyFont="1" applyFill="1" applyBorder="1" applyAlignment="1">
      <alignment horizontal="center" vertical="center" wrapText="1"/>
    </xf>
    <xf numFmtId="10" fontId="42" fillId="14" borderId="46" xfId="0" applyNumberFormat="1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wrapText="1"/>
    </xf>
    <xf numFmtId="0" fontId="42" fillId="15" borderId="46" xfId="0" applyFont="1" applyFill="1" applyBorder="1" applyAlignment="1">
      <alignment horizontal="left" vertical="center" wrapText="1"/>
    </xf>
    <xf numFmtId="10" fontId="42" fillId="15" borderId="46" xfId="0" applyNumberFormat="1" applyFont="1" applyFill="1" applyBorder="1" applyAlignment="1">
      <alignment horizontal="left" vertical="center" wrapText="1"/>
    </xf>
    <xf numFmtId="0" fontId="40" fillId="5" borderId="46" xfId="0" applyFont="1" applyFill="1" applyBorder="1" applyAlignment="1">
      <alignment horizontal="left" vertical="top" wrapText="1"/>
    </xf>
    <xf numFmtId="14" fontId="40" fillId="5" borderId="46" xfId="0" applyNumberFormat="1" applyFont="1" applyFill="1" applyBorder="1" applyAlignment="1">
      <alignment horizontal="left" vertical="top" wrapText="1"/>
    </xf>
    <xf numFmtId="169" fontId="40" fillId="5" borderId="46" xfId="0" applyNumberFormat="1" applyFont="1" applyFill="1" applyBorder="1" applyAlignment="1">
      <alignment horizontal="left" vertical="top" wrapText="1"/>
    </xf>
    <xf numFmtId="10" fontId="40" fillId="5" borderId="46" xfId="0" applyNumberFormat="1" applyFont="1" applyFill="1" applyBorder="1" applyAlignment="1">
      <alignment horizontal="left" vertical="top" wrapText="1"/>
    </xf>
    <xf numFmtId="9" fontId="40" fillId="5" borderId="46" xfId="0" applyNumberFormat="1" applyFont="1" applyFill="1" applyBorder="1" applyAlignment="1">
      <alignment horizontal="left" vertical="top" wrapText="1"/>
    </xf>
    <xf numFmtId="14" fontId="40" fillId="5" borderId="46" xfId="10" applyNumberFormat="1" applyFont="1" applyFill="1" applyBorder="1" applyAlignment="1">
      <alignment horizontal="left" vertical="top" wrapText="1"/>
    </xf>
    <xf numFmtId="1" fontId="40" fillId="5" borderId="46" xfId="0" applyNumberFormat="1" applyFont="1" applyFill="1" applyBorder="1" applyAlignment="1">
      <alignment vertical="center" wrapText="1"/>
    </xf>
    <xf numFmtId="0" fontId="40" fillId="5" borderId="0" xfId="0" applyFont="1" applyFill="1" applyAlignment="1">
      <alignment wrapText="1"/>
    </xf>
    <xf numFmtId="168" fontId="40" fillId="5" borderId="46" xfId="10" applyNumberFormat="1" applyFont="1" applyFill="1" applyBorder="1" applyAlignment="1">
      <alignment horizontal="left" vertical="top" wrapText="1"/>
    </xf>
    <xf numFmtId="1" fontId="40" fillId="5" borderId="46" xfId="10" applyNumberFormat="1" applyFont="1" applyFill="1" applyBorder="1" applyAlignment="1">
      <alignment horizontal="left" vertical="top" wrapText="1"/>
    </xf>
    <xf numFmtId="10" fontId="40" fillId="5" borderId="46" xfId="0" quotePrefix="1" applyNumberFormat="1" applyFont="1" applyFill="1" applyBorder="1" applyAlignment="1">
      <alignment horizontal="left" vertical="top" wrapText="1"/>
    </xf>
    <xf numFmtId="9" fontId="40" fillId="5" borderId="46" xfId="11" applyFont="1" applyFill="1" applyBorder="1" applyAlignment="1">
      <alignment horizontal="left" vertical="top" wrapText="1"/>
    </xf>
    <xf numFmtId="0" fontId="40" fillId="5" borderId="46" xfId="10" applyNumberFormat="1" applyFont="1" applyFill="1" applyBorder="1" applyAlignment="1">
      <alignment horizontal="left" vertical="top" wrapText="1"/>
    </xf>
    <xf numFmtId="10" fontId="42" fillId="15" borderId="46" xfId="0" applyNumberFormat="1" applyFont="1" applyFill="1" applyBorder="1" applyAlignment="1">
      <alignment horizontal="left" vertical="top"/>
    </xf>
    <xf numFmtId="0" fontId="42" fillId="15" borderId="46" xfId="0" applyFont="1" applyFill="1" applyBorder="1" applyAlignment="1">
      <alignment horizontal="left" vertical="center"/>
    </xf>
    <xf numFmtId="0" fontId="40" fillId="0" borderId="0" xfId="0" applyFont="1" applyAlignment="1">
      <alignment horizontal="left"/>
    </xf>
    <xf numFmtId="10" fontId="42" fillId="15" borderId="46" xfId="0" applyNumberFormat="1" applyFont="1" applyFill="1" applyBorder="1" applyAlignment="1">
      <alignment horizontal="left" vertical="top" wrapText="1"/>
    </xf>
    <xf numFmtId="0" fontId="40" fillId="0" borderId="46" xfId="0" applyFont="1" applyBorder="1" applyAlignment="1">
      <alignment horizontal="left" vertical="top" wrapText="1"/>
    </xf>
    <xf numFmtId="0" fontId="46" fillId="0" borderId="46" xfId="0" applyFont="1" applyBorder="1" applyAlignment="1">
      <alignment horizontal="left" vertical="top" wrapText="1"/>
    </xf>
    <xf numFmtId="0" fontId="46" fillId="13" borderId="46" xfId="0" applyFont="1" applyFill="1" applyBorder="1" applyAlignment="1">
      <alignment horizontal="left" vertical="top" wrapText="1"/>
    </xf>
    <xf numFmtId="0" fontId="46" fillId="5" borderId="46" xfId="0" applyFont="1" applyFill="1" applyBorder="1" applyAlignment="1">
      <alignment horizontal="left" vertical="top" wrapText="1"/>
    </xf>
    <xf numFmtId="169" fontId="46" fillId="13" borderId="46" xfId="0" applyNumberFormat="1" applyFont="1" applyFill="1" applyBorder="1" applyAlignment="1">
      <alignment horizontal="left" vertical="top" wrapText="1"/>
    </xf>
    <xf numFmtId="1" fontId="46" fillId="13" borderId="46" xfId="0" applyNumberFormat="1" applyFont="1" applyFill="1" applyBorder="1" applyAlignment="1">
      <alignment vertical="center" wrapText="1"/>
    </xf>
    <xf numFmtId="0" fontId="46" fillId="0" borderId="0" xfId="0" applyFont="1" applyAlignment="1">
      <alignment wrapText="1"/>
    </xf>
    <xf numFmtId="0" fontId="40" fillId="13" borderId="46" xfId="0" applyFont="1" applyFill="1" applyBorder="1" applyAlignment="1">
      <alignment horizontal="left" vertical="top" wrapText="1"/>
    </xf>
    <xf numFmtId="10" fontId="40" fillId="13" borderId="46" xfId="0" applyNumberFormat="1" applyFont="1" applyFill="1" applyBorder="1" applyAlignment="1">
      <alignment horizontal="left" vertical="top" wrapText="1"/>
    </xf>
    <xf numFmtId="169" fontId="40" fillId="13" borderId="46" xfId="0" applyNumberFormat="1" applyFont="1" applyFill="1" applyBorder="1" applyAlignment="1">
      <alignment horizontal="left" vertical="top" wrapText="1"/>
    </xf>
    <xf numFmtId="0" fontId="40" fillId="0" borderId="0" xfId="0" applyFont="1" applyAlignment="1">
      <alignment wrapText="1"/>
    </xf>
    <xf numFmtId="0" fontId="46" fillId="0" borderId="47" xfId="0" applyFont="1" applyBorder="1" applyAlignment="1">
      <alignment wrapText="1"/>
    </xf>
    <xf numFmtId="0" fontId="40" fillId="0" borderId="0" xfId="0" applyFont="1" applyAlignment="1">
      <alignment horizontal="left" vertical="top" wrapText="1"/>
    </xf>
    <xf numFmtId="1" fontId="40" fillId="0" borderId="0" xfId="0" applyNumberFormat="1" applyFont="1" applyAlignment="1">
      <alignment horizontal="left" vertical="top" wrapText="1"/>
    </xf>
    <xf numFmtId="164" fontId="37" fillId="2" borderId="0" xfId="8" applyFont="1" applyFill="1" applyAlignment="1">
      <alignment horizontal="left" vertical="top" wrapText="1"/>
    </xf>
    <xf numFmtId="1" fontId="37" fillId="7" borderId="48" xfId="0" applyNumberFormat="1" applyFont="1" applyFill="1" applyBorder="1" applyAlignment="1">
      <alignment horizontal="center" vertical="center" wrapText="1"/>
    </xf>
    <xf numFmtId="1" fontId="39" fillId="2" borderId="46" xfId="8" applyNumberFormat="1" applyFont="1" applyFill="1" applyBorder="1" applyAlignment="1">
      <alignment horizontal="center" vertical="center" wrapText="1"/>
    </xf>
    <xf numFmtId="0" fontId="42" fillId="17" borderId="46" xfId="0" applyFont="1" applyFill="1" applyBorder="1" applyAlignment="1">
      <alignment horizontal="center" vertical="center" wrapText="1"/>
    </xf>
    <xf numFmtId="0" fontId="42" fillId="15" borderId="46" xfId="0" applyFont="1" applyFill="1" applyBorder="1" applyAlignment="1">
      <alignment horizontal="center" vertical="center" wrapText="1"/>
    </xf>
    <xf numFmtId="164" fontId="43" fillId="5" borderId="0" xfId="0" applyNumberFormat="1" applyFont="1" applyFill="1" applyAlignment="1">
      <alignment horizontal="center" vertical="center" wrapText="1"/>
    </xf>
    <xf numFmtId="0" fontId="39" fillId="5" borderId="0" xfId="0" applyFont="1" applyFill="1" applyAlignment="1">
      <alignment horizontal="center" vertical="center" wrapText="1"/>
    </xf>
    <xf numFmtId="14" fontId="40" fillId="5" borderId="46" xfId="10" applyNumberFormat="1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2" fillId="17" borderId="47" xfId="0" applyFont="1" applyFill="1" applyBorder="1" applyAlignment="1">
      <alignment horizontal="left" vertical="top" wrapText="1"/>
    </xf>
    <xf numFmtId="1" fontId="39" fillId="2" borderId="0" xfId="8" applyNumberFormat="1" applyFont="1" applyFill="1" applyAlignment="1">
      <alignment vertical="top" wrapText="1"/>
    </xf>
    <xf numFmtId="1" fontId="39" fillId="2" borderId="0" xfId="8" applyNumberFormat="1" applyFont="1" applyFill="1" applyAlignment="1">
      <alignment horizontal="center" vertical="top" wrapText="1"/>
    </xf>
    <xf numFmtId="164" fontId="37" fillId="4" borderId="49" xfId="5" applyFont="1" applyFill="1" applyBorder="1" applyAlignment="1">
      <alignment horizontal="center" vertical="top" wrapText="1"/>
    </xf>
    <xf numFmtId="1" fontId="38" fillId="4" borderId="50" xfId="5" applyNumberFormat="1" applyFont="1" applyFill="1" applyBorder="1" applyAlignment="1">
      <alignment horizontal="center" vertical="center" wrapText="1"/>
    </xf>
    <xf numFmtId="1" fontId="38" fillId="4" borderId="51" xfId="5" applyNumberFormat="1" applyFont="1" applyFill="1" applyBorder="1" applyAlignment="1">
      <alignment horizontal="center" vertical="center" wrapText="1"/>
    </xf>
    <xf numFmtId="0" fontId="37" fillId="7" borderId="52" xfId="0" applyFont="1" applyFill="1" applyBorder="1" applyAlignment="1">
      <alignment horizontal="left" vertical="top" wrapText="1"/>
    </xf>
    <xf numFmtId="1" fontId="37" fillId="7" borderId="53" xfId="0" applyNumberFormat="1" applyFont="1" applyFill="1" applyBorder="1" applyAlignment="1">
      <alignment horizontal="center" vertical="center" wrapText="1"/>
    </xf>
    <xf numFmtId="164" fontId="37" fillId="2" borderId="54" xfId="8" applyFont="1" applyFill="1" applyBorder="1" applyAlignment="1">
      <alignment horizontal="left" vertical="top" wrapText="1"/>
    </xf>
    <xf numFmtId="1" fontId="39" fillId="2" borderId="55" xfId="8" applyNumberFormat="1" applyFont="1" applyFill="1" applyBorder="1" applyAlignment="1">
      <alignment horizontal="center" vertical="center" wrapText="1"/>
    </xf>
    <xf numFmtId="164" fontId="37" fillId="2" borderId="56" xfId="8" applyFont="1" applyFill="1" applyBorder="1" applyAlignment="1">
      <alignment horizontal="left" vertical="top" wrapText="1"/>
    </xf>
    <xf numFmtId="1" fontId="39" fillId="2" borderId="57" xfId="8" applyNumberFormat="1" applyFont="1" applyFill="1" applyBorder="1" applyAlignment="1">
      <alignment horizontal="center" vertical="center" wrapText="1"/>
    </xf>
    <xf numFmtId="1" fontId="39" fillId="2" borderId="58" xfId="8" applyNumberFormat="1" applyFont="1" applyFill="1" applyBorder="1" applyAlignment="1">
      <alignment horizontal="center" vertical="center" wrapText="1"/>
    </xf>
    <xf numFmtId="0" fontId="41" fillId="13" borderId="46" xfId="0" applyFont="1" applyFill="1" applyBorder="1" applyAlignment="1">
      <alignment horizontal="left" vertical="top" wrapText="1"/>
    </xf>
    <xf numFmtId="0" fontId="40" fillId="16" borderId="46" xfId="0" applyFont="1" applyFill="1" applyBorder="1" applyAlignment="1">
      <alignment horizontal="left" vertical="top" wrapText="1"/>
    </xf>
    <xf numFmtId="14" fontId="40" fillId="16" borderId="46" xfId="0" applyNumberFormat="1" applyFont="1" applyFill="1" applyBorder="1" applyAlignment="1">
      <alignment horizontal="left" vertical="top" wrapText="1"/>
    </xf>
    <xf numFmtId="10" fontId="40" fillId="16" borderId="46" xfId="0" applyNumberFormat="1" applyFont="1" applyFill="1" applyBorder="1" applyAlignment="1">
      <alignment horizontal="left" vertical="top" wrapText="1"/>
    </xf>
    <xf numFmtId="169" fontId="40" fillId="16" borderId="46" xfId="0" applyNumberFormat="1" applyFont="1" applyFill="1" applyBorder="1" applyAlignment="1">
      <alignment horizontal="left" vertical="top" wrapText="1"/>
    </xf>
    <xf numFmtId="14" fontId="41" fillId="5" borderId="46" xfId="0" applyNumberFormat="1" applyFont="1" applyFill="1" applyBorder="1" applyAlignment="1">
      <alignment horizontal="left" vertical="top" wrapText="1"/>
    </xf>
    <xf numFmtId="10" fontId="41" fillId="13" borderId="46" xfId="0" applyNumberFormat="1" applyFont="1" applyFill="1" applyBorder="1" applyAlignment="1">
      <alignment horizontal="left" vertical="top" wrapText="1"/>
    </xf>
    <xf numFmtId="0" fontId="41" fillId="13" borderId="46" xfId="10" applyNumberFormat="1" applyFont="1" applyFill="1" applyBorder="1" applyAlignment="1">
      <alignment horizontal="left" vertical="top" wrapText="1"/>
    </xf>
    <xf numFmtId="0" fontId="40" fillId="16" borderId="46" xfId="10" applyNumberFormat="1" applyFont="1" applyFill="1" applyBorder="1" applyAlignment="1">
      <alignment horizontal="left" vertical="top" wrapText="1"/>
    </xf>
    <xf numFmtId="14" fontId="40" fillId="16" borderId="46" xfId="10" applyNumberFormat="1" applyFont="1" applyFill="1" applyBorder="1" applyAlignment="1">
      <alignment horizontal="center" vertical="center" wrapText="1"/>
    </xf>
    <xf numFmtId="1" fontId="40" fillId="16" borderId="46" xfId="0" applyNumberFormat="1" applyFont="1" applyFill="1" applyBorder="1" applyAlignment="1">
      <alignment vertical="center" wrapText="1"/>
    </xf>
    <xf numFmtId="0" fontId="40" fillId="16" borderId="0" xfId="0" applyFont="1" applyFill="1" applyAlignment="1">
      <alignment wrapText="1"/>
    </xf>
    <xf numFmtId="168" fontId="40" fillId="16" borderId="46" xfId="10" applyNumberFormat="1" applyFont="1" applyFill="1" applyBorder="1" applyAlignment="1">
      <alignment horizontal="left" vertical="top" wrapText="1"/>
    </xf>
    <xf numFmtId="0" fontId="28" fillId="10" borderId="42" xfId="0" applyFont="1" applyFill="1" applyBorder="1" applyAlignment="1">
      <alignment horizontal="left" vertical="top"/>
    </xf>
    <xf numFmtId="164" fontId="7" fillId="3" borderId="1" xfId="3" applyFont="1" applyFill="1" applyBorder="1" applyAlignment="1">
      <alignment horizontal="center"/>
    </xf>
    <xf numFmtId="164" fontId="8" fillId="3" borderId="2" xfId="3" applyFont="1" applyFill="1" applyBorder="1">
      <alignment vertical="center"/>
    </xf>
    <xf numFmtId="164" fontId="8" fillId="3" borderId="3" xfId="3" applyFont="1" applyFill="1" applyBorder="1">
      <alignment vertical="center"/>
    </xf>
    <xf numFmtId="164" fontId="7" fillId="3" borderId="4" xfId="3" applyFont="1" applyFill="1" applyBorder="1" applyAlignment="1">
      <alignment horizontal="center"/>
    </xf>
    <xf numFmtId="164" fontId="7" fillId="3" borderId="0" xfId="3" applyFont="1" applyFill="1" applyAlignment="1">
      <alignment horizontal="center"/>
    </xf>
    <xf numFmtId="164" fontId="7" fillId="3" borderId="5" xfId="3" applyFont="1" applyFill="1" applyBorder="1" applyAlignment="1">
      <alignment horizontal="center"/>
    </xf>
    <xf numFmtId="164" fontId="10" fillId="3" borderId="4" xfId="3" applyFont="1" applyFill="1" applyBorder="1" applyAlignment="1">
      <alignment horizontal="center" vertical="center" wrapText="1"/>
    </xf>
    <xf numFmtId="164" fontId="11" fillId="3" borderId="0" xfId="3" applyFont="1" applyFill="1" applyAlignment="1">
      <alignment horizontal="center" vertical="center" wrapText="1"/>
    </xf>
    <xf numFmtId="164" fontId="11" fillId="3" borderId="5" xfId="3" applyFont="1" applyFill="1" applyBorder="1" applyAlignment="1">
      <alignment horizontal="center" vertical="center" wrapText="1"/>
    </xf>
    <xf numFmtId="164" fontId="11" fillId="3" borderId="4" xfId="3" applyFont="1" applyFill="1" applyBorder="1" applyAlignment="1">
      <alignment horizontal="center" vertical="center" wrapText="1"/>
    </xf>
    <xf numFmtId="164" fontId="12" fillId="3" borderId="0" xfId="3" applyFont="1" applyFill="1" applyAlignment="1">
      <alignment horizontal="center" vertical="center" wrapText="1"/>
    </xf>
    <xf numFmtId="164" fontId="13" fillId="3" borderId="0" xfId="3" applyFont="1" applyFill="1" applyAlignment="1">
      <alignment horizontal="center" vertical="center" wrapText="1"/>
    </xf>
    <xf numFmtId="164" fontId="14" fillId="3" borderId="4" xfId="3" applyFont="1" applyFill="1" applyBorder="1" applyAlignment="1">
      <alignment horizontal="center" vertical="center" wrapText="1"/>
    </xf>
    <xf numFmtId="164" fontId="15" fillId="3" borderId="0" xfId="3" applyFont="1" applyFill="1" applyAlignment="1">
      <alignment horizontal="center" vertical="center" wrapText="1"/>
    </xf>
    <xf numFmtId="164" fontId="15" fillId="3" borderId="5" xfId="3" applyFont="1" applyFill="1" applyBorder="1" applyAlignment="1">
      <alignment horizontal="center" vertical="center" wrapText="1"/>
    </xf>
    <xf numFmtId="164" fontId="14" fillId="3" borderId="4" xfId="3" applyFont="1" applyFill="1" applyBorder="1" applyAlignment="1">
      <alignment horizontal="center"/>
    </xf>
    <xf numFmtId="164" fontId="14" fillId="3" borderId="0" xfId="3" applyFont="1" applyFill="1" applyAlignment="1">
      <alignment horizontal="center"/>
    </xf>
    <xf numFmtId="164" fontId="16" fillId="3" borderId="0" xfId="3" applyFont="1" applyFill="1" applyAlignment="1">
      <alignment horizontal="left" vertical="center" wrapText="1"/>
    </xf>
    <xf numFmtId="164" fontId="21" fillId="4" borderId="16" xfId="5" applyFont="1" applyFill="1" applyBorder="1" applyAlignment="1">
      <alignment horizontal="center" vertical="center" wrapText="1"/>
    </xf>
    <xf numFmtId="164" fontId="21" fillId="4" borderId="17" xfId="5" applyFont="1" applyFill="1" applyBorder="1" applyAlignment="1">
      <alignment horizontal="center" vertical="center" wrapText="1"/>
    </xf>
    <xf numFmtId="164" fontId="21" fillId="4" borderId="18" xfId="5" applyFont="1" applyFill="1" applyBorder="1" applyAlignment="1">
      <alignment horizontal="center" vertical="center" wrapText="1"/>
    </xf>
    <xf numFmtId="164" fontId="3" fillId="0" borderId="19" xfId="4" applyFont="1" applyBorder="1" applyAlignment="1">
      <alignment horizontal="left" vertical="center" wrapText="1"/>
    </xf>
    <xf numFmtId="164" fontId="3" fillId="0" borderId="20" xfId="4" applyFont="1" applyBorder="1" applyAlignment="1">
      <alignment horizontal="left" vertical="center" wrapText="1"/>
    </xf>
    <xf numFmtId="164" fontId="3" fillId="0" borderId="21" xfId="4" applyFont="1" applyBorder="1" applyAlignment="1">
      <alignment horizontal="left" vertical="center" wrapText="1"/>
    </xf>
    <xf numFmtId="164" fontId="21" fillId="4" borderId="10" xfId="5" applyFont="1" applyFill="1" applyBorder="1" applyAlignment="1">
      <alignment horizontal="center" vertical="center" wrapText="1"/>
    </xf>
    <xf numFmtId="164" fontId="21" fillId="4" borderId="11" xfId="5" applyFont="1" applyFill="1" applyBorder="1" applyAlignment="1">
      <alignment horizontal="center" vertical="center" wrapText="1"/>
    </xf>
    <xf numFmtId="164" fontId="21" fillId="4" borderId="12" xfId="5" applyFont="1" applyFill="1" applyBorder="1" applyAlignment="1">
      <alignment horizontal="center" vertical="center" wrapText="1"/>
    </xf>
    <xf numFmtId="164" fontId="3" fillId="0" borderId="14" xfId="4" applyFont="1" applyBorder="1" applyAlignment="1">
      <alignment horizontal="left" vertical="center" wrapText="1"/>
    </xf>
    <xf numFmtId="164" fontId="3" fillId="0" borderId="15" xfId="4" applyFont="1" applyBorder="1" applyAlignment="1">
      <alignment horizontal="left" vertical="center" wrapText="1"/>
    </xf>
    <xf numFmtId="164" fontId="32" fillId="8" borderId="30" xfId="5" applyFont="1" applyFill="1" applyBorder="1" applyAlignment="1">
      <alignment horizontal="left" wrapText="1"/>
    </xf>
    <xf numFmtId="164" fontId="32" fillId="8" borderId="31" xfId="5" applyFont="1" applyFill="1" applyBorder="1" applyAlignment="1">
      <alignment horizontal="left" wrapText="1"/>
    </xf>
    <xf numFmtId="166" fontId="32" fillId="8" borderId="34" xfId="5" applyNumberFormat="1" applyFont="1" applyFill="1" applyBorder="1" applyAlignment="1">
      <alignment horizontal="left" wrapText="1"/>
    </xf>
    <xf numFmtId="166" fontId="32" fillId="8" borderId="35" xfId="5" applyNumberFormat="1" applyFont="1" applyFill="1" applyBorder="1" applyAlignment="1">
      <alignment horizontal="left" wrapText="1"/>
    </xf>
    <xf numFmtId="166" fontId="31" fillId="8" borderId="30" xfId="5" applyNumberFormat="1" applyFont="1" applyFill="1" applyBorder="1" applyAlignment="1">
      <alignment horizontal="left" wrapText="1"/>
    </xf>
    <xf numFmtId="166" fontId="31" fillId="8" borderId="32" xfId="5" applyNumberFormat="1" applyFont="1" applyFill="1" applyBorder="1" applyAlignment="1">
      <alignment horizontal="left" wrapText="1"/>
    </xf>
    <xf numFmtId="166" fontId="31" fillId="8" borderId="33" xfId="5" applyNumberFormat="1" applyFont="1" applyFill="1" applyBorder="1" applyAlignment="1">
      <alignment horizontal="left" wrapText="1"/>
    </xf>
    <xf numFmtId="164" fontId="33" fillId="9" borderId="36" xfId="1" applyFont="1" applyFill="1" applyBorder="1" applyAlignment="1">
      <alignment horizontal="left" vertical="top" wrapText="1"/>
    </xf>
    <xf numFmtId="164" fontId="33" fillId="9" borderId="20" xfId="1" applyFont="1" applyFill="1" applyBorder="1" applyAlignment="1">
      <alignment horizontal="left" vertical="top" wrapText="1"/>
    </xf>
    <xf numFmtId="164" fontId="31" fillId="8" borderId="24" xfId="5" applyFont="1" applyFill="1" applyBorder="1" applyAlignment="1">
      <alignment horizontal="left" wrapText="1"/>
    </xf>
    <xf numFmtId="164" fontId="31" fillId="8" borderId="25" xfId="5" applyFont="1" applyFill="1" applyBorder="1" applyAlignment="1">
      <alignment horizontal="left" wrapText="1"/>
    </xf>
    <xf numFmtId="164" fontId="31" fillId="8" borderId="27" xfId="5" applyFont="1" applyFill="1" applyBorder="1" applyAlignment="1">
      <alignment horizontal="left" wrapText="1"/>
    </xf>
    <xf numFmtId="164" fontId="31" fillId="8" borderId="28" xfId="5" applyFont="1" applyFill="1" applyBorder="1" applyAlignment="1">
      <alignment horizontal="left" wrapText="1"/>
    </xf>
    <xf numFmtId="164" fontId="31" fillId="8" borderId="30" xfId="5" applyFont="1" applyFill="1" applyBorder="1" applyAlignment="1">
      <alignment horizontal="left" wrapText="1"/>
    </xf>
    <xf numFmtId="164" fontId="31" fillId="8" borderId="31" xfId="5" applyFont="1" applyFill="1" applyBorder="1" applyAlignment="1">
      <alignment horizontal="left" wrapText="1"/>
    </xf>
    <xf numFmtId="164" fontId="32" fillId="6" borderId="30" xfId="5" applyFont="1" applyFill="1" applyBorder="1" applyAlignment="1">
      <alignment horizontal="left" wrapText="1"/>
    </xf>
    <xf numFmtId="164" fontId="32" fillId="6" borderId="32" xfId="5" applyFont="1" applyFill="1" applyBorder="1" applyAlignment="1">
      <alignment horizontal="left" wrapText="1"/>
    </xf>
    <xf numFmtId="164" fontId="32" fillId="6" borderId="33" xfId="5" applyFont="1" applyFill="1" applyBorder="1" applyAlignment="1">
      <alignment horizontal="left" wrapText="1"/>
    </xf>
  </cellXfs>
  <cellStyles count="12">
    <cellStyle name="Comma" xfId="10" builtinId="3"/>
    <cellStyle name="Hyperlink" xfId="6" builtinId="8"/>
    <cellStyle name="Normal" xfId="0" builtinId="0"/>
    <cellStyle name="Normal 2" xfId="4" xr:uid="{00000000-0005-0000-0000-000003000000}"/>
    <cellStyle name="Normal 6" xfId="7" xr:uid="{00000000-0005-0000-0000-000004000000}"/>
    <cellStyle name="Normal_Functional Test Case v1.0" xfId="9" xr:uid="{00000000-0005-0000-0000-000005000000}"/>
    <cellStyle name="Normal_PBP_Application_TC v1.0" xfId="3" xr:uid="{00000000-0005-0000-0000-000006000000}"/>
    <cellStyle name="Normal_Sheet1" xfId="5" xr:uid="{00000000-0005-0000-0000-000007000000}"/>
    <cellStyle name="Normal_Sheet1_BlueSword-3_Browser_Func_TC_v1.0 )" xfId="2" xr:uid="{00000000-0005-0000-0000-000008000000}"/>
    <cellStyle name="Percent" xfId="11" builtinId="5"/>
    <cellStyle name="RowLevel_1" xfId="1" builtinId="1" iLevel="0"/>
    <cellStyle name="標準_打刻ﾃﾞｰﾀ収集" xfId="8" xr:uid="{00000000-0005-0000-0000-00000B000000}"/>
  </cellStyles>
  <dxfs count="0"/>
  <tableStyles count="0" defaultTableStyle="TableStyleMedium2" defaultPivotStyle="PivotStyleLight16"/>
  <colors>
    <mruColors>
      <color rgb="FF28467C"/>
      <color rgb="FF4572C3"/>
      <color rgb="FF1D38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late\URA_EPAC_LSM_System%20Test%20Case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110\gnc\Projects\Ongoing%20projects\Overseas\OAS\Wip\Users\DungPTT\Test%20Cases\OAS_System%20Test%20Case_v0.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\2021\&#272;&#7893;%20l&#432;&#417;ng\Document\Doluongtheolo_System%20Test%20Case_v%200.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JECT\URA\Wip\Users\HuongDTT5\SPF_SP2013_eFirewall_System%20Test%20Case_v1.0_BV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cords"/>
      <sheetName val="Requirement Mapping"/>
      <sheetName val="Function"/>
      <sheetName val="Map_Layer"/>
      <sheetName val="Screen Element"/>
      <sheetName val="View Information"/>
      <sheetName val="Security Matrix"/>
      <sheetName val="Workflow"/>
      <sheetName val="Message List"/>
      <sheetName val="Email Template"/>
      <sheetName val="Reference"/>
      <sheetName val="Test Report"/>
      <sheetName val="Test Guidelin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cords"/>
      <sheetName val="Requirement Mapping"/>
      <sheetName val="Test Case"/>
      <sheetName val="Sheet1"/>
      <sheetName val="Screen Element"/>
      <sheetName val="Common Case"/>
      <sheetName val="Security Matrix"/>
      <sheetName val="Workflow"/>
      <sheetName val="Message List"/>
      <sheetName val="Email_Template"/>
      <sheetName val="Test Report"/>
      <sheetName val="Test Guidelin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cords"/>
      <sheetName val="Function"/>
      <sheetName val="Screen Element"/>
      <sheetName val="View Information"/>
      <sheetName val="Security Matrix"/>
      <sheetName val="Workflow"/>
      <sheetName val="Test Report"/>
      <sheetName val="Email Template"/>
      <sheetName val="Function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cords"/>
      <sheetName val="Requirement Mapping"/>
      <sheetName val="Function"/>
      <sheetName val="Screen Element"/>
      <sheetName val="View Information"/>
      <sheetName val="Common"/>
      <sheetName val="Sheet1"/>
      <sheetName val="Workflow"/>
      <sheetName val="Message List"/>
      <sheetName val="Email Template"/>
      <sheetName val="Reference"/>
      <sheetName val="Test Report"/>
      <sheetName val="Test Guidelin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zoomScaleNormal="100" workbookViewId="0">
      <selection activeCell="C26" sqref="C26"/>
    </sheetView>
  </sheetViews>
  <sheetFormatPr defaultColWidth="9.08984375" defaultRowHeight="14"/>
  <cols>
    <col min="1" max="1" width="9.08984375" style="3"/>
    <col min="2" max="2" width="5.6328125" style="3" customWidth="1"/>
    <col min="3" max="4" width="9.08984375" style="3"/>
    <col min="5" max="5" width="33.90625" style="3" customWidth="1"/>
    <col min="6" max="6" width="9.08984375" style="3"/>
    <col min="7" max="7" width="16.54296875" style="3" customWidth="1"/>
    <col min="8" max="8" width="31.6328125" style="3" customWidth="1"/>
    <col min="9" max="16384" width="9.08984375" style="3"/>
  </cols>
  <sheetData>
    <row r="1" spans="1:10" ht="14.5" thickBot="1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>
      <c r="A2" s="2"/>
      <c r="B2" s="184"/>
      <c r="C2" s="185"/>
      <c r="D2" s="185"/>
      <c r="E2" s="185"/>
      <c r="F2" s="185"/>
      <c r="G2" s="185"/>
      <c r="H2" s="185"/>
      <c r="I2" s="185"/>
      <c r="J2" s="186"/>
    </row>
    <row r="3" spans="1:10">
      <c r="A3" s="2"/>
      <c r="B3" s="187"/>
      <c r="C3" s="188"/>
      <c r="D3" s="188"/>
      <c r="E3" s="188"/>
      <c r="F3" s="188"/>
      <c r="G3" s="188"/>
      <c r="H3" s="188"/>
      <c r="I3" s="188"/>
      <c r="J3" s="189"/>
    </row>
    <row r="4" spans="1:10">
      <c r="A4" s="2"/>
      <c r="B4" s="4"/>
      <c r="C4" s="5"/>
      <c r="D4" s="5"/>
      <c r="E4" s="5"/>
      <c r="F4" s="5"/>
      <c r="G4" s="5"/>
      <c r="H4" s="5"/>
      <c r="I4" s="5"/>
      <c r="J4" s="6"/>
    </row>
    <row r="5" spans="1:10">
      <c r="A5" s="2"/>
      <c r="B5" s="4"/>
      <c r="C5" s="5"/>
      <c r="D5" s="5"/>
      <c r="E5" s="5"/>
      <c r="F5" s="5"/>
      <c r="G5" s="5"/>
      <c r="H5" s="5"/>
      <c r="I5" s="5"/>
      <c r="J5" s="6"/>
    </row>
    <row r="6" spans="1:10">
      <c r="A6" s="2"/>
      <c r="B6" s="190"/>
      <c r="C6" s="191"/>
      <c r="D6" s="191"/>
      <c r="E6" s="191"/>
      <c r="F6" s="191"/>
      <c r="G6" s="191"/>
      <c r="H6" s="191"/>
      <c r="I6" s="191"/>
      <c r="J6" s="192"/>
    </row>
    <row r="7" spans="1:10">
      <c r="A7" s="2"/>
      <c r="B7" s="193"/>
      <c r="C7" s="191"/>
      <c r="D7" s="191"/>
      <c r="E7" s="191"/>
      <c r="F7" s="191"/>
      <c r="G7" s="191"/>
      <c r="H7" s="191"/>
      <c r="I7" s="191"/>
      <c r="J7" s="192"/>
    </row>
    <row r="8" spans="1:10" ht="51.75" customHeight="1">
      <c r="A8" s="2"/>
      <c r="B8" s="7"/>
      <c r="C8" s="8"/>
      <c r="D8" s="8"/>
      <c r="E8" s="194" t="s">
        <v>0</v>
      </c>
      <c r="F8" s="195"/>
      <c r="G8" s="195"/>
      <c r="H8" s="195"/>
      <c r="I8" s="8"/>
      <c r="J8" s="9"/>
    </row>
    <row r="9" spans="1:10">
      <c r="A9" s="2"/>
      <c r="B9" s="196"/>
      <c r="C9" s="197"/>
      <c r="D9" s="197"/>
      <c r="E9" s="197"/>
      <c r="F9" s="197"/>
      <c r="G9" s="197"/>
      <c r="H9" s="197"/>
      <c r="I9" s="197"/>
      <c r="J9" s="198"/>
    </row>
    <row r="10" spans="1:10">
      <c r="A10" s="2"/>
      <c r="B10" s="199"/>
      <c r="C10" s="200"/>
      <c r="D10" s="200"/>
      <c r="E10" s="200"/>
      <c r="F10" s="200"/>
      <c r="G10" s="200"/>
      <c r="H10" s="200"/>
      <c r="I10" s="200"/>
      <c r="J10" s="10"/>
    </row>
    <row r="11" spans="1:10" ht="34.5" customHeight="1">
      <c r="A11" s="2"/>
      <c r="B11" s="11"/>
      <c r="C11" s="1" t="s">
        <v>1</v>
      </c>
      <c r="D11" s="1"/>
      <c r="E11" s="12" t="s">
        <v>2</v>
      </c>
      <c r="F11" s="13"/>
      <c r="G11" s="14" t="s">
        <v>3</v>
      </c>
      <c r="H11" s="12" t="s">
        <v>473</v>
      </c>
      <c r="I11" s="15"/>
      <c r="J11" s="16"/>
    </row>
    <row r="12" spans="1:10">
      <c r="A12" s="2"/>
      <c r="B12" s="17" t="s">
        <v>4</v>
      </c>
      <c r="C12" s="201" t="s">
        <v>5</v>
      </c>
      <c r="D12" s="201"/>
      <c r="E12" s="12" t="s">
        <v>64</v>
      </c>
      <c r="F12" s="18"/>
      <c r="G12" s="14" t="s">
        <v>6</v>
      </c>
      <c r="H12" s="12" t="s">
        <v>63</v>
      </c>
      <c r="I12" s="19"/>
      <c r="J12" s="20"/>
    </row>
    <row r="13" spans="1:10" ht="18" customHeight="1">
      <c r="A13" s="2"/>
      <c r="B13" s="11"/>
      <c r="C13" s="1" t="s">
        <v>7</v>
      </c>
      <c r="D13" s="1"/>
      <c r="E13" s="12" t="s">
        <v>471</v>
      </c>
      <c r="F13" s="13"/>
      <c r="G13" s="14" t="s">
        <v>8</v>
      </c>
      <c r="H13" s="12"/>
      <c r="I13" s="15"/>
      <c r="J13" s="16"/>
    </row>
    <row r="14" spans="1:10" ht="18" customHeight="1">
      <c r="A14" s="2"/>
      <c r="B14" s="11"/>
      <c r="C14" s="1" t="s">
        <v>6</v>
      </c>
      <c r="D14" s="1"/>
      <c r="E14" s="12" t="s">
        <v>474</v>
      </c>
      <c r="F14" s="13"/>
      <c r="G14" s="14" t="s">
        <v>9</v>
      </c>
      <c r="H14" s="12" t="s">
        <v>62</v>
      </c>
      <c r="I14" s="15"/>
      <c r="J14" s="16"/>
    </row>
    <row r="15" spans="1:10" ht="18" customHeight="1">
      <c r="A15" s="2"/>
      <c r="B15" s="11"/>
      <c r="C15" s="1" t="s">
        <v>10</v>
      </c>
      <c r="D15" s="1"/>
      <c r="E15" s="21">
        <v>45061</v>
      </c>
      <c r="F15" s="13"/>
      <c r="G15" s="14" t="s">
        <v>6</v>
      </c>
      <c r="H15" s="12" t="s">
        <v>63</v>
      </c>
      <c r="I15" s="15"/>
      <c r="J15" s="16"/>
    </row>
    <row r="16" spans="1:10" ht="18" customHeight="1">
      <c r="A16" s="2"/>
      <c r="B16" s="11"/>
      <c r="C16" s="1" t="s">
        <v>11</v>
      </c>
      <c r="D16" s="1"/>
      <c r="E16" s="21" t="s">
        <v>470</v>
      </c>
      <c r="F16" s="13"/>
      <c r="G16" s="14" t="s">
        <v>12</v>
      </c>
      <c r="H16" s="12"/>
      <c r="I16" s="15"/>
      <c r="J16" s="16"/>
    </row>
    <row r="17" spans="1:10">
      <c r="A17" s="2"/>
      <c r="B17" s="22"/>
      <c r="C17" s="23"/>
      <c r="D17" s="23"/>
      <c r="E17" s="24"/>
      <c r="F17" s="24"/>
      <c r="G17" s="24"/>
      <c r="H17" s="24"/>
      <c r="I17" s="24"/>
      <c r="J17" s="25"/>
    </row>
    <row r="18" spans="1:10">
      <c r="B18" s="26"/>
      <c r="C18" s="24"/>
      <c r="D18" s="24"/>
      <c r="E18" s="24"/>
      <c r="F18" s="24"/>
      <c r="G18" s="24"/>
      <c r="H18" s="24"/>
      <c r="I18" s="24"/>
      <c r="J18" s="25"/>
    </row>
    <row r="19" spans="1:10" ht="14.5" thickBot="1">
      <c r="B19" s="27"/>
      <c r="C19" s="28"/>
      <c r="D19" s="28"/>
      <c r="E19" s="28"/>
      <c r="F19" s="28"/>
      <c r="G19" s="28"/>
      <c r="H19" s="28"/>
      <c r="I19" s="28"/>
      <c r="J19" s="29"/>
    </row>
  </sheetData>
  <mergeCells count="12">
    <mergeCell ref="C16:D16"/>
    <mergeCell ref="B2:J2"/>
    <mergeCell ref="B3:J3"/>
    <mergeCell ref="B6:J7"/>
    <mergeCell ref="E8:H8"/>
    <mergeCell ref="B9:J9"/>
    <mergeCell ref="B10:I10"/>
    <mergeCell ref="C11:D11"/>
    <mergeCell ref="C12:D12"/>
    <mergeCell ref="C13:D13"/>
    <mergeCell ref="C14:D14"/>
    <mergeCell ref="C15:D1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zoomScale="85" zoomScaleNormal="85" workbookViewId="0">
      <selection activeCell="G11" sqref="G11"/>
    </sheetView>
  </sheetViews>
  <sheetFormatPr defaultColWidth="9.08984375" defaultRowHeight="12.5"/>
  <cols>
    <col min="1" max="1" width="21.453125" style="32" customWidth="1"/>
    <col min="2" max="2" width="22.54296875" style="32" customWidth="1"/>
    <col min="3" max="3" width="14.08984375" style="32" customWidth="1"/>
    <col min="4" max="4" width="11.54296875" style="32" customWidth="1"/>
    <col min="5" max="5" width="10.54296875" style="32" customWidth="1"/>
    <col min="6" max="6" width="12.6328125" style="32" customWidth="1"/>
    <col min="7" max="7" width="14" style="32" customWidth="1"/>
    <col min="8" max="16384" width="9.08984375" style="32"/>
  </cols>
  <sheetData>
    <row r="1" spans="1:7" ht="26.25" customHeight="1">
      <c r="A1" s="30" t="s">
        <v>13</v>
      </c>
      <c r="B1" s="31"/>
    </row>
    <row r="2" spans="1:7" ht="19.5" customHeight="1" thickBot="1"/>
    <row r="3" spans="1:7" ht="14.25" customHeight="1">
      <c r="A3" s="33" t="s">
        <v>14</v>
      </c>
      <c r="B3" s="33" t="s">
        <v>15</v>
      </c>
      <c r="C3" s="208" t="s">
        <v>16</v>
      </c>
      <c r="D3" s="209"/>
      <c r="E3" s="209"/>
      <c r="F3" s="209"/>
      <c r="G3" s="210"/>
    </row>
    <row r="4" spans="1:7" ht="18" customHeight="1">
      <c r="A4" s="34">
        <v>1</v>
      </c>
      <c r="B4" s="35" t="s">
        <v>17</v>
      </c>
      <c r="C4" s="211" t="s">
        <v>17</v>
      </c>
      <c r="D4" s="211"/>
      <c r="E4" s="211"/>
      <c r="F4" s="211"/>
      <c r="G4" s="212"/>
    </row>
    <row r="5" spans="1:7" ht="18" customHeight="1">
      <c r="A5" s="34">
        <v>2</v>
      </c>
      <c r="B5" s="35" t="s">
        <v>18</v>
      </c>
      <c r="C5" s="211" t="s">
        <v>19</v>
      </c>
      <c r="D5" s="211"/>
      <c r="E5" s="211"/>
      <c r="F5" s="211"/>
      <c r="G5" s="212"/>
    </row>
    <row r="6" spans="1:7" ht="18" customHeight="1">
      <c r="A6" s="34">
        <v>3</v>
      </c>
      <c r="B6" s="35" t="s">
        <v>20</v>
      </c>
      <c r="C6" s="211" t="s">
        <v>21</v>
      </c>
      <c r="D6" s="211"/>
      <c r="E6" s="211"/>
      <c r="F6" s="211"/>
      <c r="G6" s="212"/>
    </row>
    <row r="7" spans="1:7" ht="18" customHeight="1">
      <c r="A7" s="34">
        <v>4</v>
      </c>
      <c r="B7" s="35" t="s">
        <v>22</v>
      </c>
      <c r="C7" s="211" t="s">
        <v>23</v>
      </c>
      <c r="D7" s="211"/>
      <c r="E7" s="211"/>
      <c r="F7" s="211"/>
      <c r="G7" s="212"/>
    </row>
    <row r="8" spans="1:7" ht="13.5" customHeight="1" thickBot="1">
      <c r="A8" s="36"/>
      <c r="B8" s="37"/>
      <c r="C8" s="37"/>
      <c r="D8" s="37"/>
      <c r="E8" s="37"/>
    </row>
    <row r="9" spans="1:7" ht="14.25" customHeight="1">
      <c r="A9" s="33" t="s">
        <v>24</v>
      </c>
      <c r="B9" s="33" t="s">
        <v>25</v>
      </c>
      <c r="C9" s="202" t="s">
        <v>26</v>
      </c>
      <c r="D9" s="203"/>
      <c r="E9" s="204"/>
      <c r="F9" s="33" t="s">
        <v>27</v>
      </c>
      <c r="G9" s="33" t="s">
        <v>28</v>
      </c>
    </row>
    <row r="10" spans="1:7">
      <c r="A10" s="38">
        <v>45061</v>
      </c>
      <c r="B10" s="39" t="s">
        <v>29</v>
      </c>
      <c r="C10" s="205" t="s">
        <v>30</v>
      </c>
      <c r="D10" s="206"/>
      <c r="E10" s="207"/>
      <c r="F10" s="40" t="s">
        <v>470</v>
      </c>
      <c r="G10" s="41" t="s">
        <v>471</v>
      </c>
    </row>
  </sheetData>
  <mergeCells count="7">
    <mergeCell ref="C9:E9"/>
    <mergeCell ref="C10:E10"/>
    <mergeCell ref="C3:G3"/>
    <mergeCell ref="C4:G4"/>
    <mergeCell ref="C5:G5"/>
    <mergeCell ref="C6:G6"/>
    <mergeCell ref="C7:G7"/>
  </mergeCells>
  <hyperlinks>
    <hyperlink ref="B4" location="Cover!A1" display="Cover" xr:uid="{00000000-0004-0000-0100-000000000000}"/>
    <hyperlink ref="B5" location="Records!A1" display="Records" xr:uid="{00000000-0004-0000-0100-000001000000}"/>
    <hyperlink ref="B6" location="Funtion!A1" display="Function" xr:uid="{00000000-0004-0000-0100-000002000000}"/>
    <hyperlink ref="B7" location="'Screen Element'!A1" display="Screen Element" xr:uid="{00000000-0004-0000-0100-000003000000}"/>
  </hyperlink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M25"/>
  <sheetViews>
    <sheetView workbookViewId="0">
      <selection activeCell="B13" sqref="B13"/>
    </sheetView>
  </sheetViews>
  <sheetFormatPr defaultRowHeight="14.5"/>
  <cols>
    <col min="1" max="1" width="42.6328125" customWidth="1"/>
    <col min="2" max="7" width="15.453125" customWidth="1"/>
  </cols>
  <sheetData>
    <row r="1" spans="1:7">
      <c r="A1" s="42"/>
      <c r="B1" s="43"/>
      <c r="C1" s="43"/>
      <c r="D1" s="43"/>
      <c r="E1" s="43"/>
      <c r="F1" s="43"/>
      <c r="G1" s="44"/>
    </row>
    <row r="2" spans="1:7" ht="28.5" thickBot="1">
      <c r="A2" s="45"/>
      <c r="B2" s="46" t="s">
        <v>41</v>
      </c>
      <c r="C2" s="45"/>
      <c r="D2" s="45"/>
      <c r="E2" s="45"/>
      <c r="F2" s="45"/>
      <c r="G2" s="45"/>
    </row>
    <row r="3" spans="1:7">
      <c r="A3" s="45"/>
      <c r="B3" s="45"/>
      <c r="C3" s="45"/>
      <c r="D3" s="45"/>
      <c r="E3" s="45"/>
      <c r="F3" s="45"/>
      <c r="G3" s="45"/>
    </row>
    <row r="4" spans="1:7" ht="15" thickBot="1">
      <c r="A4" s="45"/>
      <c r="B4" s="45"/>
      <c r="C4" s="45"/>
      <c r="D4" s="45"/>
      <c r="E4" s="45"/>
      <c r="F4" s="45"/>
      <c r="G4" s="45"/>
    </row>
    <row r="5" spans="1:7">
      <c r="A5" s="71" t="s">
        <v>42</v>
      </c>
      <c r="B5" s="222" t="s">
        <v>60</v>
      </c>
      <c r="C5" s="223"/>
      <c r="D5" s="73" t="s">
        <v>43</v>
      </c>
      <c r="E5" s="222" t="s">
        <v>472</v>
      </c>
      <c r="F5" s="224"/>
      <c r="G5" s="225"/>
    </row>
    <row r="6" spans="1:7">
      <c r="A6" s="72" t="s">
        <v>44</v>
      </c>
      <c r="B6" s="226" t="s">
        <v>61</v>
      </c>
      <c r="C6" s="227"/>
      <c r="D6" s="74" t="s">
        <v>45</v>
      </c>
      <c r="E6" s="228" t="s">
        <v>471</v>
      </c>
      <c r="F6" s="229"/>
      <c r="G6" s="230"/>
    </row>
    <row r="7" spans="1:7" ht="27" customHeight="1">
      <c r="A7" s="72" t="s">
        <v>46</v>
      </c>
      <c r="B7" s="213" t="s">
        <v>471</v>
      </c>
      <c r="C7" s="214"/>
      <c r="D7" s="74" t="s">
        <v>47</v>
      </c>
      <c r="E7" s="228" t="s">
        <v>471</v>
      </c>
      <c r="F7" s="229"/>
      <c r="G7" s="230"/>
    </row>
    <row r="8" spans="1:7">
      <c r="A8" s="72" t="s">
        <v>48</v>
      </c>
      <c r="B8" s="79">
        <v>45062</v>
      </c>
      <c r="C8" s="80"/>
      <c r="D8" s="74" t="s">
        <v>49</v>
      </c>
      <c r="E8" s="217"/>
      <c r="F8" s="218"/>
      <c r="G8" s="219"/>
    </row>
    <row r="9" spans="1:7">
      <c r="A9" s="72" t="s">
        <v>38</v>
      </c>
      <c r="B9" s="79" t="s">
        <v>68</v>
      </c>
      <c r="C9" s="80"/>
      <c r="D9" s="74"/>
      <c r="E9" s="76"/>
      <c r="F9" s="77"/>
      <c r="G9" s="78"/>
    </row>
    <row r="10" spans="1:7">
      <c r="A10" s="72" t="s">
        <v>50</v>
      </c>
      <c r="B10" s="215"/>
      <c r="C10" s="216"/>
      <c r="D10" s="74"/>
      <c r="E10" s="217"/>
      <c r="F10" s="218"/>
      <c r="G10" s="219"/>
    </row>
    <row r="11" spans="1:7">
      <c r="A11" s="220" t="s">
        <v>51</v>
      </c>
      <c r="B11" s="221"/>
      <c r="C11" s="47"/>
      <c r="D11" s="47"/>
      <c r="E11" s="47"/>
      <c r="F11" s="47"/>
      <c r="G11" s="48"/>
    </row>
    <row r="12" spans="1:7" ht="14.4" customHeight="1">
      <c r="A12" s="49" t="s">
        <v>52</v>
      </c>
      <c r="B12" s="213" t="s">
        <v>471</v>
      </c>
      <c r="C12" s="214"/>
      <c r="D12" s="50"/>
      <c r="E12" s="50"/>
      <c r="F12" s="50"/>
      <c r="G12" s="51"/>
    </row>
    <row r="13" spans="1:7">
      <c r="A13" s="52" t="s">
        <v>53</v>
      </c>
      <c r="B13" s="79">
        <v>45062</v>
      </c>
      <c r="C13" s="53"/>
      <c r="D13" s="53"/>
      <c r="E13" s="53"/>
      <c r="F13" s="53"/>
      <c r="G13" s="54"/>
    </row>
    <row r="14" spans="1:7">
      <c r="A14" s="75" t="s">
        <v>40</v>
      </c>
      <c r="B14" s="55" t="s">
        <v>33</v>
      </c>
      <c r="C14" s="56" t="s">
        <v>34</v>
      </c>
      <c r="D14" s="56" t="s">
        <v>35</v>
      </c>
      <c r="E14" s="57" t="s">
        <v>36</v>
      </c>
      <c r="F14" s="57" t="s">
        <v>37</v>
      </c>
      <c r="G14" s="58" t="s">
        <v>54</v>
      </c>
    </row>
    <row r="15" spans="1:7">
      <c r="A15" s="183" t="str">
        <f>'Tính phí PH'!B1</f>
        <v>Tính phí phát hành</v>
      </c>
      <c r="B15" s="85">
        <f>'Tính phí PH'!E6</f>
        <v>224</v>
      </c>
      <c r="C15" s="85">
        <f>'Tính phí PH'!E7</f>
        <v>0</v>
      </c>
      <c r="D15" s="85">
        <f>'Tính phí PH'!E8</f>
        <v>0</v>
      </c>
      <c r="E15" s="85">
        <f>'Tính phí PH'!E9</f>
        <v>0</v>
      </c>
      <c r="F15" s="85">
        <f>'Tính phí PH'!E10</f>
        <v>0</v>
      </c>
      <c r="G15" s="86">
        <f>SUM(B15:F15)</f>
        <v>224</v>
      </c>
    </row>
    <row r="16" spans="1:7">
      <c r="A16" s="183" t="str">
        <f>'Tính phí SĐ'!B1</f>
        <v>Tính phí sửa đổi</v>
      </c>
      <c r="B16" s="85">
        <f>'Tính phí SĐ'!E6</f>
        <v>16</v>
      </c>
      <c r="C16" s="85">
        <f>'Tính phí SĐ'!E7</f>
        <v>1</v>
      </c>
      <c r="D16" s="85">
        <f>'Tính phí SĐ'!E8</f>
        <v>0</v>
      </c>
      <c r="E16" s="85">
        <f>'Tính phí SĐ'!E9</f>
        <v>0</v>
      </c>
      <c r="F16" s="85">
        <f>'Tính phí SĐ'!E10</f>
        <v>0</v>
      </c>
      <c r="G16" s="86">
        <f>SUM(B16:F16)</f>
        <v>17</v>
      </c>
    </row>
    <row r="17" spans="1:13">
      <c r="A17" s="59" t="s">
        <v>54</v>
      </c>
      <c r="B17" s="87">
        <f>SUM(B15:B16)</f>
        <v>240</v>
      </c>
      <c r="C17" s="87">
        <f t="shared" ref="C17:F17" si="0">SUM(C15:C16)</f>
        <v>1</v>
      </c>
      <c r="D17" s="87">
        <f t="shared" si="0"/>
        <v>0</v>
      </c>
      <c r="E17" s="87">
        <f t="shared" si="0"/>
        <v>0</v>
      </c>
      <c r="F17" s="87">
        <f t="shared" si="0"/>
        <v>0</v>
      </c>
      <c r="G17" s="87">
        <f>SUM(B17:F17)</f>
        <v>241</v>
      </c>
    </row>
    <row r="18" spans="1:13">
      <c r="A18" s="60" t="s">
        <v>55</v>
      </c>
      <c r="B18" s="61"/>
      <c r="C18" s="62"/>
      <c r="D18" s="62"/>
      <c r="E18" s="63"/>
      <c r="F18" s="63"/>
      <c r="G18" s="70"/>
    </row>
    <row r="19" spans="1:13" ht="15" customHeight="1">
      <c r="A19" s="59" t="s">
        <v>55</v>
      </c>
      <c r="B19" s="64"/>
      <c r="C19" s="64"/>
      <c r="D19" s="64"/>
      <c r="E19" s="65"/>
      <c r="F19" s="66"/>
      <c r="G19" s="81">
        <f>SUM(B17,C17,E17)/(G17)</f>
        <v>1</v>
      </c>
      <c r="M19" s="88"/>
    </row>
    <row r="20" spans="1:13">
      <c r="A20" s="67" t="s">
        <v>56</v>
      </c>
      <c r="B20" s="68"/>
      <c r="C20" s="68"/>
      <c r="D20" s="68"/>
      <c r="E20" s="69"/>
      <c r="F20" s="66"/>
      <c r="G20" s="81">
        <f>SUM(B17,E17)/(G17)</f>
        <v>0.99585062240663902</v>
      </c>
    </row>
    <row r="21" spans="1:13">
      <c r="A21" s="60" t="s">
        <v>57</v>
      </c>
      <c r="B21" s="61"/>
      <c r="C21" s="62"/>
      <c r="D21" s="62"/>
      <c r="E21" s="63"/>
      <c r="F21" s="63"/>
      <c r="G21" s="70"/>
    </row>
    <row r="22" spans="1:13">
      <c r="A22" s="67" t="s">
        <v>58</v>
      </c>
      <c r="B22" s="82"/>
      <c r="C22" s="83"/>
      <c r="D22" s="83"/>
      <c r="E22" s="83"/>
      <c r="F22" s="83"/>
      <c r="G22" s="84"/>
    </row>
    <row r="23" spans="1:13">
      <c r="A23" s="67" t="s">
        <v>59</v>
      </c>
      <c r="B23" s="82"/>
      <c r="C23" s="83"/>
      <c r="D23" s="83"/>
      <c r="E23" s="83"/>
      <c r="F23" s="83"/>
      <c r="G23" s="84"/>
    </row>
    <row r="25" spans="1:13">
      <c r="B25" s="88"/>
    </row>
  </sheetData>
  <mergeCells count="11">
    <mergeCell ref="B12:C12"/>
    <mergeCell ref="B10:C10"/>
    <mergeCell ref="E10:G10"/>
    <mergeCell ref="A11:B11"/>
    <mergeCell ref="B5:C5"/>
    <mergeCell ref="E5:G5"/>
    <mergeCell ref="B6:C6"/>
    <mergeCell ref="E6:G6"/>
    <mergeCell ref="B7:C7"/>
    <mergeCell ref="E7:G7"/>
    <mergeCell ref="E8:G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260"/>
  <sheetViews>
    <sheetView topLeftCell="A44" zoomScale="70" zoomScaleNormal="70" workbookViewId="0">
      <selection activeCell="K251" sqref="K251"/>
    </sheetView>
  </sheetViews>
  <sheetFormatPr defaultColWidth="8.90625" defaultRowHeight="13" outlineLevelRow="1"/>
  <cols>
    <col min="1" max="1" width="11.1796875" style="144" customWidth="1"/>
    <col min="2" max="2" width="18.90625" style="144" customWidth="1"/>
    <col min="3" max="3" width="12.36328125" style="144" customWidth="1"/>
    <col min="4" max="5" width="12.90625" style="144" customWidth="1"/>
    <col min="6" max="6" width="12.54296875" style="144" customWidth="1"/>
    <col min="7" max="7" width="11.453125" style="144" customWidth="1"/>
    <col min="8" max="8" width="11.54296875" style="144" customWidth="1"/>
    <col min="9" max="10" width="9.08984375" style="144" customWidth="1"/>
    <col min="11" max="11" width="13.90625" style="144" customWidth="1"/>
    <col min="12" max="12" width="11" style="144" customWidth="1"/>
    <col min="13" max="13" width="12" style="144" customWidth="1"/>
    <col min="14" max="14" width="10.36328125" style="147" customWidth="1"/>
    <col min="15" max="15" width="8.984375E-2" style="144" hidden="1" customWidth="1"/>
    <col min="16" max="16" width="34.1796875" style="144" customWidth="1"/>
    <col min="17" max="17" width="20.90625" style="144" customWidth="1"/>
    <col min="18" max="18" width="10" style="156" customWidth="1"/>
    <col min="19" max="19" width="8.90625" style="144"/>
    <col min="20" max="20" width="12.08984375" style="144" customWidth="1"/>
    <col min="21" max="16384" width="8.90625" style="144"/>
  </cols>
  <sheetData>
    <row r="1" spans="1:20" s="92" customFormat="1" ht="20.149999999999999" customHeight="1">
      <c r="A1" s="89" t="s">
        <v>31</v>
      </c>
      <c r="B1" s="89" t="s">
        <v>468</v>
      </c>
      <c r="C1" s="89"/>
      <c r="D1" s="90"/>
      <c r="E1" s="90"/>
      <c r="F1" s="91"/>
      <c r="R1" s="153"/>
    </row>
    <row r="2" spans="1:20" s="92" customFormat="1" ht="20.149999999999999" customHeight="1">
      <c r="A2" s="89" t="s">
        <v>32</v>
      </c>
      <c r="B2" s="89" t="s">
        <v>475</v>
      </c>
      <c r="C2" s="89"/>
      <c r="D2" s="90"/>
      <c r="E2" s="90"/>
      <c r="F2" s="91"/>
      <c r="R2" s="153"/>
    </row>
    <row r="3" spans="1:20" s="95" customFormat="1" ht="14.5" thickBot="1">
      <c r="A3" s="93"/>
      <c r="B3" s="94"/>
      <c r="C3" s="94"/>
      <c r="D3" s="90"/>
      <c r="E3" s="90"/>
      <c r="F3" s="91"/>
      <c r="G3" s="92"/>
      <c r="R3" s="154"/>
    </row>
    <row r="4" spans="1:20" s="95" customFormat="1" ht="14">
      <c r="A4" s="160"/>
      <c r="B4" s="161" t="s">
        <v>67</v>
      </c>
      <c r="C4" s="161" t="s">
        <v>65</v>
      </c>
      <c r="D4" s="161" t="s">
        <v>66</v>
      </c>
      <c r="E4" s="162" t="s">
        <v>54</v>
      </c>
      <c r="R4" s="154"/>
    </row>
    <row r="5" spans="1:20" s="95" customFormat="1" ht="14">
      <c r="A5" s="163"/>
      <c r="B5" s="149">
        <f>COUNTIFS(H28:H747,"High")</f>
        <v>0</v>
      </c>
      <c r="C5" s="149">
        <f>COUNTIFS(H28:H747,"Medium")</f>
        <v>0</v>
      </c>
      <c r="D5" s="149">
        <f>COUNTIFS(H28:H747,"Low")</f>
        <v>0</v>
      </c>
      <c r="E5" s="164">
        <f t="shared" ref="E5:E10" si="0">SUM(B5:D5)</f>
        <v>0</v>
      </c>
      <c r="R5" s="154"/>
    </row>
    <row r="6" spans="1:20" s="95" customFormat="1" ht="14">
      <c r="A6" s="165" t="s">
        <v>33</v>
      </c>
      <c r="B6" s="150">
        <f>COUNTIFS(S10:S413, "Passed",R10:R413,"High")</f>
        <v>224</v>
      </c>
      <c r="C6" s="150">
        <f>COUNTIFS(S10:S413, "Passed",R10:R413,"Medium")</f>
        <v>0</v>
      </c>
      <c r="D6" s="150">
        <f>COUNTIFS(S10:S413, "Passed",R10:R413,"Low")</f>
        <v>0</v>
      </c>
      <c r="E6" s="166">
        <f t="shared" si="0"/>
        <v>224</v>
      </c>
      <c r="R6" s="154"/>
    </row>
    <row r="7" spans="1:20" s="95" customFormat="1" ht="14">
      <c r="A7" s="165" t="s">
        <v>34</v>
      </c>
      <c r="B7" s="150">
        <f>COUNTIFS(S11:S414, "Failed",R11:R414,"High")</f>
        <v>0</v>
      </c>
      <c r="C7" s="150">
        <f>COUNTIFS(T11:T414, "Passed",S11:S414,"High")</f>
        <v>0</v>
      </c>
      <c r="D7" s="150">
        <f>COUNTIFS(J28:J413, "Failed",H28:H413,"Low")</f>
        <v>0</v>
      </c>
      <c r="E7" s="166">
        <f t="shared" si="0"/>
        <v>0</v>
      </c>
      <c r="R7" s="154"/>
    </row>
    <row r="8" spans="1:20" s="95" customFormat="1" ht="14">
      <c r="A8" s="165" t="s">
        <v>35</v>
      </c>
      <c r="B8" s="150">
        <f>COUNTIFS(S12:S415, "Untested",R12:R415,"High")</f>
        <v>0</v>
      </c>
      <c r="C8" s="150">
        <f>COUNTIFS(T12:T415, "Passed",S12:S415,"High")</f>
        <v>0</v>
      </c>
      <c r="D8" s="150">
        <f>COUNTIFS(J28:J433, "Untested",H28:H433,"Low")</f>
        <v>0</v>
      </c>
      <c r="E8" s="166">
        <f t="shared" si="0"/>
        <v>0</v>
      </c>
      <c r="R8" s="154"/>
    </row>
    <row r="9" spans="1:20" s="95" customFormat="1" ht="14">
      <c r="A9" s="165" t="s">
        <v>36</v>
      </c>
      <c r="B9" s="150">
        <f>COUNTIFS(S13:S416, "Accepted",R13:R416,"High")</f>
        <v>0</v>
      </c>
      <c r="C9" s="150">
        <f>COUNTIFS(T13:T416, "Passed",S13:S416,"High")</f>
        <v>0</v>
      </c>
      <c r="D9" s="150">
        <f>COUNTIFS(J28:J413, "Accepted",H28:H413,"Low")</f>
        <v>0</v>
      </c>
      <c r="E9" s="166">
        <f t="shared" si="0"/>
        <v>0</v>
      </c>
      <c r="R9" s="154"/>
    </row>
    <row r="10" spans="1:20" s="95" customFormat="1" ht="14.5" thickBot="1">
      <c r="A10" s="167" t="s">
        <v>37</v>
      </c>
      <c r="B10" s="168">
        <f>COUNTIFS(S14:S417, "N/A",R14:R417,"High")</f>
        <v>0</v>
      </c>
      <c r="C10" s="168">
        <f>COUNTIFS(T14:T417, "Passed",S14:S417,"High")</f>
        <v>0</v>
      </c>
      <c r="D10" s="168">
        <f>COUNTIFS(J28:J413, "N/A",H28:H413,"Low")</f>
        <v>0</v>
      </c>
      <c r="E10" s="169">
        <f t="shared" si="0"/>
        <v>0</v>
      </c>
      <c r="R10" s="154"/>
    </row>
    <row r="11" spans="1:20" s="95" customFormat="1" ht="14">
      <c r="A11" s="148"/>
      <c r="B11" s="158"/>
      <c r="C11" s="159"/>
      <c r="D11" s="159"/>
      <c r="E11" s="159"/>
      <c r="R11" s="154"/>
    </row>
    <row r="12" spans="1:20" s="95" customFormat="1" ht="14">
      <c r="A12" s="148"/>
      <c r="B12" s="158"/>
      <c r="C12" s="159"/>
      <c r="D12" s="159"/>
      <c r="E12" s="159"/>
      <c r="R12" s="154"/>
    </row>
    <row r="13" spans="1:20" s="111" customFormat="1">
      <c r="A13" s="108" t="s">
        <v>98</v>
      </c>
      <c r="B13" s="157"/>
      <c r="C13" s="157"/>
      <c r="D13" s="157"/>
      <c r="E13" s="157"/>
      <c r="F13" s="105"/>
      <c r="G13" s="105"/>
      <c r="H13" s="105"/>
      <c r="I13" s="109"/>
      <c r="J13" s="109"/>
      <c r="K13" s="109"/>
      <c r="L13" s="109"/>
      <c r="M13" s="110"/>
      <c r="N13" s="104"/>
      <c r="O13" s="109"/>
      <c r="P13" s="109"/>
      <c r="Q13" s="109"/>
      <c r="R13" s="151"/>
      <c r="S13" s="109"/>
      <c r="T13" s="109"/>
    </row>
    <row r="14" spans="1:20" s="114" customFormat="1" ht="234">
      <c r="A14" s="107" t="s">
        <v>108</v>
      </c>
      <c r="B14" s="107" t="s">
        <v>69</v>
      </c>
      <c r="C14" s="107" t="s">
        <v>95</v>
      </c>
      <c r="D14" s="107" t="s">
        <v>93</v>
      </c>
      <c r="E14" s="107" t="s">
        <v>94</v>
      </c>
      <c r="F14" s="107" t="s">
        <v>90</v>
      </c>
      <c r="G14" s="107" t="s">
        <v>91</v>
      </c>
      <c r="H14" s="107" t="s">
        <v>70</v>
      </c>
      <c r="I14" s="112" t="s">
        <v>72</v>
      </c>
      <c r="J14" s="112" t="s">
        <v>77</v>
      </c>
      <c r="K14" s="112" t="s">
        <v>78</v>
      </c>
      <c r="L14" s="112" t="s">
        <v>76</v>
      </c>
      <c r="M14" s="113" t="s">
        <v>92</v>
      </c>
      <c r="N14" s="106" t="s">
        <v>89</v>
      </c>
      <c r="O14" s="112" t="s">
        <v>87</v>
      </c>
      <c r="P14" s="112" t="s">
        <v>126</v>
      </c>
      <c r="Q14" s="112" t="s">
        <v>127</v>
      </c>
      <c r="R14" s="112" t="s">
        <v>39</v>
      </c>
      <c r="S14" s="112" t="s">
        <v>104</v>
      </c>
      <c r="T14" s="112" t="s">
        <v>125</v>
      </c>
    </row>
    <row r="15" spans="1:20" s="111" customFormat="1" collapsed="1">
      <c r="A15" s="101" t="s">
        <v>99</v>
      </c>
      <c r="B15" s="103"/>
      <c r="C15" s="103"/>
      <c r="D15" s="103"/>
      <c r="E15" s="103"/>
      <c r="F15" s="103"/>
      <c r="G15" s="103"/>
      <c r="H15" s="103"/>
      <c r="I15" s="115"/>
      <c r="J15" s="115"/>
      <c r="K15" s="115"/>
      <c r="L15" s="115"/>
      <c r="M15" s="116"/>
      <c r="N15" s="102"/>
      <c r="O15" s="115"/>
      <c r="P15" s="115"/>
      <c r="Q15" s="115"/>
      <c r="R15" s="152"/>
      <c r="S15" s="115"/>
      <c r="T15" s="115"/>
    </row>
    <row r="16" spans="1:20" s="124" customFormat="1" ht="409.5" hidden="1" outlineLevel="1">
      <c r="A16" s="117"/>
      <c r="B16" s="117">
        <v>10000000000</v>
      </c>
      <c r="C16" s="118">
        <v>45054</v>
      </c>
      <c r="D16" s="118">
        <v>45055</v>
      </c>
      <c r="E16" s="118">
        <v>45063</v>
      </c>
      <c r="F16" s="117">
        <f>E16-C16+1</f>
        <v>10</v>
      </c>
      <c r="G16" s="117">
        <v>0</v>
      </c>
      <c r="H16" s="117" t="s">
        <v>71</v>
      </c>
      <c r="I16" s="119" t="s">
        <v>73</v>
      </c>
      <c r="J16" s="120">
        <v>0.01</v>
      </c>
      <c r="K16" s="120"/>
      <c r="L16" s="121"/>
      <c r="M16" s="120"/>
      <c r="N16" s="97">
        <f>MAX(500000,B16*J16*(F16/365)+G16)</f>
        <v>2739726.0273972601</v>
      </c>
      <c r="O16" s="122" t="s">
        <v>88</v>
      </c>
      <c r="P16" s="122" t="s">
        <v>128</v>
      </c>
      <c r="Q16" s="122" t="s">
        <v>362</v>
      </c>
      <c r="R16" s="155" t="s">
        <v>67</v>
      </c>
      <c r="S16" s="123" t="s">
        <v>33</v>
      </c>
      <c r="T16" s="123">
        <v>11001010158499</v>
      </c>
    </row>
    <row r="17" spans="1:20" s="124" customFormat="1" ht="195" hidden="1" outlineLevel="1">
      <c r="A17" s="117"/>
      <c r="B17" s="117">
        <v>10000000000</v>
      </c>
      <c r="C17" s="118">
        <v>45054</v>
      </c>
      <c r="D17" s="118">
        <v>45055</v>
      </c>
      <c r="E17" s="118">
        <v>45063</v>
      </c>
      <c r="F17" s="117">
        <f>E17-C17+1</f>
        <v>10</v>
      </c>
      <c r="G17" s="117">
        <v>0</v>
      </c>
      <c r="H17" s="117" t="s">
        <v>79</v>
      </c>
      <c r="I17" s="119" t="s">
        <v>73</v>
      </c>
      <c r="J17" s="120">
        <v>7.4999999999999997E-3</v>
      </c>
      <c r="K17" s="120"/>
      <c r="L17" s="121"/>
      <c r="M17" s="120"/>
      <c r="N17" s="97">
        <f>MAX(50000,B17*J17*(F17/365)+G17)</f>
        <v>2054794.5205479451</v>
      </c>
      <c r="O17" s="122" t="s">
        <v>88</v>
      </c>
      <c r="P17" s="122" t="s">
        <v>129</v>
      </c>
      <c r="Q17" s="122" t="s">
        <v>363</v>
      </c>
      <c r="R17" s="155" t="s">
        <v>67</v>
      </c>
      <c r="S17" s="123" t="s">
        <v>33</v>
      </c>
      <c r="T17" s="123">
        <v>11001010158499</v>
      </c>
    </row>
    <row r="18" spans="1:20" s="124" customFormat="1" ht="221" hidden="1" outlineLevel="1">
      <c r="A18" s="117"/>
      <c r="B18" s="117">
        <v>10000000000</v>
      </c>
      <c r="C18" s="118">
        <v>45054</v>
      </c>
      <c r="D18" s="118">
        <v>45055</v>
      </c>
      <c r="E18" s="118">
        <v>45063</v>
      </c>
      <c r="F18" s="117">
        <f>E18-C18+1</f>
        <v>10</v>
      </c>
      <c r="G18" s="117">
        <v>0</v>
      </c>
      <c r="H18" s="117" t="s">
        <v>71</v>
      </c>
      <c r="I18" s="119" t="s">
        <v>74</v>
      </c>
      <c r="J18" s="120">
        <v>0.01</v>
      </c>
      <c r="K18" s="120"/>
      <c r="L18" s="121"/>
      <c r="M18" s="120"/>
      <c r="N18" s="97">
        <f>MAX(500000,B18*J18*(F18/365)+G18)</f>
        <v>2739726.0273972601</v>
      </c>
      <c r="O18" s="122" t="s">
        <v>88</v>
      </c>
      <c r="P18" s="122" t="s">
        <v>130</v>
      </c>
      <c r="Q18" s="122" t="s">
        <v>132</v>
      </c>
      <c r="R18" s="155" t="s">
        <v>67</v>
      </c>
      <c r="S18" s="123" t="s">
        <v>33</v>
      </c>
      <c r="T18" s="123">
        <v>11001010158538</v>
      </c>
    </row>
    <row r="19" spans="1:20" s="124" customFormat="1" ht="221" hidden="1" outlineLevel="1">
      <c r="A19" s="117"/>
      <c r="B19" s="117">
        <v>10000000000</v>
      </c>
      <c r="C19" s="118">
        <v>45054</v>
      </c>
      <c r="D19" s="118">
        <v>45055</v>
      </c>
      <c r="E19" s="118">
        <v>45063</v>
      </c>
      <c r="F19" s="117">
        <f>E19-C19+1</f>
        <v>10</v>
      </c>
      <c r="G19" s="117">
        <v>0</v>
      </c>
      <c r="H19" s="117" t="s">
        <v>79</v>
      </c>
      <c r="I19" s="119" t="s">
        <v>74</v>
      </c>
      <c r="J19" s="120">
        <v>7.4999999999999997E-3</v>
      </c>
      <c r="K19" s="120"/>
      <c r="L19" s="121"/>
      <c r="M19" s="120"/>
      <c r="N19" s="97">
        <f>MAX(50000,B19*J19*(F19/365)+G19)</f>
        <v>2054794.5205479451</v>
      </c>
      <c r="O19" s="122" t="s">
        <v>88</v>
      </c>
      <c r="P19" s="122" t="s">
        <v>131</v>
      </c>
      <c r="Q19" s="122" t="s">
        <v>133</v>
      </c>
      <c r="R19" s="155" t="s">
        <v>67</v>
      </c>
      <c r="S19" s="123" t="s">
        <v>33</v>
      </c>
      <c r="T19" s="123">
        <v>11001010158538</v>
      </c>
    </row>
    <row r="20" spans="1:20" s="124" customFormat="1" ht="234" hidden="1" outlineLevel="1">
      <c r="A20" s="117"/>
      <c r="B20" s="117">
        <v>10000000000</v>
      </c>
      <c r="C20" s="118">
        <v>45054</v>
      </c>
      <c r="D20" s="118">
        <v>45055</v>
      </c>
      <c r="E20" s="118">
        <v>45063</v>
      </c>
      <c r="F20" s="117">
        <f t="shared" ref="F20:F38" si="1">E20-C20+1</f>
        <v>10</v>
      </c>
      <c r="G20" s="117">
        <v>0</v>
      </c>
      <c r="H20" s="117" t="s">
        <v>71</v>
      </c>
      <c r="I20" s="119" t="s">
        <v>75</v>
      </c>
      <c r="J20" s="120">
        <v>1.7999999999999999E-2</v>
      </c>
      <c r="K20" s="120"/>
      <c r="L20" s="121"/>
      <c r="M20" s="120"/>
      <c r="N20" s="97">
        <f>MAX(500000,B20*J20*(F20/365)+G20)</f>
        <v>4931506.8493150687</v>
      </c>
      <c r="O20" s="122" t="s">
        <v>88</v>
      </c>
      <c r="P20" s="122" t="s">
        <v>134</v>
      </c>
      <c r="Q20" s="122" t="s">
        <v>364</v>
      </c>
      <c r="R20" s="155" t="s">
        <v>67</v>
      </c>
      <c r="S20" s="123" t="s">
        <v>33</v>
      </c>
      <c r="T20" s="123">
        <v>11001010158350</v>
      </c>
    </row>
    <row r="21" spans="1:20" s="124" customFormat="1" ht="234" hidden="1" outlineLevel="1">
      <c r="A21" s="117"/>
      <c r="B21" s="117">
        <v>10000000000</v>
      </c>
      <c r="C21" s="118">
        <v>45054</v>
      </c>
      <c r="D21" s="118">
        <v>45055</v>
      </c>
      <c r="E21" s="118">
        <v>45063</v>
      </c>
      <c r="F21" s="117">
        <f>E21-C21+1</f>
        <v>10</v>
      </c>
      <c r="G21" s="117">
        <v>0</v>
      </c>
      <c r="H21" s="117" t="s">
        <v>79</v>
      </c>
      <c r="I21" s="119" t="s">
        <v>75</v>
      </c>
      <c r="J21" s="120">
        <v>7.4999999999999997E-3</v>
      </c>
      <c r="K21" s="120"/>
      <c r="L21" s="121"/>
      <c r="M21" s="120"/>
      <c r="N21" s="97">
        <f>MAX(500000,B21*J21*(F21/365)+G21)</f>
        <v>2054794.5205479451</v>
      </c>
      <c r="O21" s="122" t="s">
        <v>88</v>
      </c>
      <c r="P21" s="122" t="s">
        <v>135</v>
      </c>
      <c r="Q21" s="122" t="s">
        <v>365</v>
      </c>
      <c r="R21" s="155" t="s">
        <v>67</v>
      </c>
      <c r="S21" s="123" t="s">
        <v>33</v>
      </c>
      <c r="T21" s="123">
        <v>11001010158350</v>
      </c>
    </row>
    <row r="22" spans="1:20" s="124" customFormat="1" ht="221" hidden="1" outlineLevel="1">
      <c r="A22" s="117"/>
      <c r="B22" s="117">
        <v>10000000000</v>
      </c>
      <c r="C22" s="118">
        <v>45054</v>
      </c>
      <c r="D22" s="118">
        <v>45055</v>
      </c>
      <c r="E22" s="118">
        <v>45063</v>
      </c>
      <c r="F22" s="117">
        <f t="shared" si="1"/>
        <v>10</v>
      </c>
      <c r="G22" s="117">
        <v>0</v>
      </c>
      <c r="H22" s="117" t="s">
        <v>71</v>
      </c>
      <c r="I22" s="119"/>
      <c r="J22" s="120">
        <v>1.7999999999999999E-2</v>
      </c>
      <c r="K22" s="120" t="s">
        <v>80</v>
      </c>
      <c r="L22" s="121">
        <v>0.7</v>
      </c>
      <c r="M22" s="125"/>
      <c r="N22" s="126">
        <f>B22*(1-L22)*J22*(F22/365)+M22</f>
        <v>1479452.0547945206</v>
      </c>
      <c r="O22" s="122" t="s">
        <v>136</v>
      </c>
      <c r="P22" s="122" t="s">
        <v>137</v>
      </c>
      <c r="Q22" s="122" t="s">
        <v>366</v>
      </c>
      <c r="R22" s="155" t="s">
        <v>67</v>
      </c>
      <c r="S22" s="123" t="s">
        <v>33</v>
      </c>
      <c r="T22" s="123">
        <v>11001010158350</v>
      </c>
    </row>
    <row r="23" spans="1:20" s="124" customFormat="1" ht="221" hidden="1" outlineLevel="1">
      <c r="A23" s="117"/>
      <c r="B23" s="117">
        <v>10000000000</v>
      </c>
      <c r="C23" s="118">
        <v>45054</v>
      </c>
      <c r="D23" s="118">
        <v>45055</v>
      </c>
      <c r="E23" s="118">
        <v>45063</v>
      </c>
      <c r="F23" s="117">
        <f t="shared" ref="F23" si="2">E23-C23+1</f>
        <v>10</v>
      </c>
      <c r="G23" s="117">
        <v>0</v>
      </c>
      <c r="H23" s="117" t="s">
        <v>79</v>
      </c>
      <c r="I23" s="119"/>
      <c r="J23" s="120">
        <v>7.4999999999999997E-3</v>
      </c>
      <c r="K23" s="120" t="s">
        <v>80</v>
      </c>
      <c r="L23" s="121">
        <v>0.7</v>
      </c>
      <c r="M23" s="120"/>
      <c r="N23" s="126">
        <f t="shared" ref="N23:N35" si="3">B23*(1-L23)*J23*(F23/365)+M23</f>
        <v>616438.35616438359</v>
      </c>
      <c r="O23" s="122" t="s">
        <v>136</v>
      </c>
      <c r="P23" s="122" t="s">
        <v>138</v>
      </c>
      <c r="Q23" s="122" t="s">
        <v>139</v>
      </c>
      <c r="R23" s="155" t="s">
        <v>67</v>
      </c>
      <c r="S23" s="123" t="s">
        <v>33</v>
      </c>
      <c r="T23" s="123">
        <v>11001010158350</v>
      </c>
    </row>
    <row r="24" spans="1:20" s="124" customFormat="1" ht="221" hidden="1" outlineLevel="1">
      <c r="A24" s="117"/>
      <c r="B24" s="117">
        <v>10000000000</v>
      </c>
      <c r="C24" s="118">
        <v>45054</v>
      </c>
      <c r="D24" s="118">
        <v>45055</v>
      </c>
      <c r="E24" s="118">
        <v>45063</v>
      </c>
      <c r="F24" s="117">
        <f t="shared" si="1"/>
        <v>10</v>
      </c>
      <c r="G24" s="117">
        <v>0</v>
      </c>
      <c r="H24" s="117" t="s">
        <v>71</v>
      </c>
      <c r="I24" s="119"/>
      <c r="J24" s="120">
        <v>1.7999999999999999E-2</v>
      </c>
      <c r="K24" s="120" t="s">
        <v>81</v>
      </c>
      <c r="L24" s="121">
        <v>0.5</v>
      </c>
      <c r="M24" s="120"/>
      <c r="N24" s="126">
        <f t="shared" si="3"/>
        <v>2465753.4246575343</v>
      </c>
      <c r="O24" s="122" t="s">
        <v>136</v>
      </c>
      <c r="P24" s="122" t="s">
        <v>141</v>
      </c>
      <c r="Q24" s="122" t="s">
        <v>367</v>
      </c>
      <c r="R24" s="155" t="s">
        <v>67</v>
      </c>
      <c r="S24" s="123" t="s">
        <v>33</v>
      </c>
      <c r="T24" s="123">
        <v>11001010158369</v>
      </c>
    </row>
    <row r="25" spans="1:20" s="124" customFormat="1" ht="234" hidden="1" outlineLevel="1">
      <c r="A25" s="117"/>
      <c r="B25" s="117">
        <v>10000000000</v>
      </c>
      <c r="C25" s="118">
        <v>45054</v>
      </c>
      <c r="D25" s="118">
        <v>45055</v>
      </c>
      <c r="E25" s="118">
        <v>45063</v>
      </c>
      <c r="F25" s="117">
        <f t="shared" ref="F25" si="4">E25-C25+1</f>
        <v>10</v>
      </c>
      <c r="G25" s="117">
        <v>0</v>
      </c>
      <c r="H25" s="117" t="s">
        <v>79</v>
      </c>
      <c r="I25" s="119"/>
      <c r="J25" s="120">
        <v>7.4999999999999997E-3</v>
      </c>
      <c r="K25" s="120" t="s">
        <v>81</v>
      </c>
      <c r="L25" s="121">
        <v>0.5</v>
      </c>
      <c r="M25" s="120"/>
      <c r="N25" s="126">
        <f t="shared" si="3"/>
        <v>1027397.2602739725</v>
      </c>
      <c r="O25" s="122" t="s">
        <v>136</v>
      </c>
      <c r="P25" s="122" t="s">
        <v>140</v>
      </c>
      <c r="Q25" s="122" t="s">
        <v>368</v>
      </c>
      <c r="R25" s="155" t="s">
        <v>67</v>
      </c>
      <c r="S25" s="123" t="s">
        <v>33</v>
      </c>
      <c r="T25" s="123">
        <v>11001010158369</v>
      </c>
    </row>
    <row r="26" spans="1:20" s="124" customFormat="1" ht="234" hidden="1" outlineLevel="1">
      <c r="A26" s="117"/>
      <c r="B26" s="117">
        <v>10000000000</v>
      </c>
      <c r="C26" s="118">
        <v>45054</v>
      </c>
      <c r="D26" s="118">
        <v>45055</v>
      </c>
      <c r="E26" s="118">
        <v>45063</v>
      </c>
      <c r="F26" s="117">
        <f t="shared" si="1"/>
        <v>10</v>
      </c>
      <c r="G26" s="117">
        <v>0</v>
      </c>
      <c r="H26" s="117" t="s">
        <v>71</v>
      </c>
      <c r="I26" s="119"/>
      <c r="J26" s="120">
        <v>1.7999999999999999E-2</v>
      </c>
      <c r="K26" s="120" t="s">
        <v>82</v>
      </c>
      <c r="L26" s="121">
        <v>0.4</v>
      </c>
      <c r="M26" s="120"/>
      <c r="N26" s="126">
        <f t="shared" si="3"/>
        <v>2958904.1095890407</v>
      </c>
      <c r="O26" s="122" t="s">
        <v>136</v>
      </c>
      <c r="P26" s="122" t="s">
        <v>143</v>
      </c>
      <c r="Q26" s="122" t="s">
        <v>369</v>
      </c>
      <c r="R26" s="155" t="s">
        <v>67</v>
      </c>
      <c r="S26" s="123" t="s">
        <v>33</v>
      </c>
      <c r="T26" s="123"/>
    </row>
    <row r="27" spans="1:20" s="124" customFormat="1" ht="221" hidden="1" outlineLevel="1">
      <c r="A27" s="117"/>
      <c r="B27" s="117">
        <v>10000000000</v>
      </c>
      <c r="C27" s="118">
        <v>45054</v>
      </c>
      <c r="D27" s="118">
        <v>45055</v>
      </c>
      <c r="E27" s="118">
        <v>45063</v>
      </c>
      <c r="F27" s="117">
        <f>E27-C27+1</f>
        <v>10</v>
      </c>
      <c r="G27" s="117">
        <v>0</v>
      </c>
      <c r="H27" s="117" t="s">
        <v>79</v>
      </c>
      <c r="I27" s="119"/>
      <c r="J27" s="120">
        <v>7.4999999999999997E-3</v>
      </c>
      <c r="K27" s="120" t="s">
        <v>82</v>
      </c>
      <c r="L27" s="121">
        <v>0.4</v>
      </c>
      <c r="M27" s="120"/>
      <c r="N27" s="126">
        <f t="shared" si="3"/>
        <v>1232876.7123287672</v>
      </c>
      <c r="O27" s="122" t="s">
        <v>136</v>
      </c>
      <c r="P27" s="122" t="s">
        <v>142</v>
      </c>
      <c r="Q27" s="122" t="s">
        <v>370</v>
      </c>
      <c r="R27" s="155" t="s">
        <v>67</v>
      </c>
      <c r="S27" s="123" t="s">
        <v>33</v>
      </c>
      <c r="T27" s="123"/>
    </row>
    <row r="28" spans="1:20" s="124" customFormat="1" ht="221" hidden="1" outlineLevel="1">
      <c r="A28" s="117"/>
      <c r="B28" s="117">
        <v>10000000000</v>
      </c>
      <c r="C28" s="118">
        <v>45054</v>
      </c>
      <c r="D28" s="118">
        <v>45055</v>
      </c>
      <c r="E28" s="118">
        <v>45063</v>
      </c>
      <c r="F28" s="117">
        <f t="shared" si="1"/>
        <v>10</v>
      </c>
      <c r="G28" s="117">
        <v>0</v>
      </c>
      <c r="H28" s="117" t="s">
        <v>71</v>
      </c>
      <c r="I28" s="119"/>
      <c r="J28" s="120">
        <v>1.7999999999999999E-2</v>
      </c>
      <c r="K28" s="120" t="s">
        <v>83</v>
      </c>
      <c r="L28" s="121">
        <v>0.3</v>
      </c>
      <c r="M28" s="120"/>
      <c r="N28" s="126">
        <f t="shared" si="3"/>
        <v>3452054.7945205471</v>
      </c>
      <c r="O28" s="122" t="s">
        <v>136</v>
      </c>
      <c r="P28" s="122" t="s">
        <v>144</v>
      </c>
      <c r="Q28" s="122" t="s">
        <v>371</v>
      </c>
      <c r="R28" s="155" t="s">
        <v>67</v>
      </c>
      <c r="S28" s="123" t="s">
        <v>33</v>
      </c>
      <c r="T28" s="123"/>
    </row>
    <row r="29" spans="1:20" s="124" customFormat="1" ht="221" hidden="1" outlineLevel="1">
      <c r="A29" s="117"/>
      <c r="B29" s="117">
        <v>10000000000</v>
      </c>
      <c r="C29" s="118">
        <v>45054</v>
      </c>
      <c r="D29" s="118">
        <v>45055</v>
      </c>
      <c r="E29" s="118">
        <v>45063</v>
      </c>
      <c r="F29" s="117">
        <f t="shared" ref="F29" si="5">E29-C29+1</f>
        <v>10</v>
      </c>
      <c r="G29" s="117">
        <v>0</v>
      </c>
      <c r="H29" s="117" t="s">
        <v>79</v>
      </c>
      <c r="I29" s="119"/>
      <c r="J29" s="120">
        <v>7.4999999999999997E-3</v>
      </c>
      <c r="K29" s="120" t="s">
        <v>83</v>
      </c>
      <c r="L29" s="121">
        <v>0.3</v>
      </c>
      <c r="M29" s="120"/>
      <c r="N29" s="126">
        <f t="shared" si="3"/>
        <v>1438356.1643835616</v>
      </c>
      <c r="O29" s="122" t="s">
        <v>136</v>
      </c>
      <c r="P29" s="122" t="s">
        <v>145</v>
      </c>
      <c r="Q29" s="122" t="s">
        <v>372</v>
      </c>
      <c r="R29" s="155" t="s">
        <v>67</v>
      </c>
      <c r="S29" s="123" t="s">
        <v>33</v>
      </c>
      <c r="T29" s="123"/>
    </row>
    <row r="30" spans="1:20" s="124" customFormat="1" ht="221" hidden="1" outlineLevel="1">
      <c r="A30" s="117"/>
      <c r="B30" s="117">
        <v>10000000000</v>
      </c>
      <c r="C30" s="118">
        <v>45054</v>
      </c>
      <c r="D30" s="118">
        <v>45055</v>
      </c>
      <c r="E30" s="118">
        <v>45063</v>
      </c>
      <c r="F30" s="117">
        <f t="shared" si="1"/>
        <v>10</v>
      </c>
      <c r="G30" s="117">
        <v>0</v>
      </c>
      <c r="H30" s="117" t="s">
        <v>71</v>
      </c>
      <c r="I30" s="119"/>
      <c r="J30" s="120">
        <v>1.7999999999999999E-2</v>
      </c>
      <c r="K30" s="120" t="s">
        <v>84</v>
      </c>
      <c r="L30" s="121">
        <v>0.2</v>
      </c>
      <c r="M30" s="120"/>
      <c r="N30" s="126">
        <f t="shared" si="3"/>
        <v>3945205.4794520545</v>
      </c>
      <c r="O30" s="122" t="s">
        <v>136</v>
      </c>
      <c r="P30" s="122" t="s">
        <v>147</v>
      </c>
      <c r="Q30" s="122" t="s">
        <v>373</v>
      </c>
      <c r="R30" s="155" t="s">
        <v>67</v>
      </c>
      <c r="S30" s="123" t="s">
        <v>33</v>
      </c>
      <c r="T30" s="123"/>
    </row>
    <row r="31" spans="1:20" s="124" customFormat="1" ht="221" hidden="1" outlineLevel="1">
      <c r="A31" s="117"/>
      <c r="B31" s="117">
        <v>10000000000</v>
      </c>
      <c r="C31" s="118">
        <v>45054</v>
      </c>
      <c r="D31" s="118">
        <v>45055</v>
      </c>
      <c r="E31" s="118">
        <v>45063</v>
      </c>
      <c r="F31" s="117">
        <f t="shared" ref="F31" si="6">E31-C31+1</f>
        <v>10</v>
      </c>
      <c r="G31" s="117">
        <v>0</v>
      </c>
      <c r="H31" s="117" t="s">
        <v>79</v>
      </c>
      <c r="I31" s="119"/>
      <c r="J31" s="120">
        <v>7.4999999999999997E-3</v>
      </c>
      <c r="K31" s="120" t="s">
        <v>84</v>
      </c>
      <c r="L31" s="121">
        <v>0.2</v>
      </c>
      <c r="M31" s="120"/>
      <c r="N31" s="126">
        <f t="shared" si="3"/>
        <v>1643835.616438356</v>
      </c>
      <c r="O31" s="122" t="s">
        <v>136</v>
      </c>
      <c r="P31" s="122" t="s">
        <v>146</v>
      </c>
      <c r="Q31" s="122" t="s">
        <v>374</v>
      </c>
      <c r="R31" s="155" t="s">
        <v>67</v>
      </c>
      <c r="S31" s="123" t="s">
        <v>33</v>
      </c>
      <c r="T31" s="123"/>
    </row>
    <row r="32" spans="1:20" s="124" customFormat="1" ht="221" hidden="1" outlineLevel="1">
      <c r="A32" s="117"/>
      <c r="B32" s="117">
        <v>10000000000</v>
      </c>
      <c r="C32" s="118">
        <v>45054</v>
      </c>
      <c r="D32" s="118">
        <v>45055</v>
      </c>
      <c r="E32" s="118">
        <v>45063</v>
      </c>
      <c r="F32" s="117">
        <f t="shared" si="1"/>
        <v>10</v>
      </c>
      <c r="G32" s="117">
        <v>0</v>
      </c>
      <c r="H32" s="117" t="s">
        <v>71</v>
      </c>
      <c r="I32" s="119"/>
      <c r="J32" s="120">
        <v>1.7999999999999999E-2</v>
      </c>
      <c r="K32" s="120" t="s">
        <v>85</v>
      </c>
      <c r="L32" s="121">
        <v>0.2</v>
      </c>
      <c r="M32" s="120"/>
      <c r="N32" s="126">
        <f t="shared" si="3"/>
        <v>3945205.4794520545</v>
      </c>
      <c r="O32" s="122" t="s">
        <v>136</v>
      </c>
      <c r="P32" s="122" t="s">
        <v>148</v>
      </c>
      <c r="Q32" s="122" t="s">
        <v>375</v>
      </c>
      <c r="R32" s="155" t="s">
        <v>67</v>
      </c>
      <c r="S32" s="123" t="s">
        <v>33</v>
      </c>
      <c r="T32" s="123"/>
    </row>
    <row r="33" spans="1:20" s="124" customFormat="1" ht="221" hidden="1" outlineLevel="1">
      <c r="A33" s="117"/>
      <c r="B33" s="117">
        <v>10000000000</v>
      </c>
      <c r="C33" s="118">
        <v>45054</v>
      </c>
      <c r="D33" s="118">
        <v>45055</v>
      </c>
      <c r="E33" s="118">
        <v>45063</v>
      </c>
      <c r="F33" s="117">
        <f t="shared" ref="F33" si="7">E33-C33+1</f>
        <v>10</v>
      </c>
      <c r="G33" s="117">
        <v>0</v>
      </c>
      <c r="H33" s="117" t="s">
        <v>79</v>
      </c>
      <c r="I33" s="119"/>
      <c r="J33" s="120">
        <v>7.4999999999999997E-3</v>
      </c>
      <c r="K33" s="120" t="s">
        <v>85</v>
      </c>
      <c r="L33" s="121">
        <v>0.2</v>
      </c>
      <c r="M33" s="120"/>
      <c r="N33" s="126">
        <f t="shared" si="3"/>
        <v>1643835.616438356</v>
      </c>
      <c r="O33" s="122" t="s">
        <v>136</v>
      </c>
      <c r="P33" s="122" t="s">
        <v>149</v>
      </c>
      <c r="Q33" s="122" t="s">
        <v>376</v>
      </c>
      <c r="R33" s="155" t="s">
        <v>67</v>
      </c>
      <c r="S33" s="123" t="s">
        <v>33</v>
      </c>
      <c r="T33" s="123"/>
    </row>
    <row r="34" spans="1:20" s="124" customFormat="1" ht="221" hidden="1" outlineLevel="1">
      <c r="A34" s="117"/>
      <c r="B34" s="117">
        <v>10000000000</v>
      </c>
      <c r="C34" s="118">
        <v>45054</v>
      </c>
      <c r="D34" s="118">
        <v>45055</v>
      </c>
      <c r="E34" s="118">
        <v>45063</v>
      </c>
      <c r="F34" s="117">
        <f t="shared" si="1"/>
        <v>10</v>
      </c>
      <c r="G34" s="117">
        <v>0</v>
      </c>
      <c r="H34" s="117" t="s">
        <v>71</v>
      </c>
      <c r="I34" s="119"/>
      <c r="J34" s="120">
        <v>1.7999999999999999E-2</v>
      </c>
      <c r="K34" s="120" t="s">
        <v>86</v>
      </c>
      <c r="L34" s="121">
        <v>0</v>
      </c>
      <c r="M34" s="120"/>
      <c r="N34" s="126">
        <f t="shared" si="3"/>
        <v>4931506.8493150687</v>
      </c>
      <c r="O34" s="122" t="s">
        <v>136</v>
      </c>
      <c r="P34" s="122" t="s">
        <v>151</v>
      </c>
      <c r="Q34" s="122" t="s">
        <v>377</v>
      </c>
      <c r="R34" s="155" t="s">
        <v>67</v>
      </c>
      <c r="S34" s="123" t="s">
        <v>33</v>
      </c>
      <c r="T34" s="123"/>
    </row>
    <row r="35" spans="1:20" s="124" customFormat="1" ht="221" hidden="1" outlineLevel="1">
      <c r="A35" s="117"/>
      <c r="B35" s="117">
        <v>10000000000</v>
      </c>
      <c r="C35" s="118">
        <v>45054</v>
      </c>
      <c r="D35" s="118">
        <v>45055</v>
      </c>
      <c r="E35" s="118">
        <v>45063</v>
      </c>
      <c r="F35" s="117">
        <f t="shared" ref="F35" si="8">E35-C35+1</f>
        <v>10</v>
      </c>
      <c r="G35" s="117">
        <v>0</v>
      </c>
      <c r="H35" s="117" t="s">
        <v>79</v>
      </c>
      <c r="I35" s="119"/>
      <c r="J35" s="120">
        <v>7.4999999999999997E-3</v>
      </c>
      <c r="K35" s="120" t="s">
        <v>86</v>
      </c>
      <c r="L35" s="121">
        <v>0</v>
      </c>
      <c r="M35" s="120"/>
      <c r="N35" s="126">
        <f t="shared" si="3"/>
        <v>2054794.5205479451</v>
      </c>
      <c r="O35" s="122" t="s">
        <v>136</v>
      </c>
      <c r="P35" s="122" t="s">
        <v>150</v>
      </c>
      <c r="Q35" s="122" t="s">
        <v>378</v>
      </c>
      <c r="R35" s="155" t="s">
        <v>67</v>
      </c>
      <c r="S35" s="123" t="s">
        <v>33</v>
      </c>
      <c r="T35" s="123"/>
    </row>
    <row r="36" spans="1:20" s="124" customFormat="1" ht="221" hidden="1" outlineLevel="1">
      <c r="A36" s="117"/>
      <c r="B36" s="117">
        <v>10000000000</v>
      </c>
      <c r="C36" s="118">
        <v>45054</v>
      </c>
      <c r="D36" s="118">
        <v>45055</v>
      </c>
      <c r="E36" s="118">
        <v>45063</v>
      </c>
      <c r="F36" s="117">
        <f t="shared" si="1"/>
        <v>10</v>
      </c>
      <c r="G36" s="117">
        <v>0</v>
      </c>
      <c r="H36" s="117" t="s">
        <v>71</v>
      </c>
      <c r="I36" s="119"/>
      <c r="J36" s="127"/>
      <c r="K36" s="120"/>
      <c r="L36" s="121"/>
      <c r="M36" s="128">
        <v>0.05</v>
      </c>
      <c r="N36" s="97">
        <f>MAX(500000,B36*M36*(F36/365)+G36)</f>
        <v>13698630.1369863</v>
      </c>
      <c r="O36" s="122" t="s">
        <v>88</v>
      </c>
      <c r="P36" s="122" t="s">
        <v>153</v>
      </c>
      <c r="Q36" s="122" t="s">
        <v>379</v>
      </c>
      <c r="R36" s="155" t="s">
        <v>67</v>
      </c>
      <c r="S36" s="123" t="s">
        <v>33</v>
      </c>
      <c r="T36" s="123"/>
    </row>
    <row r="37" spans="1:20" s="124" customFormat="1" ht="221" hidden="1" outlineLevel="1">
      <c r="A37" s="117"/>
      <c r="B37" s="117">
        <v>10000000000</v>
      </c>
      <c r="C37" s="118">
        <v>45054</v>
      </c>
      <c r="D37" s="118">
        <v>45055</v>
      </c>
      <c r="E37" s="118">
        <v>45063</v>
      </c>
      <c r="F37" s="117">
        <f t="shared" ref="F37" si="9">E37-C37+1</f>
        <v>10</v>
      </c>
      <c r="G37" s="117">
        <v>0</v>
      </c>
      <c r="H37" s="117" t="s">
        <v>79</v>
      </c>
      <c r="I37" s="119"/>
      <c r="J37" s="127"/>
      <c r="K37" s="120"/>
      <c r="L37" s="121"/>
      <c r="M37" s="128">
        <v>0.05</v>
      </c>
      <c r="N37" s="97">
        <f>MAX(500000,B37*M37*(F37/365)+G37)</f>
        <v>13698630.1369863</v>
      </c>
      <c r="O37" s="122" t="s">
        <v>88</v>
      </c>
      <c r="P37" s="122" t="s">
        <v>154</v>
      </c>
      <c r="Q37" s="122" t="s">
        <v>152</v>
      </c>
      <c r="R37" s="155" t="s">
        <v>67</v>
      </c>
      <c r="S37" s="123" t="s">
        <v>33</v>
      </c>
      <c r="T37" s="123"/>
    </row>
    <row r="38" spans="1:20" s="124" customFormat="1" ht="221" hidden="1" outlineLevel="1">
      <c r="A38" s="117"/>
      <c r="B38" s="117">
        <v>100000000</v>
      </c>
      <c r="C38" s="118">
        <v>45054</v>
      </c>
      <c r="D38" s="118">
        <v>45055</v>
      </c>
      <c r="E38" s="118">
        <v>45063</v>
      </c>
      <c r="F38" s="117">
        <f t="shared" si="1"/>
        <v>10</v>
      </c>
      <c r="G38" s="117">
        <v>0</v>
      </c>
      <c r="H38" s="117" t="s">
        <v>71</v>
      </c>
      <c r="I38" s="119" t="s">
        <v>73</v>
      </c>
      <c r="J38" s="120">
        <v>0.01</v>
      </c>
      <c r="K38" s="120"/>
      <c r="L38" s="121"/>
      <c r="M38" s="120"/>
      <c r="N38" s="97">
        <f>MAX(500000,B38*J38*(F38/365)+G38)</f>
        <v>500000</v>
      </c>
      <c r="O38" s="122"/>
      <c r="P38" s="122" t="s">
        <v>156</v>
      </c>
      <c r="Q38" s="122" t="s">
        <v>157</v>
      </c>
      <c r="R38" s="155" t="s">
        <v>67</v>
      </c>
      <c r="S38" s="123" t="s">
        <v>33</v>
      </c>
      <c r="T38" s="123"/>
    </row>
    <row r="39" spans="1:20" s="124" customFormat="1" ht="221" hidden="1" outlineLevel="1">
      <c r="A39" s="117"/>
      <c r="B39" s="117">
        <v>100000000</v>
      </c>
      <c r="C39" s="118">
        <v>45054</v>
      </c>
      <c r="D39" s="118">
        <v>45055</v>
      </c>
      <c r="E39" s="118">
        <v>45063</v>
      </c>
      <c r="F39" s="117">
        <f t="shared" ref="F39:F41" si="10">E39-C39+1</f>
        <v>10</v>
      </c>
      <c r="G39" s="117">
        <v>0</v>
      </c>
      <c r="H39" s="117" t="s">
        <v>79</v>
      </c>
      <c r="I39" s="119" t="s">
        <v>73</v>
      </c>
      <c r="J39" s="120">
        <v>0.01</v>
      </c>
      <c r="K39" s="120"/>
      <c r="L39" s="121"/>
      <c r="M39" s="120"/>
      <c r="N39" s="97">
        <f>MAX(500000,B39*J39*(F39/365)+G39)</f>
        <v>500000</v>
      </c>
      <c r="O39" s="122"/>
      <c r="P39" s="122" t="s">
        <v>155</v>
      </c>
      <c r="Q39" s="122" t="s">
        <v>158</v>
      </c>
      <c r="R39" s="155" t="s">
        <v>67</v>
      </c>
      <c r="S39" s="123" t="s">
        <v>33</v>
      </c>
      <c r="T39" s="123"/>
    </row>
    <row r="40" spans="1:20" s="124" customFormat="1" ht="234" hidden="1" outlineLevel="1">
      <c r="A40" s="117"/>
      <c r="B40" s="117">
        <v>10000000000</v>
      </c>
      <c r="C40" s="118">
        <v>45054</v>
      </c>
      <c r="D40" s="118">
        <v>45055</v>
      </c>
      <c r="E40" s="118">
        <v>45063</v>
      </c>
      <c r="F40" s="117">
        <f t="shared" si="10"/>
        <v>10</v>
      </c>
      <c r="G40" s="117">
        <v>300000</v>
      </c>
      <c r="H40" s="117" t="s">
        <v>71</v>
      </c>
      <c r="I40" s="119" t="s">
        <v>73</v>
      </c>
      <c r="J40" s="120">
        <v>0.01</v>
      </c>
      <c r="K40" s="120"/>
      <c r="L40" s="121"/>
      <c r="M40" s="120"/>
      <c r="N40" s="97">
        <f>MAX(500000,B40*J40*(F40/365)+G40)</f>
        <v>3039726.0273972601</v>
      </c>
      <c r="O40" s="129"/>
      <c r="P40" s="129" t="s">
        <v>160</v>
      </c>
      <c r="Q40" s="129" t="s">
        <v>380</v>
      </c>
      <c r="R40" s="155" t="s">
        <v>67</v>
      </c>
      <c r="S40" s="123" t="s">
        <v>33</v>
      </c>
      <c r="T40" s="123"/>
    </row>
    <row r="41" spans="1:20" s="124" customFormat="1" ht="221" hidden="1" outlineLevel="1">
      <c r="A41" s="117"/>
      <c r="B41" s="117">
        <v>10000000000</v>
      </c>
      <c r="C41" s="118">
        <v>45054</v>
      </c>
      <c r="D41" s="118">
        <v>45055</v>
      </c>
      <c r="E41" s="118">
        <v>45063</v>
      </c>
      <c r="F41" s="117">
        <f t="shared" si="10"/>
        <v>10</v>
      </c>
      <c r="G41" s="117">
        <v>300000</v>
      </c>
      <c r="H41" s="117" t="s">
        <v>79</v>
      </c>
      <c r="I41" s="119" t="s">
        <v>73</v>
      </c>
      <c r="J41" s="120">
        <v>7.4999999999999997E-3</v>
      </c>
      <c r="K41" s="120"/>
      <c r="L41" s="121"/>
      <c r="M41" s="120"/>
      <c r="N41" s="97">
        <f t="shared" ref="N41" si="11">MAX(500000,B41*J41*(F41/365)+G41)</f>
        <v>2354794.5205479451</v>
      </c>
      <c r="O41" s="129"/>
      <c r="P41" s="129" t="s">
        <v>159</v>
      </c>
      <c r="Q41" s="129" t="s">
        <v>381</v>
      </c>
      <c r="R41" s="155" t="s">
        <v>67</v>
      </c>
      <c r="S41" s="123" t="s">
        <v>33</v>
      </c>
      <c r="T41" s="123"/>
    </row>
    <row r="42" spans="1:20" s="124" customFormat="1" ht="221" hidden="1" outlineLevel="1">
      <c r="A42" s="117"/>
      <c r="B42" s="117">
        <v>10000000000</v>
      </c>
      <c r="C42" s="118">
        <v>45056</v>
      </c>
      <c r="D42" s="118">
        <v>45055</v>
      </c>
      <c r="E42" s="118">
        <v>45063</v>
      </c>
      <c r="F42" s="117">
        <f>E42-D42+1</f>
        <v>9</v>
      </c>
      <c r="G42" s="117">
        <v>0</v>
      </c>
      <c r="H42" s="117" t="s">
        <v>71</v>
      </c>
      <c r="I42" s="119" t="s">
        <v>73</v>
      </c>
      <c r="J42" s="120">
        <v>0.01</v>
      </c>
      <c r="K42" s="120"/>
      <c r="L42" s="121"/>
      <c r="M42" s="120"/>
      <c r="N42" s="97">
        <f>MAX(500000,B42*J42*(F42/365)+G42)</f>
        <v>2465753.4246575343</v>
      </c>
      <c r="O42" s="129"/>
      <c r="P42" s="129" t="s">
        <v>161</v>
      </c>
      <c r="Q42" s="129" t="s">
        <v>382</v>
      </c>
      <c r="R42" s="155" t="s">
        <v>67</v>
      </c>
      <c r="S42" s="123" t="s">
        <v>33</v>
      </c>
      <c r="T42" s="123"/>
    </row>
    <row r="43" spans="1:20" s="124" customFormat="1" ht="221" hidden="1" outlineLevel="1">
      <c r="A43" s="117"/>
      <c r="B43" s="117">
        <v>10000000000</v>
      </c>
      <c r="C43" s="118">
        <v>45056</v>
      </c>
      <c r="D43" s="118">
        <v>45055</v>
      </c>
      <c r="E43" s="118">
        <v>45063</v>
      </c>
      <c r="F43" s="117">
        <f>E43-D43+1</f>
        <v>9</v>
      </c>
      <c r="G43" s="117">
        <v>0</v>
      </c>
      <c r="H43" s="117" t="s">
        <v>79</v>
      </c>
      <c r="I43" s="119" t="s">
        <v>73</v>
      </c>
      <c r="J43" s="120">
        <v>7.4999999999999997E-3</v>
      </c>
      <c r="K43" s="120"/>
      <c r="L43" s="121"/>
      <c r="M43" s="120"/>
      <c r="N43" s="97">
        <f>MAX(500000,B43*J43*(F43/365)+G43)</f>
        <v>1849315.0684931506</v>
      </c>
      <c r="O43" s="129"/>
      <c r="P43" s="129" t="s">
        <v>162</v>
      </c>
      <c r="Q43" s="129" t="s">
        <v>383</v>
      </c>
      <c r="R43" s="155" t="s">
        <v>67</v>
      </c>
      <c r="S43" s="123" t="s">
        <v>33</v>
      </c>
      <c r="T43" s="123"/>
    </row>
    <row r="44" spans="1:20" s="132" customFormat="1" collapsed="1">
      <c r="A44" s="101" t="s">
        <v>100</v>
      </c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30"/>
      <c r="N44" s="100"/>
      <c r="O44" s="101"/>
      <c r="P44" s="101"/>
      <c r="Q44" s="101"/>
      <c r="R44" s="131"/>
      <c r="S44" s="131"/>
      <c r="T44" s="131"/>
    </row>
    <row r="45" spans="1:20" s="124" customFormat="1" ht="195" hidden="1" outlineLevel="1">
      <c r="A45" s="117"/>
      <c r="B45" s="117">
        <v>10000000000</v>
      </c>
      <c r="C45" s="118">
        <v>45054</v>
      </c>
      <c r="D45" s="118">
        <v>45055</v>
      </c>
      <c r="E45" s="118">
        <v>45063</v>
      </c>
      <c r="F45" s="117">
        <f>E45-C45+1</f>
        <v>10</v>
      </c>
      <c r="G45" s="117">
        <v>0</v>
      </c>
      <c r="H45" s="117" t="s">
        <v>71</v>
      </c>
      <c r="I45" s="119" t="s">
        <v>73</v>
      </c>
      <c r="J45" s="120">
        <v>0.01</v>
      </c>
      <c r="K45" s="120"/>
      <c r="L45" s="121"/>
      <c r="M45" s="120"/>
      <c r="N45" s="97">
        <f>MAX(500000,B45*J45*(F45/365)+G45)</f>
        <v>2739726.0273972601</v>
      </c>
      <c r="O45" s="122" t="s">
        <v>88</v>
      </c>
      <c r="P45" s="122" t="s">
        <v>163</v>
      </c>
      <c r="Q45" s="122" t="s">
        <v>362</v>
      </c>
      <c r="R45" s="155" t="s">
        <v>67</v>
      </c>
      <c r="S45" s="123" t="s">
        <v>33</v>
      </c>
      <c r="T45" s="123">
        <v>11001010158499</v>
      </c>
    </row>
    <row r="46" spans="1:20" s="124" customFormat="1" ht="195" hidden="1" outlineLevel="1">
      <c r="A46" s="117"/>
      <c r="B46" s="117">
        <v>10000000000</v>
      </c>
      <c r="C46" s="118">
        <v>45054</v>
      </c>
      <c r="D46" s="118">
        <v>45055</v>
      </c>
      <c r="E46" s="118">
        <v>45063</v>
      </c>
      <c r="F46" s="117">
        <f>E46-C46+1</f>
        <v>10</v>
      </c>
      <c r="G46" s="117">
        <v>0</v>
      </c>
      <c r="H46" s="117" t="s">
        <v>79</v>
      </c>
      <c r="I46" s="119" t="s">
        <v>73</v>
      </c>
      <c r="J46" s="120">
        <v>7.4999999999999997E-3</v>
      </c>
      <c r="K46" s="120"/>
      <c r="L46" s="121"/>
      <c r="M46" s="120"/>
      <c r="N46" s="97">
        <f>MAX(50000,B46*J46*(F46/365)+G46)</f>
        <v>2054794.5205479451</v>
      </c>
      <c r="O46" s="122" t="s">
        <v>88</v>
      </c>
      <c r="P46" s="122" t="s">
        <v>164</v>
      </c>
      <c r="Q46" s="122" t="s">
        <v>363</v>
      </c>
      <c r="R46" s="155" t="s">
        <v>67</v>
      </c>
      <c r="S46" s="123" t="s">
        <v>33</v>
      </c>
      <c r="T46" s="123">
        <v>11001010158499</v>
      </c>
    </row>
    <row r="47" spans="1:20" s="124" customFormat="1" ht="221" hidden="1" outlineLevel="1">
      <c r="A47" s="117"/>
      <c r="B47" s="117">
        <v>10000000000</v>
      </c>
      <c r="C47" s="118">
        <v>45054</v>
      </c>
      <c r="D47" s="118">
        <v>45055</v>
      </c>
      <c r="E47" s="118">
        <v>45063</v>
      </c>
      <c r="F47" s="117">
        <f>E47-C47+1</f>
        <v>10</v>
      </c>
      <c r="G47" s="117">
        <v>0</v>
      </c>
      <c r="H47" s="117" t="s">
        <v>71</v>
      </c>
      <c r="I47" s="119" t="s">
        <v>74</v>
      </c>
      <c r="J47" s="120">
        <v>0.01</v>
      </c>
      <c r="K47" s="120"/>
      <c r="L47" s="121"/>
      <c r="M47" s="120"/>
      <c r="N47" s="97">
        <f>MAX(500000,B47*J47*(F47/365)+G47)</f>
        <v>2739726.0273972601</v>
      </c>
      <c r="O47" s="122" t="s">
        <v>88</v>
      </c>
      <c r="P47" s="122" t="s">
        <v>165</v>
      </c>
      <c r="Q47" s="122" t="s">
        <v>132</v>
      </c>
      <c r="R47" s="155" t="s">
        <v>67</v>
      </c>
      <c r="S47" s="123" t="s">
        <v>33</v>
      </c>
      <c r="T47" s="123">
        <v>11001010158538</v>
      </c>
    </row>
    <row r="48" spans="1:20" s="124" customFormat="1" ht="221" hidden="1" outlineLevel="1">
      <c r="A48" s="117"/>
      <c r="B48" s="117">
        <v>10000000000</v>
      </c>
      <c r="C48" s="118">
        <v>45054</v>
      </c>
      <c r="D48" s="118">
        <v>45055</v>
      </c>
      <c r="E48" s="118">
        <v>45063</v>
      </c>
      <c r="F48" s="117">
        <f>E48-C48+1</f>
        <v>10</v>
      </c>
      <c r="G48" s="117">
        <v>0</v>
      </c>
      <c r="H48" s="117" t="s">
        <v>79</v>
      </c>
      <c r="I48" s="119" t="s">
        <v>74</v>
      </c>
      <c r="J48" s="120">
        <v>7.4999999999999997E-3</v>
      </c>
      <c r="K48" s="120"/>
      <c r="L48" s="121"/>
      <c r="M48" s="120"/>
      <c r="N48" s="97">
        <f>MAX(50000,B48*J48*(F48/365)+G48)</f>
        <v>2054794.5205479451</v>
      </c>
      <c r="O48" s="122" t="s">
        <v>88</v>
      </c>
      <c r="P48" s="122" t="s">
        <v>166</v>
      </c>
      <c r="Q48" s="122" t="s">
        <v>133</v>
      </c>
      <c r="R48" s="155" t="s">
        <v>67</v>
      </c>
      <c r="S48" s="123" t="s">
        <v>33</v>
      </c>
      <c r="T48" s="123">
        <v>11001010158538</v>
      </c>
    </row>
    <row r="49" spans="1:20" s="124" customFormat="1" ht="234" hidden="1" outlineLevel="1">
      <c r="A49" s="117"/>
      <c r="B49" s="117">
        <v>10000000000</v>
      </c>
      <c r="C49" s="118">
        <v>45054</v>
      </c>
      <c r="D49" s="118">
        <v>45055</v>
      </c>
      <c r="E49" s="118">
        <v>45063</v>
      </c>
      <c r="F49" s="117">
        <f t="shared" ref="F49" si="12">E49-C49+1</f>
        <v>10</v>
      </c>
      <c r="G49" s="117">
        <v>0</v>
      </c>
      <c r="H49" s="117" t="s">
        <v>71</v>
      </c>
      <c r="I49" s="119" t="s">
        <v>75</v>
      </c>
      <c r="J49" s="120">
        <v>1.7999999999999999E-2</v>
      </c>
      <c r="K49" s="120"/>
      <c r="L49" s="121"/>
      <c r="M49" s="120"/>
      <c r="N49" s="97">
        <f>MAX(500000,B49*J49*(F49/365)+G49)</f>
        <v>4931506.8493150687</v>
      </c>
      <c r="O49" s="122" t="s">
        <v>88</v>
      </c>
      <c r="P49" s="122" t="s">
        <v>167</v>
      </c>
      <c r="Q49" s="122" t="s">
        <v>364</v>
      </c>
      <c r="R49" s="155" t="s">
        <v>67</v>
      </c>
      <c r="S49" s="123" t="s">
        <v>33</v>
      </c>
      <c r="T49" s="123">
        <v>11001010158350</v>
      </c>
    </row>
    <row r="50" spans="1:20" s="124" customFormat="1" ht="234" hidden="1" outlineLevel="1">
      <c r="A50" s="117"/>
      <c r="B50" s="117">
        <v>10000000000</v>
      </c>
      <c r="C50" s="118">
        <v>45054</v>
      </c>
      <c r="D50" s="118">
        <v>45055</v>
      </c>
      <c r="E50" s="118">
        <v>45063</v>
      </c>
      <c r="F50" s="117">
        <f>E50-C50+1</f>
        <v>10</v>
      </c>
      <c r="G50" s="117">
        <v>0</v>
      </c>
      <c r="H50" s="117" t="s">
        <v>79</v>
      </c>
      <c r="I50" s="119" t="s">
        <v>75</v>
      </c>
      <c r="J50" s="120">
        <v>7.4999999999999997E-3</v>
      </c>
      <c r="K50" s="120"/>
      <c r="L50" s="121"/>
      <c r="M50" s="120"/>
      <c r="N50" s="97">
        <f>MAX(500000,B50*J50*(F50/365)+G50)</f>
        <v>2054794.5205479451</v>
      </c>
      <c r="O50" s="122" t="s">
        <v>88</v>
      </c>
      <c r="P50" s="122" t="s">
        <v>168</v>
      </c>
      <c r="Q50" s="122" t="s">
        <v>365</v>
      </c>
      <c r="R50" s="155" t="s">
        <v>67</v>
      </c>
      <c r="S50" s="123" t="s">
        <v>33</v>
      </c>
      <c r="T50" s="123">
        <v>11001010158350</v>
      </c>
    </row>
    <row r="51" spans="1:20" s="124" customFormat="1" ht="221" hidden="1" outlineLevel="1">
      <c r="A51" s="117"/>
      <c r="B51" s="117">
        <v>10000000000</v>
      </c>
      <c r="C51" s="118">
        <v>45054</v>
      </c>
      <c r="D51" s="118">
        <v>45055</v>
      </c>
      <c r="E51" s="118">
        <v>45063</v>
      </c>
      <c r="F51" s="117">
        <f t="shared" ref="F51:F55" si="13">E51-C51+1</f>
        <v>10</v>
      </c>
      <c r="G51" s="117">
        <v>0</v>
      </c>
      <c r="H51" s="117" t="s">
        <v>71</v>
      </c>
      <c r="I51" s="119"/>
      <c r="J51" s="120">
        <v>1.7999999999999999E-2</v>
      </c>
      <c r="K51" s="120" t="s">
        <v>80</v>
      </c>
      <c r="L51" s="121">
        <v>0.7</v>
      </c>
      <c r="M51" s="125"/>
      <c r="N51" s="126">
        <f>B51*(1-L51)*J51*(F51/365)+M51</f>
        <v>1479452.0547945206</v>
      </c>
      <c r="O51" s="122" t="s">
        <v>136</v>
      </c>
      <c r="P51" s="122" t="s">
        <v>169</v>
      </c>
      <c r="Q51" s="122" t="s">
        <v>366</v>
      </c>
      <c r="R51" s="155" t="s">
        <v>67</v>
      </c>
      <c r="S51" s="123" t="s">
        <v>33</v>
      </c>
      <c r="T51" s="123">
        <v>11001010158350</v>
      </c>
    </row>
    <row r="52" spans="1:20" s="124" customFormat="1" ht="221" hidden="1" outlineLevel="1">
      <c r="A52" s="117"/>
      <c r="B52" s="117">
        <v>10000000000</v>
      </c>
      <c r="C52" s="118">
        <v>45054</v>
      </c>
      <c r="D52" s="118">
        <v>45055</v>
      </c>
      <c r="E52" s="118">
        <v>45063</v>
      </c>
      <c r="F52" s="117">
        <f t="shared" si="13"/>
        <v>10</v>
      </c>
      <c r="G52" s="117">
        <v>0</v>
      </c>
      <c r="H52" s="117" t="s">
        <v>79</v>
      </c>
      <c r="I52" s="119"/>
      <c r="J52" s="120">
        <v>7.4999999999999997E-3</v>
      </c>
      <c r="K52" s="120" t="s">
        <v>80</v>
      </c>
      <c r="L52" s="121">
        <v>0.7</v>
      </c>
      <c r="M52" s="120"/>
      <c r="N52" s="126">
        <f t="shared" ref="N52:N64" si="14">B52*(1-L52)*J52*(F52/365)+M52</f>
        <v>616438.35616438359</v>
      </c>
      <c r="O52" s="122" t="s">
        <v>136</v>
      </c>
      <c r="P52" s="122" t="s">
        <v>170</v>
      </c>
      <c r="Q52" s="122" t="s">
        <v>384</v>
      </c>
      <c r="R52" s="155" t="s">
        <v>67</v>
      </c>
      <c r="S52" s="123" t="s">
        <v>33</v>
      </c>
      <c r="T52" s="123">
        <v>11001010158350</v>
      </c>
    </row>
    <row r="53" spans="1:20" s="124" customFormat="1" ht="221" hidden="1" outlineLevel="1">
      <c r="A53" s="117"/>
      <c r="B53" s="117">
        <v>10000000000</v>
      </c>
      <c r="C53" s="118">
        <v>45054</v>
      </c>
      <c r="D53" s="118">
        <v>45055</v>
      </c>
      <c r="E53" s="118">
        <v>45063</v>
      </c>
      <c r="F53" s="117">
        <f t="shared" si="13"/>
        <v>10</v>
      </c>
      <c r="G53" s="117">
        <v>0</v>
      </c>
      <c r="H53" s="117" t="s">
        <v>71</v>
      </c>
      <c r="I53" s="119"/>
      <c r="J53" s="120">
        <v>1.7999999999999999E-2</v>
      </c>
      <c r="K53" s="120" t="s">
        <v>81</v>
      </c>
      <c r="L53" s="121">
        <v>0.5</v>
      </c>
      <c r="M53" s="120"/>
      <c r="N53" s="126">
        <f t="shared" si="14"/>
        <v>2465753.4246575343</v>
      </c>
      <c r="O53" s="122" t="s">
        <v>136</v>
      </c>
      <c r="P53" s="122" t="s">
        <v>171</v>
      </c>
      <c r="Q53" s="122" t="s">
        <v>367</v>
      </c>
      <c r="R53" s="155" t="s">
        <v>67</v>
      </c>
      <c r="S53" s="123" t="s">
        <v>33</v>
      </c>
      <c r="T53" s="123">
        <v>11001010158369</v>
      </c>
    </row>
    <row r="54" spans="1:20" s="124" customFormat="1" ht="234" hidden="1" outlineLevel="1">
      <c r="A54" s="117"/>
      <c r="B54" s="117">
        <v>10000000000</v>
      </c>
      <c r="C54" s="118">
        <v>45054</v>
      </c>
      <c r="D54" s="118">
        <v>45055</v>
      </c>
      <c r="E54" s="118">
        <v>45063</v>
      </c>
      <c r="F54" s="117">
        <f t="shared" si="13"/>
        <v>10</v>
      </c>
      <c r="G54" s="117">
        <v>0</v>
      </c>
      <c r="H54" s="117" t="s">
        <v>79</v>
      </c>
      <c r="I54" s="119"/>
      <c r="J54" s="120">
        <v>7.4999999999999997E-3</v>
      </c>
      <c r="K54" s="120" t="s">
        <v>81</v>
      </c>
      <c r="L54" s="121">
        <v>0.5</v>
      </c>
      <c r="M54" s="120"/>
      <c r="N54" s="126">
        <f t="shared" si="14"/>
        <v>1027397.2602739725</v>
      </c>
      <c r="O54" s="122" t="s">
        <v>136</v>
      </c>
      <c r="P54" s="122" t="s">
        <v>172</v>
      </c>
      <c r="Q54" s="122" t="s">
        <v>368</v>
      </c>
      <c r="R54" s="155" t="s">
        <v>67</v>
      </c>
      <c r="S54" s="123" t="s">
        <v>33</v>
      </c>
      <c r="T54" s="123">
        <v>11001010158369</v>
      </c>
    </row>
    <row r="55" spans="1:20" s="124" customFormat="1" ht="234" hidden="1" outlineLevel="1">
      <c r="A55" s="117"/>
      <c r="B55" s="117">
        <v>10000000000</v>
      </c>
      <c r="C55" s="118">
        <v>45054</v>
      </c>
      <c r="D55" s="118">
        <v>45055</v>
      </c>
      <c r="E55" s="118">
        <v>45063</v>
      </c>
      <c r="F55" s="117">
        <f t="shared" si="13"/>
        <v>10</v>
      </c>
      <c r="G55" s="117">
        <v>0</v>
      </c>
      <c r="H55" s="117" t="s">
        <v>71</v>
      </c>
      <c r="I55" s="119"/>
      <c r="J55" s="120">
        <v>1.7999999999999999E-2</v>
      </c>
      <c r="K55" s="120" t="s">
        <v>82</v>
      </c>
      <c r="L55" s="121">
        <v>0.4</v>
      </c>
      <c r="M55" s="120"/>
      <c r="N55" s="126">
        <f t="shared" si="14"/>
        <v>2958904.1095890407</v>
      </c>
      <c r="O55" s="122" t="s">
        <v>136</v>
      </c>
      <c r="P55" s="122" t="s">
        <v>173</v>
      </c>
      <c r="Q55" s="122" t="s">
        <v>369</v>
      </c>
      <c r="R55" s="155" t="s">
        <v>67</v>
      </c>
      <c r="S55" s="123" t="s">
        <v>33</v>
      </c>
      <c r="T55" s="123"/>
    </row>
    <row r="56" spans="1:20" s="124" customFormat="1" ht="221" hidden="1" outlineLevel="1">
      <c r="A56" s="117"/>
      <c r="B56" s="117">
        <v>10000000000</v>
      </c>
      <c r="C56" s="118">
        <v>45054</v>
      </c>
      <c r="D56" s="118">
        <v>45055</v>
      </c>
      <c r="E56" s="118">
        <v>45063</v>
      </c>
      <c r="F56" s="117">
        <f>E56-C56+1</f>
        <v>10</v>
      </c>
      <c r="G56" s="117">
        <v>0</v>
      </c>
      <c r="H56" s="117" t="s">
        <v>79</v>
      </c>
      <c r="I56" s="119"/>
      <c r="J56" s="120">
        <v>7.4999999999999997E-3</v>
      </c>
      <c r="K56" s="120" t="s">
        <v>82</v>
      </c>
      <c r="L56" s="121">
        <v>0.4</v>
      </c>
      <c r="M56" s="120"/>
      <c r="N56" s="126">
        <f t="shared" si="14"/>
        <v>1232876.7123287672</v>
      </c>
      <c r="O56" s="122" t="s">
        <v>136</v>
      </c>
      <c r="P56" s="122" t="s">
        <v>174</v>
      </c>
      <c r="Q56" s="122" t="s">
        <v>370</v>
      </c>
      <c r="R56" s="155" t="s">
        <v>67</v>
      </c>
      <c r="S56" s="123" t="s">
        <v>33</v>
      </c>
      <c r="T56" s="123"/>
    </row>
    <row r="57" spans="1:20" s="124" customFormat="1" ht="221" hidden="1" outlineLevel="1">
      <c r="A57" s="117"/>
      <c r="B57" s="117">
        <v>10000000000</v>
      </c>
      <c r="C57" s="118">
        <v>45054</v>
      </c>
      <c r="D57" s="118">
        <v>45055</v>
      </c>
      <c r="E57" s="118">
        <v>45063</v>
      </c>
      <c r="F57" s="117">
        <f t="shared" ref="F57:F70" si="15">E57-C57+1</f>
        <v>10</v>
      </c>
      <c r="G57" s="117">
        <v>0</v>
      </c>
      <c r="H57" s="117" t="s">
        <v>71</v>
      </c>
      <c r="I57" s="119"/>
      <c r="J57" s="120">
        <v>1.7999999999999999E-2</v>
      </c>
      <c r="K57" s="120" t="s">
        <v>83</v>
      </c>
      <c r="L57" s="121">
        <v>0.3</v>
      </c>
      <c r="M57" s="120"/>
      <c r="N57" s="126">
        <f t="shared" si="14"/>
        <v>3452054.7945205471</v>
      </c>
      <c r="O57" s="122" t="s">
        <v>136</v>
      </c>
      <c r="P57" s="122" t="s">
        <v>175</v>
      </c>
      <c r="Q57" s="122" t="s">
        <v>371</v>
      </c>
      <c r="R57" s="155" t="s">
        <v>67</v>
      </c>
      <c r="S57" s="123" t="s">
        <v>33</v>
      </c>
      <c r="T57" s="123"/>
    </row>
    <row r="58" spans="1:20" s="124" customFormat="1" ht="221" hidden="1" outlineLevel="1">
      <c r="A58" s="117"/>
      <c r="B58" s="117">
        <v>10000000000</v>
      </c>
      <c r="C58" s="118">
        <v>45054</v>
      </c>
      <c r="D58" s="118">
        <v>45055</v>
      </c>
      <c r="E58" s="118">
        <v>45063</v>
      </c>
      <c r="F58" s="117">
        <f t="shared" si="15"/>
        <v>10</v>
      </c>
      <c r="G58" s="117">
        <v>0</v>
      </c>
      <c r="H58" s="117" t="s">
        <v>79</v>
      </c>
      <c r="I58" s="119"/>
      <c r="J58" s="120">
        <v>7.4999999999999997E-3</v>
      </c>
      <c r="K58" s="120" t="s">
        <v>83</v>
      </c>
      <c r="L58" s="121">
        <v>0.3</v>
      </c>
      <c r="M58" s="120"/>
      <c r="N58" s="126">
        <f t="shared" si="14"/>
        <v>1438356.1643835616</v>
      </c>
      <c r="O58" s="122" t="s">
        <v>136</v>
      </c>
      <c r="P58" s="122" t="s">
        <v>176</v>
      </c>
      <c r="Q58" s="122" t="s">
        <v>372</v>
      </c>
      <c r="R58" s="155" t="s">
        <v>67</v>
      </c>
      <c r="S58" s="123" t="s">
        <v>33</v>
      </c>
      <c r="T58" s="123"/>
    </row>
    <row r="59" spans="1:20" s="124" customFormat="1" ht="221" hidden="1" outlineLevel="1">
      <c r="A59" s="117"/>
      <c r="B59" s="117">
        <v>10000000000</v>
      </c>
      <c r="C59" s="118">
        <v>45054</v>
      </c>
      <c r="D59" s="118">
        <v>45055</v>
      </c>
      <c r="E59" s="118">
        <v>45063</v>
      </c>
      <c r="F59" s="117">
        <f t="shared" si="15"/>
        <v>10</v>
      </c>
      <c r="G59" s="117">
        <v>0</v>
      </c>
      <c r="H59" s="117" t="s">
        <v>71</v>
      </c>
      <c r="I59" s="119"/>
      <c r="J59" s="120">
        <v>1.7999999999999999E-2</v>
      </c>
      <c r="K59" s="120" t="s">
        <v>84</v>
      </c>
      <c r="L59" s="121">
        <v>0.2</v>
      </c>
      <c r="M59" s="120"/>
      <c r="N59" s="126">
        <f t="shared" si="14"/>
        <v>3945205.4794520545</v>
      </c>
      <c r="O59" s="122" t="s">
        <v>136</v>
      </c>
      <c r="P59" s="122" t="s">
        <v>177</v>
      </c>
      <c r="Q59" s="122" t="s">
        <v>373</v>
      </c>
      <c r="R59" s="155" t="s">
        <v>67</v>
      </c>
      <c r="S59" s="123" t="s">
        <v>33</v>
      </c>
      <c r="T59" s="123"/>
    </row>
    <row r="60" spans="1:20" s="124" customFormat="1" ht="221" hidden="1" outlineLevel="1">
      <c r="A60" s="117"/>
      <c r="B60" s="117">
        <v>10000000000</v>
      </c>
      <c r="C60" s="118">
        <v>45054</v>
      </c>
      <c r="D60" s="118">
        <v>45055</v>
      </c>
      <c r="E60" s="118">
        <v>45063</v>
      </c>
      <c r="F60" s="117">
        <f t="shared" si="15"/>
        <v>10</v>
      </c>
      <c r="G60" s="117">
        <v>0</v>
      </c>
      <c r="H60" s="117" t="s">
        <v>79</v>
      </c>
      <c r="I60" s="119"/>
      <c r="J60" s="120">
        <v>7.4999999999999997E-3</v>
      </c>
      <c r="K60" s="120" t="s">
        <v>84</v>
      </c>
      <c r="L60" s="121">
        <v>0.2</v>
      </c>
      <c r="M60" s="120"/>
      <c r="N60" s="126">
        <f t="shared" si="14"/>
        <v>1643835.616438356</v>
      </c>
      <c r="O60" s="122" t="s">
        <v>136</v>
      </c>
      <c r="P60" s="122" t="s">
        <v>178</v>
      </c>
      <c r="Q60" s="122" t="s">
        <v>374</v>
      </c>
      <c r="R60" s="155" t="s">
        <v>67</v>
      </c>
      <c r="S60" s="123" t="s">
        <v>33</v>
      </c>
      <c r="T60" s="123"/>
    </row>
    <row r="61" spans="1:20" s="124" customFormat="1" ht="221" hidden="1" outlineLevel="1">
      <c r="A61" s="117"/>
      <c r="B61" s="117">
        <v>10000000000</v>
      </c>
      <c r="C61" s="118">
        <v>45054</v>
      </c>
      <c r="D61" s="118">
        <v>45055</v>
      </c>
      <c r="E61" s="118">
        <v>45063</v>
      </c>
      <c r="F61" s="117">
        <f t="shared" si="15"/>
        <v>10</v>
      </c>
      <c r="G61" s="117">
        <v>0</v>
      </c>
      <c r="H61" s="117" t="s">
        <v>71</v>
      </c>
      <c r="I61" s="119"/>
      <c r="J61" s="120">
        <v>1.7999999999999999E-2</v>
      </c>
      <c r="K61" s="120" t="s">
        <v>85</v>
      </c>
      <c r="L61" s="121">
        <v>0.2</v>
      </c>
      <c r="M61" s="120"/>
      <c r="N61" s="126">
        <f t="shared" si="14"/>
        <v>3945205.4794520545</v>
      </c>
      <c r="O61" s="122" t="s">
        <v>136</v>
      </c>
      <c r="P61" s="122" t="s">
        <v>179</v>
      </c>
      <c r="Q61" s="122" t="s">
        <v>375</v>
      </c>
      <c r="R61" s="155" t="s">
        <v>67</v>
      </c>
      <c r="S61" s="123" t="s">
        <v>33</v>
      </c>
      <c r="T61" s="123"/>
    </row>
    <row r="62" spans="1:20" s="124" customFormat="1" ht="221" hidden="1" outlineLevel="1">
      <c r="A62" s="117"/>
      <c r="B62" s="117">
        <v>10000000000</v>
      </c>
      <c r="C62" s="118">
        <v>45054</v>
      </c>
      <c r="D62" s="118">
        <v>45055</v>
      </c>
      <c r="E62" s="118">
        <v>45063</v>
      </c>
      <c r="F62" s="117">
        <f t="shared" si="15"/>
        <v>10</v>
      </c>
      <c r="G62" s="117">
        <v>0</v>
      </c>
      <c r="H62" s="117" t="s">
        <v>79</v>
      </c>
      <c r="I62" s="119"/>
      <c r="J62" s="120">
        <v>7.4999999999999997E-3</v>
      </c>
      <c r="K62" s="120" t="s">
        <v>85</v>
      </c>
      <c r="L62" s="121">
        <v>0.2</v>
      </c>
      <c r="M62" s="120"/>
      <c r="N62" s="126">
        <f t="shared" si="14"/>
        <v>1643835.616438356</v>
      </c>
      <c r="O62" s="122" t="s">
        <v>136</v>
      </c>
      <c r="P62" s="122" t="s">
        <v>180</v>
      </c>
      <c r="Q62" s="122" t="s">
        <v>376</v>
      </c>
      <c r="R62" s="155" t="s">
        <v>67</v>
      </c>
      <c r="S62" s="123" t="s">
        <v>33</v>
      </c>
      <c r="T62" s="123"/>
    </row>
    <row r="63" spans="1:20" s="124" customFormat="1" ht="221" hidden="1" outlineLevel="1">
      <c r="A63" s="117"/>
      <c r="B63" s="117">
        <v>10000000000</v>
      </c>
      <c r="C63" s="118">
        <v>45054</v>
      </c>
      <c r="D63" s="118">
        <v>45055</v>
      </c>
      <c r="E63" s="118">
        <v>45063</v>
      </c>
      <c r="F63" s="117">
        <f t="shared" si="15"/>
        <v>10</v>
      </c>
      <c r="G63" s="117">
        <v>0</v>
      </c>
      <c r="H63" s="117" t="s">
        <v>71</v>
      </c>
      <c r="I63" s="119"/>
      <c r="J63" s="120">
        <v>1.7999999999999999E-2</v>
      </c>
      <c r="K63" s="120" t="s">
        <v>86</v>
      </c>
      <c r="L63" s="121">
        <v>0</v>
      </c>
      <c r="M63" s="120"/>
      <c r="N63" s="126">
        <f t="shared" si="14"/>
        <v>4931506.8493150687</v>
      </c>
      <c r="O63" s="122" t="s">
        <v>136</v>
      </c>
      <c r="P63" s="122" t="s">
        <v>181</v>
      </c>
      <c r="Q63" s="122" t="s">
        <v>377</v>
      </c>
      <c r="R63" s="155" t="s">
        <v>67</v>
      </c>
      <c r="S63" s="123" t="s">
        <v>33</v>
      </c>
      <c r="T63" s="123"/>
    </row>
    <row r="64" spans="1:20" s="124" customFormat="1" ht="221" hidden="1" outlineLevel="1">
      <c r="A64" s="117"/>
      <c r="B64" s="117">
        <v>10000000000</v>
      </c>
      <c r="C64" s="118">
        <v>45054</v>
      </c>
      <c r="D64" s="118">
        <v>45055</v>
      </c>
      <c r="E64" s="118">
        <v>45063</v>
      </c>
      <c r="F64" s="117">
        <f t="shared" si="15"/>
        <v>10</v>
      </c>
      <c r="G64" s="117">
        <v>0</v>
      </c>
      <c r="H64" s="117" t="s">
        <v>79</v>
      </c>
      <c r="I64" s="119"/>
      <c r="J64" s="120">
        <v>7.4999999999999997E-3</v>
      </c>
      <c r="K64" s="120" t="s">
        <v>86</v>
      </c>
      <c r="L64" s="121">
        <v>0</v>
      </c>
      <c r="M64" s="120"/>
      <c r="N64" s="126">
        <f t="shared" si="14"/>
        <v>2054794.5205479451</v>
      </c>
      <c r="O64" s="122" t="s">
        <v>136</v>
      </c>
      <c r="P64" s="122" t="s">
        <v>182</v>
      </c>
      <c r="Q64" s="122" t="s">
        <v>378</v>
      </c>
      <c r="R64" s="155" t="s">
        <v>67</v>
      </c>
      <c r="S64" s="123" t="s">
        <v>33</v>
      </c>
      <c r="T64" s="123"/>
    </row>
    <row r="65" spans="1:20" s="124" customFormat="1" ht="221" hidden="1" outlineLevel="1">
      <c r="A65" s="117"/>
      <c r="B65" s="117">
        <v>10000000000</v>
      </c>
      <c r="C65" s="118">
        <v>45054</v>
      </c>
      <c r="D65" s="118">
        <v>45055</v>
      </c>
      <c r="E65" s="118">
        <v>45063</v>
      </c>
      <c r="F65" s="117">
        <f t="shared" si="15"/>
        <v>10</v>
      </c>
      <c r="G65" s="117">
        <v>0</v>
      </c>
      <c r="H65" s="117" t="s">
        <v>71</v>
      </c>
      <c r="I65" s="119"/>
      <c r="J65" s="127"/>
      <c r="K65" s="120"/>
      <c r="L65" s="121"/>
      <c r="M65" s="128">
        <v>0.05</v>
      </c>
      <c r="N65" s="97">
        <f>MAX(500000,B65*M65*(F65/365)+G65)</f>
        <v>13698630.1369863</v>
      </c>
      <c r="O65" s="122" t="s">
        <v>88</v>
      </c>
      <c r="P65" s="122" t="s">
        <v>183</v>
      </c>
      <c r="Q65" s="122" t="s">
        <v>379</v>
      </c>
      <c r="R65" s="155" t="s">
        <v>67</v>
      </c>
      <c r="S65" s="123" t="s">
        <v>33</v>
      </c>
      <c r="T65" s="123"/>
    </row>
    <row r="66" spans="1:20" s="124" customFormat="1" ht="221" hidden="1" outlineLevel="1">
      <c r="A66" s="117"/>
      <c r="B66" s="117">
        <v>10000000000</v>
      </c>
      <c r="C66" s="118">
        <v>45054</v>
      </c>
      <c r="D66" s="118">
        <v>45055</v>
      </c>
      <c r="E66" s="118">
        <v>45063</v>
      </c>
      <c r="F66" s="117">
        <f t="shared" si="15"/>
        <v>10</v>
      </c>
      <c r="G66" s="117">
        <v>0</v>
      </c>
      <c r="H66" s="117" t="s">
        <v>79</v>
      </c>
      <c r="I66" s="119"/>
      <c r="J66" s="127"/>
      <c r="K66" s="120"/>
      <c r="L66" s="121"/>
      <c r="M66" s="128">
        <v>0.05</v>
      </c>
      <c r="N66" s="97">
        <f>MAX(500000,B66*M66*(F66/365)+G66)</f>
        <v>13698630.1369863</v>
      </c>
      <c r="O66" s="122" t="s">
        <v>88</v>
      </c>
      <c r="P66" s="122" t="s">
        <v>184</v>
      </c>
      <c r="Q66" s="122" t="s">
        <v>385</v>
      </c>
      <c r="R66" s="155" t="s">
        <v>67</v>
      </c>
      <c r="S66" s="123" t="s">
        <v>33</v>
      </c>
      <c r="T66" s="123"/>
    </row>
    <row r="67" spans="1:20" s="124" customFormat="1" ht="221" hidden="1" outlineLevel="1">
      <c r="A67" s="117"/>
      <c r="B67" s="117">
        <v>100000000</v>
      </c>
      <c r="C67" s="118">
        <v>45054</v>
      </c>
      <c r="D67" s="118">
        <v>45055</v>
      </c>
      <c r="E67" s="118">
        <v>45063</v>
      </c>
      <c r="F67" s="117">
        <f t="shared" si="15"/>
        <v>10</v>
      </c>
      <c r="G67" s="117">
        <v>0</v>
      </c>
      <c r="H67" s="117" t="s">
        <v>71</v>
      </c>
      <c r="I67" s="119" t="s">
        <v>73</v>
      </c>
      <c r="J67" s="120">
        <v>0.01</v>
      </c>
      <c r="K67" s="120"/>
      <c r="L67" s="121"/>
      <c r="M67" s="120"/>
      <c r="N67" s="97">
        <f>MAX(500000,B67*J67*(F67/365)+G67)</f>
        <v>500000</v>
      </c>
      <c r="O67" s="122"/>
      <c r="P67" s="122" t="s">
        <v>185</v>
      </c>
      <c r="Q67" s="122" t="s">
        <v>157</v>
      </c>
      <c r="R67" s="155" t="s">
        <v>67</v>
      </c>
      <c r="S67" s="123" t="s">
        <v>33</v>
      </c>
      <c r="T67" s="123"/>
    </row>
    <row r="68" spans="1:20" s="124" customFormat="1" ht="221" hidden="1" outlineLevel="1">
      <c r="A68" s="117"/>
      <c r="B68" s="117">
        <v>100000000</v>
      </c>
      <c r="C68" s="118">
        <v>45054</v>
      </c>
      <c r="D68" s="118">
        <v>45055</v>
      </c>
      <c r="E68" s="118">
        <v>45063</v>
      </c>
      <c r="F68" s="117">
        <f t="shared" si="15"/>
        <v>10</v>
      </c>
      <c r="G68" s="117">
        <v>0</v>
      </c>
      <c r="H68" s="117" t="s">
        <v>79</v>
      </c>
      <c r="I68" s="119" t="s">
        <v>73</v>
      </c>
      <c r="J68" s="120">
        <v>0.01</v>
      </c>
      <c r="K68" s="120"/>
      <c r="L68" s="121"/>
      <c r="M68" s="120"/>
      <c r="N68" s="97">
        <f>MAX(500000,B68*J68*(F68/365)+G68)</f>
        <v>500000</v>
      </c>
      <c r="O68" s="122"/>
      <c r="P68" s="122" t="s">
        <v>186</v>
      </c>
      <c r="Q68" s="122" t="s">
        <v>158</v>
      </c>
      <c r="R68" s="155" t="s">
        <v>67</v>
      </c>
      <c r="S68" s="123" t="s">
        <v>33</v>
      </c>
      <c r="T68" s="123"/>
    </row>
    <row r="69" spans="1:20" s="124" customFormat="1" ht="234" hidden="1" outlineLevel="1">
      <c r="A69" s="117"/>
      <c r="B69" s="117">
        <v>10000000000</v>
      </c>
      <c r="C69" s="118">
        <v>45054</v>
      </c>
      <c r="D69" s="118">
        <v>45055</v>
      </c>
      <c r="E69" s="118">
        <v>45063</v>
      </c>
      <c r="F69" s="117">
        <f t="shared" si="15"/>
        <v>10</v>
      </c>
      <c r="G69" s="117">
        <v>300000</v>
      </c>
      <c r="H69" s="117" t="s">
        <v>71</v>
      </c>
      <c r="I69" s="119" t="s">
        <v>73</v>
      </c>
      <c r="J69" s="120">
        <v>0.01</v>
      </c>
      <c r="K69" s="120"/>
      <c r="L69" s="121"/>
      <c r="M69" s="120"/>
      <c r="N69" s="97">
        <f>MAX(500000,B69*J69*(F69/365)+G69)</f>
        <v>3039726.0273972601</v>
      </c>
      <c r="O69" s="129"/>
      <c r="P69" s="129" t="s">
        <v>187</v>
      </c>
      <c r="Q69" s="129" t="s">
        <v>380</v>
      </c>
      <c r="R69" s="155" t="s">
        <v>67</v>
      </c>
      <c r="S69" s="123" t="s">
        <v>33</v>
      </c>
      <c r="T69" s="123"/>
    </row>
    <row r="70" spans="1:20" s="124" customFormat="1" ht="221" hidden="1" outlineLevel="1">
      <c r="A70" s="117"/>
      <c r="B70" s="117">
        <v>10000000000</v>
      </c>
      <c r="C70" s="118">
        <v>45054</v>
      </c>
      <c r="D70" s="118">
        <v>45055</v>
      </c>
      <c r="E70" s="118">
        <v>45063</v>
      </c>
      <c r="F70" s="117">
        <f t="shared" si="15"/>
        <v>10</v>
      </c>
      <c r="G70" s="117">
        <v>300000</v>
      </c>
      <c r="H70" s="117" t="s">
        <v>79</v>
      </c>
      <c r="I70" s="119" t="s">
        <v>73</v>
      </c>
      <c r="J70" s="120">
        <v>7.4999999999999997E-3</v>
      </c>
      <c r="K70" s="120"/>
      <c r="L70" s="121"/>
      <c r="M70" s="120"/>
      <c r="N70" s="97">
        <f t="shared" ref="N70" si="16">MAX(500000,B70*J70*(F70/365)+G70)</f>
        <v>2354794.5205479451</v>
      </c>
      <c r="O70" s="129"/>
      <c r="P70" s="129" t="s">
        <v>188</v>
      </c>
      <c r="Q70" s="129" t="s">
        <v>381</v>
      </c>
      <c r="R70" s="155" t="s">
        <v>67</v>
      </c>
      <c r="S70" s="123" t="s">
        <v>33</v>
      </c>
      <c r="T70" s="123"/>
    </row>
    <row r="71" spans="1:20" s="124" customFormat="1" ht="221" hidden="1" outlineLevel="1">
      <c r="A71" s="117"/>
      <c r="B71" s="117">
        <v>10000000000</v>
      </c>
      <c r="C71" s="118">
        <v>45056</v>
      </c>
      <c r="D71" s="118">
        <v>45055</v>
      </c>
      <c r="E71" s="118">
        <v>45063</v>
      </c>
      <c r="F71" s="117">
        <f>E71-D71+1</f>
        <v>9</v>
      </c>
      <c r="G71" s="117">
        <v>0</v>
      </c>
      <c r="H71" s="117" t="s">
        <v>71</v>
      </c>
      <c r="I71" s="119" t="s">
        <v>73</v>
      </c>
      <c r="J71" s="120">
        <v>0.01</v>
      </c>
      <c r="K71" s="120"/>
      <c r="L71" s="121"/>
      <c r="M71" s="120"/>
      <c r="N71" s="97">
        <f>MAX(500000,B71*J71*(F71/365)+G71)</f>
        <v>2465753.4246575343</v>
      </c>
      <c r="O71" s="129"/>
      <c r="P71" s="129" t="s">
        <v>189</v>
      </c>
      <c r="Q71" s="129" t="s">
        <v>382</v>
      </c>
      <c r="R71" s="155" t="s">
        <v>67</v>
      </c>
      <c r="S71" s="123" t="s">
        <v>33</v>
      </c>
      <c r="T71" s="123"/>
    </row>
    <row r="72" spans="1:20" s="124" customFormat="1" ht="221" hidden="1" outlineLevel="1">
      <c r="A72" s="117"/>
      <c r="B72" s="117">
        <v>10000000000</v>
      </c>
      <c r="C72" s="118">
        <v>45056</v>
      </c>
      <c r="D72" s="118">
        <v>45055</v>
      </c>
      <c r="E72" s="118">
        <v>45063</v>
      </c>
      <c r="F72" s="117">
        <f>E72-D72+1</f>
        <v>9</v>
      </c>
      <c r="G72" s="117">
        <v>0</v>
      </c>
      <c r="H72" s="117" t="s">
        <v>79</v>
      </c>
      <c r="I72" s="119" t="s">
        <v>73</v>
      </c>
      <c r="J72" s="120">
        <v>7.4999999999999997E-3</v>
      </c>
      <c r="K72" s="120"/>
      <c r="L72" s="121"/>
      <c r="M72" s="120"/>
      <c r="N72" s="97">
        <f>MAX(500000,B72*J72*(F72/365)+G72)</f>
        <v>1849315.0684931506</v>
      </c>
      <c r="O72" s="129"/>
      <c r="P72" s="129" t="s">
        <v>190</v>
      </c>
      <c r="Q72" s="129" t="s">
        <v>383</v>
      </c>
      <c r="R72" s="155" t="s">
        <v>67</v>
      </c>
      <c r="S72" s="123" t="s">
        <v>33</v>
      </c>
      <c r="T72" s="123"/>
    </row>
    <row r="73" spans="1:20" s="111" customFormat="1" collapsed="1">
      <c r="A73" s="101" t="s">
        <v>101</v>
      </c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33"/>
      <c r="N73" s="102"/>
      <c r="O73" s="103"/>
      <c r="P73" s="103"/>
      <c r="Q73" s="103"/>
      <c r="R73" s="115"/>
      <c r="S73" s="115"/>
      <c r="T73" s="115"/>
    </row>
    <row r="74" spans="1:20" s="124" customFormat="1" ht="195" hidden="1" outlineLevel="1">
      <c r="A74" s="117"/>
      <c r="B74" s="117">
        <v>10000000000</v>
      </c>
      <c r="C74" s="118">
        <v>45054</v>
      </c>
      <c r="D74" s="118">
        <v>45055</v>
      </c>
      <c r="E74" s="118">
        <v>45063</v>
      </c>
      <c r="F74" s="117">
        <f>E74-C74+1</f>
        <v>10</v>
      </c>
      <c r="G74" s="117">
        <v>0</v>
      </c>
      <c r="H74" s="117" t="s">
        <v>71</v>
      </c>
      <c r="I74" s="119" t="s">
        <v>73</v>
      </c>
      <c r="J74" s="120">
        <v>0.01</v>
      </c>
      <c r="K74" s="120"/>
      <c r="L74" s="121"/>
      <c r="M74" s="120"/>
      <c r="N74" s="97">
        <f>MAX(500000,B74*J74*(F74/365)+G74)</f>
        <v>2739726.0273972601</v>
      </c>
      <c r="O74" s="122" t="s">
        <v>88</v>
      </c>
      <c r="P74" s="122" t="s">
        <v>191</v>
      </c>
      <c r="Q74" s="122" t="s">
        <v>362</v>
      </c>
      <c r="R74" s="155" t="s">
        <v>67</v>
      </c>
      <c r="S74" s="123" t="s">
        <v>33</v>
      </c>
      <c r="T74" s="123">
        <v>11001010158499</v>
      </c>
    </row>
    <row r="75" spans="1:20" s="124" customFormat="1" ht="195" hidden="1" outlineLevel="1">
      <c r="A75" s="117"/>
      <c r="B75" s="117">
        <v>10000000000</v>
      </c>
      <c r="C75" s="118">
        <v>45054</v>
      </c>
      <c r="D75" s="118">
        <v>45055</v>
      </c>
      <c r="E75" s="118">
        <v>45063</v>
      </c>
      <c r="F75" s="117">
        <f>E75-C75+1</f>
        <v>10</v>
      </c>
      <c r="G75" s="117">
        <v>0</v>
      </c>
      <c r="H75" s="117" t="s">
        <v>79</v>
      </c>
      <c r="I75" s="119" t="s">
        <v>73</v>
      </c>
      <c r="J75" s="120">
        <v>7.4999999999999997E-3</v>
      </c>
      <c r="K75" s="120"/>
      <c r="L75" s="121"/>
      <c r="M75" s="120"/>
      <c r="N75" s="97">
        <f>MAX(50000,B75*J75*(F75/365)+G75)</f>
        <v>2054794.5205479451</v>
      </c>
      <c r="O75" s="122" t="s">
        <v>88</v>
      </c>
      <c r="P75" s="122" t="s">
        <v>192</v>
      </c>
      <c r="Q75" s="122" t="s">
        <v>363</v>
      </c>
      <c r="R75" s="155" t="s">
        <v>67</v>
      </c>
      <c r="S75" s="123" t="s">
        <v>33</v>
      </c>
      <c r="T75" s="123">
        <v>11001010158499</v>
      </c>
    </row>
    <row r="76" spans="1:20" s="124" customFormat="1" ht="221" hidden="1" outlineLevel="1">
      <c r="A76" s="117"/>
      <c r="B76" s="117">
        <v>10000000000</v>
      </c>
      <c r="C76" s="118">
        <v>45054</v>
      </c>
      <c r="D76" s="118">
        <v>45055</v>
      </c>
      <c r="E76" s="118">
        <v>45063</v>
      </c>
      <c r="F76" s="117">
        <f>E76-C76+1</f>
        <v>10</v>
      </c>
      <c r="G76" s="117">
        <v>0</v>
      </c>
      <c r="H76" s="117" t="s">
        <v>71</v>
      </c>
      <c r="I76" s="119" t="s">
        <v>74</v>
      </c>
      <c r="J76" s="120">
        <v>0.01</v>
      </c>
      <c r="K76" s="120"/>
      <c r="L76" s="121"/>
      <c r="M76" s="120"/>
      <c r="N76" s="97">
        <f>MAX(500000,B76*J76*(F76/365)+G76)</f>
        <v>2739726.0273972601</v>
      </c>
      <c r="O76" s="122" t="s">
        <v>88</v>
      </c>
      <c r="P76" s="122" t="s">
        <v>193</v>
      </c>
      <c r="Q76" s="122" t="s">
        <v>132</v>
      </c>
      <c r="R76" s="155" t="s">
        <v>67</v>
      </c>
      <c r="S76" s="123" t="s">
        <v>33</v>
      </c>
      <c r="T76" s="123">
        <v>11001010158538</v>
      </c>
    </row>
    <row r="77" spans="1:20" s="124" customFormat="1" ht="221" hidden="1" outlineLevel="1">
      <c r="A77" s="117"/>
      <c r="B77" s="117">
        <v>10000000000</v>
      </c>
      <c r="C77" s="118">
        <v>45054</v>
      </c>
      <c r="D77" s="118">
        <v>45055</v>
      </c>
      <c r="E77" s="118">
        <v>45063</v>
      </c>
      <c r="F77" s="117">
        <f>E77-C77+1</f>
        <v>10</v>
      </c>
      <c r="G77" s="117">
        <v>0</v>
      </c>
      <c r="H77" s="117" t="s">
        <v>79</v>
      </c>
      <c r="I77" s="119" t="s">
        <v>74</v>
      </c>
      <c r="J77" s="120">
        <v>7.4999999999999997E-3</v>
      </c>
      <c r="K77" s="120"/>
      <c r="L77" s="121"/>
      <c r="M77" s="120"/>
      <c r="N77" s="97">
        <f>MAX(50000,B77*J77*(F77/365)+G77)</f>
        <v>2054794.5205479451</v>
      </c>
      <c r="O77" s="122" t="s">
        <v>88</v>
      </c>
      <c r="P77" s="122" t="s">
        <v>194</v>
      </c>
      <c r="Q77" s="122" t="s">
        <v>133</v>
      </c>
      <c r="R77" s="155" t="s">
        <v>67</v>
      </c>
      <c r="S77" s="123" t="s">
        <v>33</v>
      </c>
      <c r="T77" s="123">
        <v>11001010158538</v>
      </c>
    </row>
    <row r="78" spans="1:20" s="124" customFormat="1" ht="234" hidden="1" outlineLevel="1">
      <c r="A78" s="117"/>
      <c r="B78" s="117">
        <v>10000000000</v>
      </c>
      <c r="C78" s="118">
        <v>45054</v>
      </c>
      <c r="D78" s="118">
        <v>45055</v>
      </c>
      <c r="E78" s="118">
        <v>45063</v>
      </c>
      <c r="F78" s="117">
        <f t="shared" ref="F78" si="17">E78-C78+1</f>
        <v>10</v>
      </c>
      <c r="G78" s="117">
        <v>0</v>
      </c>
      <c r="H78" s="117" t="s">
        <v>71</v>
      </c>
      <c r="I78" s="119" t="s">
        <v>75</v>
      </c>
      <c r="J78" s="120">
        <v>2.1999999999999999E-2</v>
      </c>
      <c r="K78" s="120"/>
      <c r="L78" s="121"/>
      <c r="M78" s="120"/>
      <c r="N78" s="97">
        <f>MAX(500000,B78*J78*(F78/365)+G78)</f>
        <v>6027397.2602739725</v>
      </c>
      <c r="O78" s="122" t="s">
        <v>88</v>
      </c>
      <c r="P78" s="122" t="s">
        <v>195</v>
      </c>
      <c r="Q78" s="122" t="s">
        <v>386</v>
      </c>
      <c r="R78" s="155" t="s">
        <v>67</v>
      </c>
      <c r="S78" s="123" t="s">
        <v>33</v>
      </c>
      <c r="T78" s="123">
        <v>11001010158350</v>
      </c>
    </row>
    <row r="79" spans="1:20" s="124" customFormat="1" ht="234" hidden="1" outlineLevel="1">
      <c r="A79" s="117"/>
      <c r="B79" s="117">
        <v>10000000000</v>
      </c>
      <c r="C79" s="118">
        <v>45054</v>
      </c>
      <c r="D79" s="118">
        <v>45055</v>
      </c>
      <c r="E79" s="118">
        <v>45063</v>
      </c>
      <c r="F79" s="117">
        <f>E79-C79+1</f>
        <v>10</v>
      </c>
      <c r="G79" s="117">
        <v>0</v>
      </c>
      <c r="H79" s="117" t="s">
        <v>79</v>
      </c>
      <c r="I79" s="119" t="s">
        <v>75</v>
      </c>
      <c r="J79" s="120">
        <v>7.4999999999999997E-3</v>
      </c>
      <c r="K79" s="120"/>
      <c r="L79" s="121"/>
      <c r="M79" s="120"/>
      <c r="N79" s="97">
        <f>MAX(500000,B79*J79*(F79/365)+G79)</f>
        <v>2054794.5205479451</v>
      </c>
      <c r="O79" s="122" t="s">
        <v>88</v>
      </c>
      <c r="P79" s="122" t="s">
        <v>196</v>
      </c>
      <c r="Q79" s="122" t="s">
        <v>365</v>
      </c>
      <c r="R79" s="155" t="s">
        <v>67</v>
      </c>
      <c r="S79" s="123" t="s">
        <v>33</v>
      </c>
      <c r="T79" s="123">
        <v>11001010158350</v>
      </c>
    </row>
    <row r="80" spans="1:20" s="124" customFormat="1" ht="221" hidden="1" outlineLevel="1">
      <c r="A80" s="117"/>
      <c r="B80" s="117">
        <v>10000000000</v>
      </c>
      <c r="C80" s="118">
        <v>45054</v>
      </c>
      <c r="D80" s="118">
        <v>45055</v>
      </c>
      <c r="E80" s="118">
        <v>45063</v>
      </c>
      <c r="F80" s="117">
        <f t="shared" ref="F80:F84" si="18">E80-C80+1</f>
        <v>10</v>
      </c>
      <c r="G80" s="117">
        <v>0</v>
      </c>
      <c r="H80" s="117" t="s">
        <v>71</v>
      </c>
      <c r="I80" s="119"/>
      <c r="J80" s="120">
        <v>2.1999999999999999E-2</v>
      </c>
      <c r="K80" s="120" t="s">
        <v>80</v>
      </c>
      <c r="L80" s="121">
        <v>0.7</v>
      </c>
      <c r="M80" s="125"/>
      <c r="N80" s="126">
        <f>B80*(1-L80)*J80*(F80/365)+M80</f>
        <v>1808219.1780821919</v>
      </c>
      <c r="O80" s="122" t="s">
        <v>136</v>
      </c>
      <c r="P80" s="122" t="s">
        <v>197</v>
      </c>
      <c r="Q80" s="122" t="s">
        <v>387</v>
      </c>
      <c r="R80" s="155" t="s">
        <v>67</v>
      </c>
      <c r="S80" s="123" t="s">
        <v>33</v>
      </c>
      <c r="T80" s="123">
        <v>11001010158350</v>
      </c>
    </row>
    <row r="81" spans="1:20" s="124" customFormat="1" ht="221" hidden="1" outlineLevel="1">
      <c r="A81" s="117"/>
      <c r="B81" s="117">
        <v>10000000000</v>
      </c>
      <c r="C81" s="118">
        <v>45054</v>
      </c>
      <c r="D81" s="118">
        <v>45055</v>
      </c>
      <c r="E81" s="118">
        <v>45063</v>
      </c>
      <c r="F81" s="117">
        <f t="shared" si="18"/>
        <v>10</v>
      </c>
      <c r="G81" s="117">
        <v>0</v>
      </c>
      <c r="H81" s="117" t="s">
        <v>79</v>
      </c>
      <c r="I81" s="119"/>
      <c r="J81" s="120">
        <v>7.4999999999999997E-3</v>
      </c>
      <c r="K81" s="120" t="s">
        <v>80</v>
      </c>
      <c r="L81" s="121">
        <v>0.7</v>
      </c>
      <c r="M81" s="120"/>
      <c r="N81" s="126">
        <f t="shared" ref="N81:N93" si="19">B81*(1-L81)*J81*(F81/365)+M81</f>
        <v>616438.35616438359</v>
      </c>
      <c r="O81" s="122" t="s">
        <v>136</v>
      </c>
      <c r="P81" s="122" t="s">
        <v>198</v>
      </c>
      <c r="Q81" s="122" t="s">
        <v>139</v>
      </c>
      <c r="R81" s="155" t="s">
        <v>67</v>
      </c>
      <c r="S81" s="123" t="s">
        <v>33</v>
      </c>
      <c r="T81" s="123">
        <v>11001010158350</v>
      </c>
    </row>
    <row r="82" spans="1:20" s="124" customFormat="1" ht="221" hidden="1" outlineLevel="1">
      <c r="A82" s="117"/>
      <c r="B82" s="117">
        <v>10000000000</v>
      </c>
      <c r="C82" s="118">
        <v>45054</v>
      </c>
      <c r="D82" s="118">
        <v>45055</v>
      </c>
      <c r="E82" s="118">
        <v>45063</v>
      </c>
      <c r="F82" s="117">
        <f t="shared" si="18"/>
        <v>10</v>
      </c>
      <c r="G82" s="117">
        <v>0</v>
      </c>
      <c r="H82" s="117" t="s">
        <v>71</v>
      </c>
      <c r="I82" s="119"/>
      <c r="J82" s="120">
        <v>2.1999999999999999E-2</v>
      </c>
      <c r="K82" s="120" t="s">
        <v>81</v>
      </c>
      <c r="L82" s="121">
        <v>0.5</v>
      </c>
      <c r="M82" s="120"/>
      <c r="N82" s="126">
        <f t="shared" si="19"/>
        <v>3013698.6301369863</v>
      </c>
      <c r="O82" s="122" t="s">
        <v>136</v>
      </c>
      <c r="P82" s="122" t="s">
        <v>199</v>
      </c>
      <c r="Q82" s="122" t="s">
        <v>388</v>
      </c>
      <c r="R82" s="155" t="s">
        <v>67</v>
      </c>
      <c r="S82" s="123" t="s">
        <v>33</v>
      </c>
      <c r="T82" s="123">
        <v>11001010158369</v>
      </c>
    </row>
    <row r="83" spans="1:20" s="124" customFormat="1" ht="234" hidden="1" outlineLevel="1">
      <c r="A83" s="117"/>
      <c r="B83" s="117">
        <v>10000000000</v>
      </c>
      <c r="C83" s="118">
        <v>45054</v>
      </c>
      <c r="D83" s="118">
        <v>45055</v>
      </c>
      <c r="E83" s="118">
        <v>45063</v>
      </c>
      <c r="F83" s="117">
        <f t="shared" si="18"/>
        <v>10</v>
      </c>
      <c r="G83" s="117">
        <v>0</v>
      </c>
      <c r="H83" s="117" t="s">
        <v>79</v>
      </c>
      <c r="I83" s="119"/>
      <c r="J83" s="120">
        <v>7.4999999999999997E-3</v>
      </c>
      <c r="K83" s="120" t="s">
        <v>81</v>
      </c>
      <c r="L83" s="121">
        <v>0.5</v>
      </c>
      <c r="M83" s="120"/>
      <c r="N83" s="126">
        <f t="shared" si="19"/>
        <v>1027397.2602739725</v>
      </c>
      <c r="O83" s="122" t="s">
        <v>136</v>
      </c>
      <c r="P83" s="122" t="s">
        <v>200</v>
      </c>
      <c r="Q83" s="122" t="s">
        <v>368</v>
      </c>
      <c r="R83" s="155" t="s">
        <v>67</v>
      </c>
      <c r="S83" s="123" t="s">
        <v>33</v>
      </c>
      <c r="T83" s="123">
        <v>11001010158369</v>
      </c>
    </row>
    <row r="84" spans="1:20" s="124" customFormat="1" ht="234" hidden="1" outlineLevel="1">
      <c r="A84" s="117"/>
      <c r="B84" s="117">
        <v>10000000000</v>
      </c>
      <c r="C84" s="118">
        <v>45054</v>
      </c>
      <c r="D84" s="118">
        <v>45055</v>
      </c>
      <c r="E84" s="118">
        <v>45063</v>
      </c>
      <c r="F84" s="117">
        <f t="shared" si="18"/>
        <v>10</v>
      </c>
      <c r="G84" s="117">
        <v>0</v>
      </c>
      <c r="H84" s="117" t="s">
        <v>71</v>
      </c>
      <c r="I84" s="119"/>
      <c r="J84" s="120">
        <v>2.1999999999999999E-2</v>
      </c>
      <c r="K84" s="120" t="s">
        <v>82</v>
      </c>
      <c r="L84" s="121">
        <v>0.4</v>
      </c>
      <c r="M84" s="120"/>
      <c r="N84" s="126">
        <f t="shared" si="19"/>
        <v>3616438.3561643828</v>
      </c>
      <c r="O84" s="122" t="s">
        <v>136</v>
      </c>
      <c r="P84" s="122" t="s">
        <v>201</v>
      </c>
      <c r="Q84" s="122" t="s">
        <v>389</v>
      </c>
      <c r="R84" s="155" t="s">
        <v>67</v>
      </c>
      <c r="S84" s="123" t="s">
        <v>33</v>
      </c>
      <c r="T84" s="123"/>
    </row>
    <row r="85" spans="1:20" s="124" customFormat="1" ht="221" hidden="1" outlineLevel="1">
      <c r="A85" s="117"/>
      <c r="B85" s="117">
        <v>10000000000</v>
      </c>
      <c r="C85" s="118">
        <v>45054</v>
      </c>
      <c r="D85" s="118">
        <v>45055</v>
      </c>
      <c r="E85" s="118">
        <v>45063</v>
      </c>
      <c r="F85" s="117">
        <f>E85-C85+1</f>
        <v>10</v>
      </c>
      <c r="G85" s="117">
        <v>0</v>
      </c>
      <c r="H85" s="117" t="s">
        <v>79</v>
      </c>
      <c r="I85" s="119"/>
      <c r="J85" s="120">
        <v>7.4999999999999997E-3</v>
      </c>
      <c r="K85" s="120" t="s">
        <v>82</v>
      </c>
      <c r="L85" s="121">
        <v>0.4</v>
      </c>
      <c r="M85" s="120"/>
      <c r="N85" s="126">
        <f t="shared" si="19"/>
        <v>1232876.7123287672</v>
      </c>
      <c r="O85" s="122" t="s">
        <v>136</v>
      </c>
      <c r="P85" s="122" t="s">
        <v>202</v>
      </c>
      <c r="Q85" s="122" t="s">
        <v>370</v>
      </c>
      <c r="R85" s="155" t="s">
        <v>67</v>
      </c>
      <c r="S85" s="123" t="s">
        <v>33</v>
      </c>
      <c r="T85" s="123"/>
    </row>
    <row r="86" spans="1:20" s="124" customFormat="1" ht="221" hidden="1" outlineLevel="1">
      <c r="A86" s="117"/>
      <c r="B86" s="117">
        <v>10000000000</v>
      </c>
      <c r="C86" s="118">
        <v>45054</v>
      </c>
      <c r="D86" s="118">
        <v>45055</v>
      </c>
      <c r="E86" s="118">
        <v>45063</v>
      </c>
      <c r="F86" s="117">
        <f t="shared" ref="F86:F99" si="20">E86-C86+1</f>
        <v>10</v>
      </c>
      <c r="G86" s="117">
        <v>0</v>
      </c>
      <c r="H86" s="117" t="s">
        <v>71</v>
      </c>
      <c r="I86" s="119"/>
      <c r="J86" s="120">
        <v>2.1999999999999999E-2</v>
      </c>
      <c r="K86" s="120" t="s">
        <v>83</v>
      </c>
      <c r="L86" s="121">
        <v>0.3</v>
      </c>
      <c r="M86" s="120"/>
      <c r="N86" s="126">
        <f t="shared" si="19"/>
        <v>4219178.0821917802</v>
      </c>
      <c r="O86" s="122" t="s">
        <v>136</v>
      </c>
      <c r="P86" s="122" t="s">
        <v>203</v>
      </c>
      <c r="Q86" s="122" t="s">
        <v>390</v>
      </c>
      <c r="R86" s="155" t="s">
        <v>67</v>
      </c>
      <c r="S86" s="123" t="s">
        <v>33</v>
      </c>
      <c r="T86" s="123"/>
    </row>
    <row r="87" spans="1:20" s="124" customFormat="1" ht="221" hidden="1" outlineLevel="1">
      <c r="A87" s="117"/>
      <c r="B87" s="117">
        <v>10000000000</v>
      </c>
      <c r="C87" s="118">
        <v>45054</v>
      </c>
      <c r="D87" s="118">
        <v>45055</v>
      </c>
      <c r="E87" s="118">
        <v>45063</v>
      </c>
      <c r="F87" s="117">
        <f t="shared" si="20"/>
        <v>10</v>
      </c>
      <c r="G87" s="117">
        <v>0</v>
      </c>
      <c r="H87" s="117" t="s">
        <v>79</v>
      </c>
      <c r="I87" s="119"/>
      <c r="J87" s="120">
        <v>7.4999999999999997E-3</v>
      </c>
      <c r="K87" s="120" t="s">
        <v>83</v>
      </c>
      <c r="L87" s="121">
        <v>0.3</v>
      </c>
      <c r="M87" s="120"/>
      <c r="N87" s="126">
        <f t="shared" si="19"/>
        <v>1438356.1643835616</v>
      </c>
      <c r="O87" s="122" t="s">
        <v>136</v>
      </c>
      <c r="P87" s="122" t="s">
        <v>204</v>
      </c>
      <c r="Q87" s="122" t="s">
        <v>372</v>
      </c>
      <c r="R87" s="155" t="s">
        <v>67</v>
      </c>
      <c r="S87" s="123" t="s">
        <v>33</v>
      </c>
      <c r="T87" s="123"/>
    </row>
    <row r="88" spans="1:20" s="124" customFormat="1" ht="221" hidden="1" outlineLevel="1">
      <c r="A88" s="117"/>
      <c r="B88" s="117">
        <v>10000000000</v>
      </c>
      <c r="C88" s="118">
        <v>45054</v>
      </c>
      <c r="D88" s="118">
        <v>45055</v>
      </c>
      <c r="E88" s="118">
        <v>45063</v>
      </c>
      <c r="F88" s="117">
        <f t="shared" si="20"/>
        <v>10</v>
      </c>
      <c r="G88" s="117">
        <v>0</v>
      </c>
      <c r="H88" s="117" t="s">
        <v>71</v>
      </c>
      <c r="I88" s="119"/>
      <c r="J88" s="120">
        <v>2.1999999999999999E-2</v>
      </c>
      <c r="K88" s="120" t="s">
        <v>84</v>
      </c>
      <c r="L88" s="121">
        <v>0.2</v>
      </c>
      <c r="M88" s="120"/>
      <c r="N88" s="126">
        <f t="shared" si="19"/>
        <v>4821917.8082191776</v>
      </c>
      <c r="O88" s="122" t="s">
        <v>136</v>
      </c>
      <c r="P88" s="122" t="s">
        <v>205</v>
      </c>
      <c r="Q88" s="122" t="s">
        <v>391</v>
      </c>
      <c r="R88" s="155" t="s">
        <v>67</v>
      </c>
      <c r="S88" s="123" t="s">
        <v>33</v>
      </c>
      <c r="T88" s="123"/>
    </row>
    <row r="89" spans="1:20" s="124" customFormat="1" ht="221" hidden="1" outlineLevel="1">
      <c r="A89" s="117"/>
      <c r="B89" s="117">
        <v>10000000000</v>
      </c>
      <c r="C89" s="118">
        <v>45054</v>
      </c>
      <c r="D89" s="118">
        <v>45055</v>
      </c>
      <c r="E89" s="118">
        <v>45063</v>
      </c>
      <c r="F89" s="117">
        <f t="shared" si="20"/>
        <v>10</v>
      </c>
      <c r="G89" s="117">
        <v>0</v>
      </c>
      <c r="H89" s="117" t="s">
        <v>79</v>
      </c>
      <c r="I89" s="119"/>
      <c r="J89" s="120">
        <v>7.4999999999999997E-3</v>
      </c>
      <c r="K89" s="120" t="s">
        <v>84</v>
      </c>
      <c r="L89" s="121">
        <v>0.2</v>
      </c>
      <c r="M89" s="120"/>
      <c r="N89" s="126">
        <f t="shared" si="19"/>
        <v>1643835.616438356</v>
      </c>
      <c r="O89" s="122" t="s">
        <v>136</v>
      </c>
      <c r="P89" s="122" t="s">
        <v>206</v>
      </c>
      <c r="Q89" s="122" t="s">
        <v>374</v>
      </c>
      <c r="R89" s="155" t="s">
        <v>67</v>
      </c>
      <c r="S89" s="123" t="s">
        <v>33</v>
      </c>
      <c r="T89" s="123"/>
    </row>
    <row r="90" spans="1:20" s="124" customFormat="1" ht="221" hidden="1" outlineLevel="1">
      <c r="A90" s="117"/>
      <c r="B90" s="117">
        <v>10000000000</v>
      </c>
      <c r="C90" s="118">
        <v>45054</v>
      </c>
      <c r="D90" s="118">
        <v>45055</v>
      </c>
      <c r="E90" s="118">
        <v>45063</v>
      </c>
      <c r="F90" s="117">
        <f t="shared" si="20"/>
        <v>10</v>
      </c>
      <c r="G90" s="117">
        <v>0</v>
      </c>
      <c r="H90" s="117" t="s">
        <v>71</v>
      </c>
      <c r="I90" s="119"/>
      <c r="J90" s="120">
        <v>2.1999999999999999E-2</v>
      </c>
      <c r="K90" s="120" t="s">
        <v>85</v>
      </c>
      <c r="L90" s="121">
        <v>0.2</v>
      </c>
      <c r="M90" s="120"/>
      <c r="N90" s="126">
        <f t="shared" si="19"/>
        <v>4821917.8082191776</v>
      </c>
      <c r="O90" s="122" t="s">
        <v>136</v>
      </c>
      <c r="P90" s="122" t="s">
        <v>207</v>
      </c>
      <c r="Q90" s="122" t="s">
        <v>392</v>
      </c>
      <c r="R90" s="155" t="s">
        <v>67</v>
      </c>
      <c r="S90" s="123" t="s">
        <v>33</v>
      </c>
      <c r="T90" s="123"/>
    </row>
    <row r="91" spans="1:20" s="124" customFormat="1" ht="221" hidden="1" outlineLevel="1">
      <c r="A91" s="117"/>
      <c r="B91" s="117">
        <v>10000000000</v>
      </c>
      <c r="C91" s="118">
        <v>45054</v>
      </c>
      <c r="D91" s="118">
        <v>45055</v>
      </c>
      <c r="E91" s="118">
        <v>45063</v>
      </c>
      <c r="F91" s="117">
        <f t="shared" si="20"/>
        <v>10</v>
      </c>
      <c r="G91" s="117">
        <v>0</v>
      </c>
      <c r="H91" s="117" t="s">
        <v>79</v>
      </c>
      <c r="I91" s="119"/>
      <c r="J91" s="120">
        <v>7.4999999999999997E-3</v>
      </c>
      <c r="K91" s="120" t="s">
        <v>85</v>
      </c>
      <c r="L91" s="121">
        <v>0.2</v>
      </c>
      <c r="M91" s="120"/>
      <c r="N91" s="126">
        <f t="shared" si="19"/>
        <v>1643835.616438356</v>
      </c>
      <c r="O91" s="122" t="s">
        <v>136</v>
      </c>
      <c r="P91" s="122" t="s">
        <v>208</v>
      </c>
      <c r="Q91" s="122" t="s">
        <v>376</v>
      </c>
      <c r="R91" s="155" t="s">
        <v>67</v>
      </c>
      <c r="S91" s="123" t="s">
        <v>33</v>
      </c>
      <c r="T91" s="123"/>
    </row>
    <row r="92" spans="1:20" s="124" customFormat="1" ht="221" hidden="1" outlineLevel="1">
      <c r="A92" s="117"/>
      <c r="B92" s="117">
        <v>10000000000</v>
      </c>
      <c r="C92" s="118">
        <v>45054</v>
      </c>
      <c r="D92" s="118">
        <v>45055</v>
      </c>
      <c r="E92" s="118">
        <v>45063</v>
      </c>
      <c r="F92" s="117">
        <f t="shared" si="20"/>
        <v>10</v>
      </c>
      <c r="G92" s="117">
        <v>0</v>
      </c>
      <c r="H92" s="117" t="s">
        <v>71</v>
      </c>
      <c r="I92" s="119"/>
      <c r="J92" s="120">
        <v>2.1999999999999999E-2</v>
      </c>
      <c r="K92" s="120" t="s">
        <v>86</v>
      </c>
      <c r="L92" s="121">
        <v>0</v>
      </c>
      <c r="M92" s="120"/>
      <c r="N92" s="126">
        <f t="shared" si="19"/>
        <v>6027397.2602739725</v>
      </c>
      <c r="O92" s="122" t="s">
        <v>136</v>
      </c>
      <c r="P92" s="122" t="s">
        <v>209</v>
      </c>
      <c r="Q92" s="122" t="s">
        <v>393</v>
      </c>
      <c r="R92" s="155" t="s">
        <v>67</v>
      </c>
      <c r="S92" s="123" t="s">
        <v>33</v>
      </c>
      <c r="T92" s="123"/>
    </row>
    <row r="93" spans="1:20" s="124" customFormat="1" ht="221" hidden="1" outlineLevel="1">
      <c r="A93" s="117"/>
      <c r="B93" s="117">
        <v>10000000000</v>
      </c>
      <c r="C93" s="118">
        <v>45054</v>
      </c>
      <c r="D93" s="118">
        <v>45055</v>
      </c>
      <c r="E93" s="118">
        <v>45063</v>
      </c>
      <c r="F93" s="117">
        <f t="shared" si="20"/>
        <v>10</v>
      </c>
      <c r="G93" s="117">
        <v>0</v>
      </c>
      <c r="H93" s="117" t="s">
        <v>79</v>
      </c>
      <c r="I93" s="119"/>
      <c r="J93" s="120">
        <v>7.4999999999999997E-3</v>
      </c>
      <c r="K93" s="120" t="s">
        <v>86</v>
      </c>
      <c r="L93" s="121">
        <v>0</v>
      </c>
      <c r="M93" s="120"/>
      <c r="N93" s="126">
        <f t="shared" si="19"/>
        <v>2054794.5205479451</v>
      </c>
      <c r="O93" s="122" t="s">
        <v>136</v>
      </c>
      <c r="P93" s="122" t="s">
        <v>210</v>
      </c>
      <c r="Q93" s="122" t="s">
        <v>378</v>
      </c>
      <c r="R93" s="155" t="s">
        <v>67</v>
      </c>
      <c r="S93" s="123" t="s">
        <v>33</v>
      </c>
      <c r="T93" s="123"/>
    </row>
    <row r="94" spans="1:20" s="124" customFormat="1" ht="221" hidden="1" outlineLevel="1">
      <c r="A94" s="117"/>
      <c r="B94" s="117">
        <v>10000000000</v>
      </c>
      <c r="C94" s="118">
        <v>45054</v>
      </c>
      <c r="D94" s="118">
        <v>45055</v>
      </c>
      <c r="E94" s="118">
        <v>45063</v>
      </c>
      <c r="F94" s="117">
        <f t="shared" si="20"/>
        <v>10</v>
      </c>
      <c r="G94" s="117">
        <v>0</v>
      </c>
      <c r="H94" s="117" t="s">
        <v>71</v>
      </c>
      <c r="I94" s="119"/>
      <c r="J94" s="127"/>
      <c r="K94" s="120"/>
      <c r="L94" s="121"/>
      <c r="M94" s="128">
        <v>0.05</v>
      </c>
      <c r="N94" s="97">
        <f>MAX(500000,B94*M94*(F94/365)+G94)</f>
        <v>13698630.1369863</v>
      </c>
      <c r="O94" s="122" t="s">
        <v>88</v>
      </c>
      <c r="P94" s="122" t="s">
        <v>211</v>
      </c>
      <c r="Q94" s="122" t="s">
        <v>379</v>
      </c>
      <c r="R94" s="155" t="s">
        <v>67</v>
      </c>
      <c r="S94" s="123" t="s">
        <v>33</v>
      </c>
      <c r="T94" s="123"/>
    </row>
    <row r="95" spans="1:20" s="124" customFormat="1" ht="221" hidden="1" outlineLevel="1">
      <c r="A95" s="117"/>
      <c r="B95" s="117">
        <v>10000000000</v>
      </c>
      <c r="C95" s="118">
        <v>45054</v>
      </c>
      <c r="D95" s="118">
        <v>45055</v>
      </c>
      <c r="E95" s="118">
        <v>45063</v>
      </c>
      <c r="F95" s="117">
        <f t="shared" si="20"/>
        <v>10</v>
      </c>
      <c r="G95" s="117">
        <v>0</v>
      </c>
      <c r="H95" s="117" t="s">
        <v>79</v>
      </c>
      <c r="I95" s="119"/>
      <c r="J95" s="127"/>
      <c r="K95" s="120"/>
      <c r="L95" s="121"/>
      <c r="M95" s="128">
        <v>0.05</v>
      </c>
      <c r="N95" s="97">
        <f>MAX(500000,B95*M95*(F95/365)+G95)</f>
        <v>13698630.1369863</v>
      </c>
      <c r="O95" s="122" t="s">
        <v>88</v>
      </c>
      <c r="P95" s="122" t="s">
        <v>212</v>
      </c>
      <c r="Q95" s="122" t="s">
        <v>476</v>
      </c>
      <c r="R95" s="155" t="s">
        <v>67</v>
      </c>
      <c r="S95" s="123" t="s">
        <v>33</v>
      </c>
      <c r="T95" s="123"/>
    </row>
    <row r="96" spans="1:20" s="124" customFormat="1" ht="221" hidden="1" outlineLevel="1">
      <c r="A96" s="117"/>
      <c r="B96" s="117">
        <v>100000000</v>
      </c>
      <c r="C96" s="118">
        <v>45054</v>
      </c>
      <c r="D96" s="118">
        <v>45055</v>
      </c>
      <c r="E96" s="118">
        <v>45063</v>
      </c>
      <c r="F96" s="117">
        <f t="shared" si="20"/>
        <v>10</v>
      </c>
      <c r="G96" s="117">
        <v>0</v>
      </c>
      <c r="H96" s="117" t="s">
        <v>71</v>
      </c>
      <c r="I96" s="119" t="s">
        <v>73</v>
      </c>
      <c r="J96" s="120">
        <v>0.01</v>
      </c>
      <c r="K96" s="120"/>
      <c r="L96" s="121"/>
      <c r="M96" s="120"/>
      <c r="N96" s="97">
        <f>MAX(500000,B96*J96*(F96/365)+G96)</f>
        <v>500000</v>
      </c>
      <c r="O96" s="122"/>
      <c r="P96" s="122" t="s">
        <v>213</v>
      </c>
      <c r="Q96" s="122" t="s">
        <v>157</v>
      </c>
      <c r="R96" s="155" t="s">
        <v>67</v>
      </c>
      <c r="S96" s="123" t="s">
        <v>33</v>
      </c>
      <c r="T96" s="123"/>
    </row>
    <row r="97" spans="1:20" s="124" customFormat="1" ht="221" hidden="1" outlineLevel="1">
      <c r="A97" s="117"/>
      <c r="B97" s="117">
        <v>100000000</v>
      </c>
      <c r="C97" s="118">
        <v>45054</v>
      </c>
      <c r="D97" s="118">
        <v>45055</v>
      </c>
      <c r="E97" s="118">
        <v>45063</v>
      </c>
      <c r="F97" s="117">
        <f t="shared" si="20"/>
        <v>10</v>
      </c>
      <c r="G97" s="117">
        <v>0</v>
      </c>
      <c r="H97" s="117" t="s">
        <v>79</v>
      </c>
      <c r="I97" s="119" t="s">
        <v>73</v>
      </c>
      <c r="J97" s="120">
        <v>0.01</v>
      </c>
      <c r="K97" s="120"/>
      <c r="L97" s="121"/>
      <c r="M97" s="120"/>
      <c r="N97" s="97">
        <f>MAX(500000,B97*J97*(F97/365)+G97)</f>
        <v>500000</v>
      </c>
      <c r="O97" s="122"/>
      <c r="P97" s="122" t="s">
        <v>214</v>
      </c>
      <c r="Q97" s="122" t="s">
        <v>158</v>
      </c>
      <c r="R97" s="155" t="s">
        <v>67</v>
      </c>
      <c r="S97" s="123" t="s">
        <v>33</v>
      </c>
      <c r="T97" s="123"/>
    </row>
    <row r="98" spans="1:20" s="124" customFormat="1" ht="234" hidden="1" outlineLevel="1">
      <c r="A98" s="117"/>
      <c r="B98" s="117">
        <v>10000000000</v>
      </c>
      <c r="C98" s="118">
        <v>45054</v>
      </c>
      <c r="D98" s="118">
        <v>45055</v>
      </c>
      <c r="E98" s="118">
        <v>45063</v>
      </c>
      <c r="F98" s="117">
        <f t="shared" si="20"/>
        <v>10</v>
      </c>
      <c r="G98" s="117">
        <v>300000</v>
      </c>
      <c r="H98" s="117" t="s">
        <v>71</v>
      </c>
      <c r="I98" s="119" t="s">
        <v>73</v>
      </c>
      <c r="J98" s="120">
        <v>0.01</v>
      </c>
      <c r="K98" s="120"/>
      <c r="L98" s="121"/>
      <c r="M98" s="120"/>
      <c r="N98" s="97">
        <f>MAX(500000,B98*J98*(F98/365)+G98)</f>
        <v>3039726.0273972601</v>
      </c>
      <c r="O98" s="129"/>
      <c r="P98" s="129" t="s">
        <v>215</v>
      </c>
      <c r="Q98" s="129" t="s">
        <v>380</v>
      </c>
      <c r="R98" s="155" t="s">
        <v>67</v>
      </c>
      <c r="S98" s="123" t="s">
        <v>33</v>
      </c>
      <c r="T98" s="123"/>
    </row>
    <row r="99" spans="1:20" s="124" customFormat="1" ht="221" hidden="1" outlineLevel="1">
      <c r="A99" s="117"/>
      <c r="B99" s="117">
        <v>10000000000</v>
      </c>
      <c r="C99" s="118">
        <v>45054</v>
      </c>
      <c r="D99" s="118">
        <v>45055</v>
      </c>
      <c r="E99" s="118">
        <v>45063</v>
      </c>
      <c r="F99" s="117">
        <f t="shared" si="20"/>
        <v>10</v>
      </c>
      <c r="G99" s="117">
        <v>300000</v>
      </c>
      <c r="H99" s="117" t="s">
        <v>79</v>
      </c>
      <c r="I99" s="119" t="s">
        <v>73</v>
      </c>
      <c r="J99" s="120">
        <v>7.4999999999999997E-3</v>
      </c>
      <c r="K99" s="120"/>
      <c r="L99" s="121"/>
      <c r="M99" s="120"/>
      <c r="N99" s="97">
        <f t="shared" ref="N99" si="21">MAX(500000,B99*J99*(F99/365)+G99)</f>
        <v>2354794.5205479451</v>
      </c>
      <c r="O99" s="129"/>
      <c r="P99" s="129" t="s">
        <v>216</v>
      </c>
      <c r="Q99" s="129" t="s">
        <v>381</v>
      </c>
      <c r="R99" s="155" t="s">
        <v>67</v>
      </c>
      <c r="S99" s="123" t="s">
        <v>33</v>
      </c>
      <c r="T99" s="123"/>
    </row>
    <row r="100" spans="1:20" s="124" customFormat="1" ht="221" hidden="1" outlineLevel="1">
      <c r="A100" s="117"/>
      <c r="B100" s="117">
        <v>10000000000</v>
      </c>
      <c r="C100" s="118">
        <v>45056</v>
      </c>
      <c r="D100" s="118">
        <v>45055</v>
      </c>
      <c r="E100" s="118">
        <v>45063</v>
      </c>
      <c r="F100" s="117">
        <f>E100-D100+1</f>
        <v>9</v>
      </c>
      <c r="G100" s="117">
        <v>0</v>
      </c>
      <c r="H100" s="117" t="s">
        <v>71</v>
      </c>
      <c r="I100" s="119" t="s">
        <v>73</v>
      </c>
      <c r="J100" s="120">
        <v>0.01</v>
      </c>
      <c r="K100" s="120"/>
      <c r="L100" s="121"/>
      <c r="M100" s="120"/>
      <c r="N100" s="97">
        <f>MAX(500000,B100*J100*(F100/365)+G100)</f>
        <v>2465753.4246575343</v>
      </c>
      <c r="O100" s="129"/>
      <c r="P100" s="129" t="s">
        <v>217</v>
      </c>
      <c r="Q100" s="129" t="s">
        <v>394</v>
      </c>
      <c r="R100" s="155" t="s">
        <v>67</v>
      </c>
      <c r="S100" s="123" t="s">
        <v>33</v>
      </c>
      <c r="T100" s="123"/>
    </row>
    <row r="101" spans="1:20" s="124" customFormat="1" ht="221" hidden="1" outlineLevel="1">
      <c r="A101" s="117"/>
      <c r="B101" s="117">
        <v>10000000000</v>
      </c>
      <c r="C101" s="118">
        <v>45056</v>
      </c>
      <c r="D101" s="118">
        <v>45055</v>
      </c>
      <c r="E101" s="118">
        <v>45063</v>
      </c>
      <c r="F101" s="117">
        <f>E101-D101+1</f>
        <v>9</v>
      </c>
      <c r="G101" s="117">
        <v>0</v>
      </c>
      <c r="H101" s="117" t="s">
        <v>79</v>
      </c>
      <c r="I101" s="119" t="s">
        <v>73</v>
      </c>
      <c r="J101" s="120">
        <v>7.4999999999999997E-3</v>
      </c>
      <c r="K101" s="120"/>
      <c r="L101" s="121"/>
      <c r="M101" s="120"/>
      <c r="N101" s="97">
        <f>MAX(500000,B101*J101*(F101/365)+G101)</f>
        <v>1849315.0684931506</v>
      </c>
      <c r="O101" s="129"/>
      <c r="P101" s="129" t="s">
        <v>218</v>
      </c>
      <c r="Q101" s="129" t="s">
        <v>383</v>
      </c>
      <c r="R101" s="155" t="s">
        <v>67</v>
      </c>
      <c r="S101" s="123" t="s">
        <v>33</v>
      </c>
      <c r="T101" s="123"/>
    </row>
    <row r="102" spans="1:20" s="111" customFormat="1" collapsed="1">
      <c r="A102" s="101" t="s">
        <v>247</v>
      </c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33"/>
      <c r="N102" s="102"/>
      <c r="O102" s="103"/>
      <c r="P102" s="103"/>
      <c r="Q102" s="103"/>
      <c r="R102" s="103"/>
      <c r="S102" s="115"/>
      <c r="T102" s="115"/>
    </row>
    <row r="103" spans="1:20" s="124" customFormat="1" ht="195" hidden="1" outlineLevel="1">
      <c r="A103" s="117"/>
      <c r="B103" s="117">
        <v>10000000000</v>
      </c>
      <c r="C103" s="118">
        <v>45054</v>
      </c>
      <c r="D103" s="118">
        <v>45055</v>
      </c>
      <c r="E103" s="118">
        <v>45063</v>
      </c>
      <c r="F103" s="117">
        <f>E103-C103+1</f>
        <v>10</v>
      </c>
      <c r="G103" s="117">
        <v>0</v>
      </c>
      <c r="H103" s="117" t="s">
        <v>71</v>
      </c>
      <c r="I103" s="119" t="s">
        <v>73</v>
      </c>
      <c r="J103" s="120">
        <v>0.01</v>
      </c>
      <c r="K103" s="120"/>
      <c r="L103" s="121"/>
      <c r="M103" s="120"/>
      <c r="N103" s="97">
        <f>MAX(500000,B103*J103*(F103/365)+G103)</f>
        <v>2739726.0273972601</v>
      </c>
      <c r="O103" s="122" t="s">
        <v>88</v>
      </c>
      <c r="P103" s="122" t="s">
        <v>248</v>
      </c>
      <c r="Q103" s="122" t="s">
        <v>362</v>
      </c>
      <c r="R103" s="155" t="s">
        <v>67</v>
      </c>
      <c r="S103" s="123" t="s">
        <v>33</v>
      </c>
      <c r="T103" s="123">
        <v>11001010158499</v>
      </c>
    </row>
    <row r="104" spans="1:20" s="124" customFormat="1" ht="195" hidden="1" outlineLevel="1">
      <c r="A104" s="117"/>
      <c r="B104" s="117">
        <v>10000000000</v>
      </c>
      <c r="C104" s="118">
        <v>45054</v>
      </c>
      <c r="D104" s="118">
        <v>45055</v>
      </c>
      <c r="E104" s="118">
        <v>45063</v>
      </c>
      <c r="F104" s="117">
        <f>E104-C104+1</f>
        <v>10</v>
      </c>
      <c r="G104" s="117">
        <v>0</v>
      </c>
      <c r="H104" s="117" t="s">
        <v>79</v>
      </c>
      <c r="I104" s="119" t="s">
        <v>73</v>
      </c>
      <c r="J104" s="120">
        <v>7.4999999999999997E-3</v>
      </c>
      <c r="K104" s="120"/>
      <c r="L104" s="121"/>
      <c r="M104" s="120"/>
      <c r="N104" s="97">
        <f>MAX(50000,B104*J104*(F104/365)+G104)</f>
        <v>2054794.5205479451</v>
      </c>
      <c r="O104" s="122" t="s">
        <v>88</v>
      </c>
      <c r="P104" s="122" t="s">
        <v>249</v>
      </c>
      <c r="Q104" s="122" t="s">
        <v>363</v>
      </c>
      <c r="R104" s="155" t="s">
        <v>67</v>
      </c>
      <c r="S104" s="123" t="s">
        <v>33</v>
      </c>
      <c r="T104" s="123">
        <v>11001010158499</v>
      </c>
    </row>
    <row r="105" spans="1:20" s="124" customFormat="1" ht="221" hidden="1" outlineLevel="1">
      <c r="A105" s="117"/>
      <c r="B105" s="117">
        <v>10000000000</v>
      </c>
      <c r="C105" s="118">
        <v>45054</v>
      </c>
      <c r="D105" s="118">
        <v>45055</v>
      </c>
      <c r="E105" s="118">
        <v>45063</v>
      </c>
      <c r="F105" s="117">
        <f>E105-C105+1</f>
        <v>10</v>
      </c>
      <c r="G105" s="117">
        <v>0</v>
      </c>
      <c r="H105" s="117" t="s">
        <v>71</v>
      </c>
      <c r="I105" s="119" t="s">
        <v>74</v>
      </c>
      <c r="J105" s="120">
        <v>0.01</v>
      </c>
      <c r="K105" s="120"/>
      <c r="L105" s="121"/>
      <c r="M105" s="120"/>
      <c r="N105" s="97">
        <f>MAX(500000,B105*J105*(F105/365)+G105)</f>
        <v>2739726.0273972601</v>
      </c>
      <c r="O105" s="122" t="s">
        <v>88</v>
      </c>
      <c r="P105" s="122" t="s">
        <v>250</v>
      </c>
      <c r="Q105" s="122" t="s">
        <v>132</v>
      </c>
      <c r="R105" s="155" t="s">
        <v>67</v>
      </c>
      <c r="S105" s="123" t="s">
        <v>33</v>
      </c>
      <c r="T105" s="123">
        <v>11001010158538</v>
      </c>
    </row>
    <row r="106" spans="1:20" s="124" customFormat="1" ht="221" hidden="1" outlineLevel="1">
      <c r="A106" s="117"/>
      <c r="B106" s="117">
        <v>10000000000</v>
      </c>
      <c r="C106" s="118">
        <v>45054</v>
      </c>
      <c r="D106" s="118">
        <v>45055</v>
      </c>
      <c r="E106" s="118">
        <v>45063</v>
      </c>
      <c r="F106" s="117">
        <f>E106-C106+1</f>
        <v>10</v>
      </c>
      <c r="G106" s="117">
        <v>0</v>
      </c>
      <c r="H106" s="117" t="s">
        <v>79</v>
      </c>
      <c r="I106" s="119" t="s">
        <v>74</v>
      </c>
      <c r="J106" s="120">
        <v>7.4999999999999997E-3</v>
      </c>
      <c r="K106" s="120"/>
      <c r="L106" s="121"/>
      <c r="M106" s="120"/>
      <c r="N106" s="97">
        <f>MAX(50000,B106*J106*(F106/365)+G106)</f>
        <v>2054794.5205479451</v>
      </c>
      <c r="O106" s="122" t="s">
        <v>88</v>
      </c>
      <c r="P106" s="122" t="s">
        <v>251</v>
      </c>
      <c r="Q106" s="122" t="s">
        <v>133</v>
      </c>
      <c r="R106" s="155" t="s">
        <v>67</v>
      </c>
      <c r="S106" s="123" t="s">
        <v>33</v>
      </c>
      <c r="T106" s="123">
        <v>11001010158538</v>
      </c>
    </row>
    <row r="107" spans="1:20" s="124" customFormat="1" ht="234" hidden="1" outlineLevel="1">
      <c r="A107" s="117"/>
      <c r="B107" s="117">
        <v>10000000000</v>
      </c>
      <c r="C107" s="118">
        <v>45054</v>
      </c>
      <c r="D107" s="118">
        <v>45055</v>
      </c>
      <c r="E107" s="118">
        <v>45063</v>
      </c>
      <c r="F107" s="117">
        <f t="shared" ref="F107" si="22">E107-C107+1</f>
        <v>10</v>
      </c>
      <c r="G107" s="117">
        <v>0</v>
      </c>
      <c r="H107" s="117" t="s">
        <v>71</v>
      </c>
      <c r="I107" s="119" t="s">
        <v>75</v>
      </c>
      <c r="J107" s="120">
        <v>1.7999999999999999E-2</v>
      </c>
      <c r="K107" s="120"/>
      <c r="L107" s="121"/>
      <c r="M107" s="120"/>
      <c r="N107" s="97">
        <f>MAX(500000,B107*J107*(F107/365)+G107)</f>
        <v>4931506.8493150687</v>
      </c>
      <c r="O107" s="122" t="s">
        <v>88</v>
      </c>
      <c r="P107" s="122" t="s">
        <v>252</v>
      </c>
      <c r="Q107" s="122" t="s">
        <v>364</v>
      </c>
      <c r="R107" s="155" t="s">
        <v>67</v>
      </c>
      <c r="S107" s="123" t="s">
        <v>33</v>
      </c>
      <c r="T107" s="123">
        <v>11001010158350</v>
      </c>
    </row>
    <row r="108" spans="1:20" s="124" customFormat="1" ht="234" hidden="1" outlineLevel="1">
      <c r="A108" s="117"/>
      <c r="B108" s="117">
        <v>10000000000</v>
      </c>
      <c r="C108" s="118">
        <v>45054</v>
      </c>
      <c r="D108" s="118">
        <v>45055</v>
      </c>
      <c r="E108" s="118">
        <v>45063</v>
      </c>
      <c r="F108" s="117">
        <f>E108-C108+1</f>
        <v>10</v>
      </c>
      <c r="G108" s="117">
        <v>0</v>
      </c>
      <c r="H108" s="117" t="s">
        <v>79</v>
      </c>
      <c r="I108" s="119" t="s">
        <v>75</v>
      </c>
      <c r="J108" s="120">
        <v>7.4999999999999997E-3</v>
      </c>
      <c r="K108" s="120"/>
      <c r="L108" s="121"/>
      <c r="M108" s="120"/>
      <c r="N108" s="97">
        <f>MAX(500000,B108*J108*(F108/365)+G108)</f>
        <v>2054794.5205479451</v>
      </c>
      <c r="O108" s="122" t="s">
        <v>88</v>
      </c>
      <c r="P108" s="122" t="s">
        <v>253</v>
      </c>
      <c r="Q108" s="122" t="s">
        <v>365</v>
      </c>
      <c r="R108" s="155" t="s">
        <v>67</v>
      </c>
      <c r="S108" s="123" t="s">
        <v>33</v>
      </c>
      <c r="T108" s="123">
        <v>11001010158350</v>
      </c>
    </row>
    <row r="109" spans="1:20" s="124" customFormat="1" ht="221" hidden="1" outlineLevel="1">
      <c r="A109" s="117"/>
      <c r="B109" s="117">
        <v>10000000000</v>
      </c>
      <c r="C109" s="118">
        <v>45054</v>
      </c>
      <c r="D109" s="118">
        <v>45055</v>
      </c>
      <c r="E109" s="118">
        <v>45063</v>
      </c>
      <c r="F109" s="117">
        <f t="shared" ref="F109:F113" si="23">E109-C109+1</f>
        <v>10</v>
      </c>
      <c r="G109" s="117">
        <v>0</v>
      </c>
      <c r="H109" s="117" t="s">
        <v>71</v>
      </c>
      <c r="I109" s="119"/>
      <c r="J109" s="120">
        <v>1.7999999999999999E-2</v>
      </c>
      <c r="K109" s="120" t="s">
        <v>80</v>
      </c>
      <c r="L109" s="121">
        <v>0.7</v>
      </c>
      <c r="M109" s="125"/>
      <c r="N109" s="126">
        <f>B109*(1-L109)*J109*(F109/365)+M109</f>
        <v>1479452.0547945206</v>
      </c>
      <c r="O109" s="122" t="s">
        <v>136</v>
      </c>
      <c r="P109" s="122" t="s">
        <v>254</v>
      </c>
      <c r="Q109" s="122" t="s">
        <v>366</v>
      </c>
      <c r="R109" s="155" t="s">
        <v>67</v>
      </c>
      <c r="S109" s="123" t="s">
        <v>33</v>
      </c>
      <c r="T109" s="123">
        <v>11001010158350</v>
      </c>
    </row>
    <row r="110" spans="1:20" s="124" customFormat="1" ht="221" hidden="1" outlineLevel="1">
      <c r="A110" s="117"/>
      <c r="B110" s="117">
        <v>10000000000</v>
      </c>
      <c r="C110" s="118">
        <v>45054</v>
      </c>
      <c r="D110" s="118">
        <v>45055</v>
      </c>
      <c r="E110" s="118">
        <v>45063</v>
      </c>
      <c r="F110" s="117">
        <f t="shared" si="23"/>
        <v>10</v>
      </c>
      <c r="G110" s="117">
        <v>0</v>
      </c>
      <c r="H110" s="117" t="s">
        <v>79</v>
      </c>
      <c r="I110" s="119"/>
      <c r="J110" s="120">
        <v>7.4999999999999997E-3</v>
      </c>
      <c r="K110" s="120" t="s">
        <v>80</v>
      </c>
      <c r="L110" s="121">
        <v>0.7</v>
      </c>
      <c r="M110" s="120"/>
      <c r="N110" s="126">
        <f t="shared" ref="N110:N122" si="24">B110*(1-L110)*J110*(F110/365)+M110</f>
        <v>616438.35616438359</v>
      </c>
      <c r="O110" s="122" t="s">
        <v>136</v>
      </c>
      <c r="P110" s="122" t="s">
        <v>255</v>
      </c>
      <c r="Q110" s="122" t="s">
        <v>139</v>
      </c>
      <c r="R110" s="155" t="s">
        <v>67</v>
      </c>
      <c r="S110" s="123" t="s">
        <v>33</v>
      </c>
      <c r="T110" s="123">
        <v>11001010158350</v>
      </c>
    </row>
    <row r="111" spans="1:20" s="124" customFormat="1" ht="221" hidden="1" outlineLevel="1">
      <c r="A111" s="117"/>
      <c r="B111" s="117">
        <v>10000000000</v>
      </c>
      <c r="C111" s="118">
        <v>45054</v>
      </c>
      <c r="D111" s="118">
        <v>45055</v>
      </c>
      <c r="E111" s="118">
        <v>45063</v>
      </c>
      <c r="F111" s="117">
        <f t="shared" si="23"/>
        <v>10</v>
      </c>
      <c r="G111" s="117">
        <v>0</v>
      </c>
      <c r="H111" s="117" t="s">
        <v>71</v>
      </c>
      <c r="I111" s="119"/>
      <c r="J111" s="120">
        <v>1.7999999999999999E-2</v>
      </c>
      <c r="K111" s="120" t="s">
        <v>81</v>
      </c>
      <c r="L111" s="121">
        <v>0.5</v>
      </c>
      <c r="M111" s="120"/>
      <c r="N111" s="126">
        <f t="shared" si="24"/>
        <v>2465753.4246575343</v>
      </c>
      <c r="O111" s="122" t="s">
        <v>136</v>
      </c>
      <c r="P111" s="122" t="s">
        <v>256</v>
      </c>
      <c r="Q111" s="122" t="s">
        <v>367</v>
      </c>
      <c r="R111" s="155" t="s">
        <v>67</v>
      </c>
      <c r="S111" s="123" t="s">
        <v>33</v>
      </c>
      <c r="T111" s="123">
        <v>11001010158369</v>
      </c>
    </row>
    <row r="112" spans="1:20" s="124" customFormat="1" ht="234" hidden="1" outlineLevel="1">
      <c r="A112" s="117"/>
      <c r="B112" s="117">
        <v>10000000000</v>
      </c>
      <c r="C112" s="118">
        <v>45054</v>
      </c>
      <c r="D112" s="118">
        <v>45055</v>
      </c>
      <c r="E112" s="118">
        <v>45063</v>
      </c>
      <c r="F112" s="117">
        <f t="shared" si="23"/>
        <v>10</v>
      </c>
      <c r="G112" s="117">
        <v>0</v>
      </c>
      <c r="H112" s="117" t="s">
        <v>79</v>
      </c>
      <c r="I112" s="119"/>
      <c r="J112" s="120">
        <v>7.4999999999999997E-3</v>
      </c>
      <c r="K112" s="120" t="s">
        <v>81</v>
      </c>
      <c r="L112" s="121">
        <v>0.5</v>
      </c>
      <c r="M112" s="120"/>
      <c r="N112" s="126">
        <f t="shared" si="24"/>
        <v>1027397.2602739725</v>
      </c>
      <c r="O112" s="122" t="s">
        <v>136</v>
      </c>
      <c r="P112" s="122" t="s">
        <v>257</v>
      </c>
      <c r="Q112" s="122" t="s">
        <v>368</v>
      </c>
      <c r="R112" s="155" t="s">
        <v>67</v>
      </c>
      <c r="S112" s="123" t="s">
        <v>33</v>
      </c>
      <c r="T112" s="123">
        <v>11001010158369</v>
      </c>
    </row>
    <row r="113" spans="1:20" s="124" customFormat="1" ht="234" hidden="1" outlineLevel="1">
      <c r="A113" s="117"/>
      <c r="B113" s="117">
        <v>10000000000</v>
      </c>
      <c r="C113" s="118">
        <v>45054</v>
      </c>
      <c r="D113" s="118">
        <v>45055</v>
      </c>
      <c r="E113" s="118">
        <v>45063</v>
      </c>
      <c r="F113" s="117">
        <f t="shared" si="23"/>
        <v>10</v>
      </c>
      <c r="G113" s="117">
        <v>0</v>
      </c>
      <c r="H113" s="117" t="s">
        <v>71</v>
      </c>
      <c r="I113" s="119"/>
      <c r="J113" s="120">
        <v>1.7999999999999999E-2</v>
      </c>
      <c r="K113" s="120" t="s">
        <v>82</v>
      </c>
      <c r="L113" s="121">
        <v>0.4</v>
      </c>
      <c r="M113" s="120"/>
      <c r="N113" s="126">
        <f t="shared" si="24"/>
        <v>2958904.1095890407</v>
      </c>
      <c r="O113" s="122" t="s">
        <v>136</v>
      </c>
      <c r="P113" s="122" t="s">
        <v>258</v>
      </c>
      <c r="Q113" s="122" t="s">
        <v>369</v>
      </c>
      <c r="R113" s="155" t="s">
        <v>67</v>
      </c>
      <c r="S113" s="123" t="s">
        <v>33</v>
      </c>
      <c r="T113" s="123"/>
    </row>
    <row r="114" spans="1:20" s="124" customFormat="1" ht="221" hidden="1" outlineLevel="1">
      <c r="A114" s="117"/>
      <c r="B114" s="117">
        <v>10000000000</v>
      </c>
      <c r="C114" s="118">
        <v>45054</v>
      </c>
      <c r="D114" s="118">
        <v>45055</v>
      </c>
      <c r="E114" s="118">
        <v>45063</v>
      </c>
      <c r="F114" s="117">
        <f>E114-C114+1</f>
        <v>10</v>
      </c>
      <c r="G114" s="117">
        <v>0</v>
      </c>
      <c r="H114" s="117" t="s">
        <v>79</v>
      </c>
      <c r="I114" s="119"/>
      <c r="J114" s="120">
        <v>7.4999999999999997E-3</v>
      </c>
      <c r="K114" s="120" t="s">
        <v>82</v>
      </c>
      <c r="L114" s="121">
        <v>0.4</v>
      </c>
      <c r="M114" s="120"/>
      <c r="N114" s="126">
        <f t="shared" si="24"/>
        <v>1232876.7123287672</v>
      </c>
      <c r="O114" s="122" t="s">
        <v>136</v>
      </c>
      <c r="P114" s="122" t="s">
        <v>259</v>
      </c>
      <c r="Q114" s="122" t="s">
        <v>370</v>
      </c>
      <c r="R114" s="155" t="s">
        <v>67</v>
      </c>
      <c r="S114" s="123" t="s">
        <v>33</v>
      </c>
      <c r="T114" s="123"/>
    </row>
    <row r="115" spans="1:20" s="124" customFormat="1" ht="221" hidden="1" outlineLevel="1">
      <c r="A115" s="117"/>
      <c r="B115" s="117">
        <v>10000000000</v>
      </c>
      <c r="C115" s="118">
        <v>45054</v>
      </c>
      <c r="D115" s="118">
        <v>45055</v>
      </c>
      <c r="E115" s="118">
        <v>45063</v>
      </c>
      <c r="F115" s="117">
        <f t="shared" ref="F115:F128" si="25">E115-C115+1</f>
        <v>10</v>
      </c>
      <c r="G115" s="117">
        <v>0</v>
      </c>
      <c r="H115" s="117" t="s">
        <v>71</v>
      </c>
      <c r="I115" s="119"/>
      <c r="J115" s="120">
        <v>1.7999999999999999E-2</v>
      </c>
      <c r="K115" s="120" t="s">
        <v>83</v>
      </c>
      <c r="L115" s="121">
        <v>0.3</v>
      </c>
      <c r="M115" s="120"/>
      <c r="N115" s="126">
        <f t="shared" si="24"/>
        <v>3452054.7945205471</v>
      </c>
      <c r="O115" s="122" t="s">
        <v>136</v>
      </c>
      <c r="P115" s="122" t="s">
        <v>260</v>
      </c>
      <c r="Q115" s="122" t="s">
        <v>371</v>
      </c>
      <c r="R115" s="155" t="s">
        <v>67</v>
      </c>
      <c r="S115" s="123" t="s">
        <v>33</v>
      </c>
      <c r="T115" s="123"/>
    </row>
    <row r="116" spans="1:20" s="124" customFormat="1" ht="221" hidden="1" outlineLevel="1">
      <c r="A116" s="117"/>
      <c r="B116" s="117">
        <v>10000000000</v>
      </c>
      <c r="C116" s="118">
        <v>45054</v>
      </c>
      <c r="D116" s="118">
        <v>45055</v>
      </c>
      <c r="E116" s="118">
        <v>45063</v>
      </c>
      <c r="F116" s="117">
        <f t="shared" si="25"/>
        <v>10</v>
      </c>
      <c r="G116" s="117">
        <v>0</v>
      </c>
      <c r="H116" s="117" t="s">
        <v>79</v>
      </c>
      <c r="I116" s="119"/>
      <c r="J116" s="120">
        <v>7.4999999999999997E-3</v>
      </c>
      <c r="K116" s="120" t="s">
        <v>83</v>
      </c>
      <c r="L116" s="121">
        <v>0.3</v>
      </c>
      <c r="M116" s="120"/>
      <c r="N116" s="126">
        <f t="shared" si="24"/>
        <v>1438356.1643835616</v>
      </c>
      <c r="O116" s="122" t="s">
        <v>136</v>
      </c>
      <c r="P116" s="122" t="s">
        <v>261</v>
      </c>
      <c r="Q116" s="122" t="s">
        <v>372</v>
      </c>
      <c r="R116" s="155" t="s">
        <v>67</v>
      </c>
      <c r="S116" s="123" t="s">
        <v>33</v>
      </c>
      <c r="T116" s="123"/>
    </row>
    <row r="117" spans="1:20" s="124" customFormat="1" ht="221" hidden="1" outlineLevel="1">
      <c r="A117" s="117"/>
      <c r="B117" s="117">
        <v>10000000000</v>
      </c>
      <c r="C117" s="118">
        <v>45054</v>
      </c>
      <c r="D117" s="118">
        <v>45055</v>
      </c>
      <c r="E117" s="118">
        <v>45063</v>
      </c>
      <c r="F117" s="117">
        <f t="shared" si="25"/>
        <v>10</v>
      </c>
      <c r="G117" s="117">
        <v>0</v>
      </c>
      <c r="H117" s="117" t="s">
        <v>71</v>
      </c>
      <c r="I117" s="119"/>
      <c r="J117" s="120">
        <v>1.7999999999999999E-2</v>
      </c>
      <c r="K117" s="120" t="s">
        <v>84</v>
      </c>
      <c r="L117" s="121">
        <v>0.2</v>
      </c>
      <c r="M117" s="120"/>
      <c r="N117" s="126">
        <f t="shared" si="24"/>
        <v>3945205.4794520545</v>
      </c>
      <c r="O117" s="122" t="s">
        <v>136</v>
      </c>
      <c r="P117" s="122" t="s">
        <v>262</v>
      </c>
      <c r="Q117" s="122" t="s">
        <v>373</v>
      </c>
      <c r="R117" s="155" t="s">
        <v>67</v>
      </c>
      <c r="S117" s="123" t="s">
        <v>33</v>
      </c>
      <c r="T117" s="123"/>
    </row>
    <row r="118" spans="1:20" s="124" customFormat="1" ht="221" hidden="1" outlineLevel="1">
      <c r="A118" s="117"/>
      <c r="B118" s="117">
        <v>10000000000</v>
      </c>
      <c r="C118" s="118">
        <v>45054</v>
      </c>
      <c r="D118" s="118">
        <v>45055</v>
      </c>
      <c r="E118" s="118">
        <v>45063</v>
      </c>
      <c r="F118" s="117">
        <f t="shared" si="25"/>
        <v>10</v>
      </c>
      <c r="G118" s="117">
        <v>0</v>
      </c>
      <c r="H118" s="117" t="s">
        <v>79</v>
      </c>
      <c r="I118" s="119"/>
      <c r="J118" s="120">
        <v>7.4999999999999997E-3</v>
      </c>
      <c r="K118" s="120" t="s">
        <v>84</v>
      </c>
      <c r="L118" s="121">
        <v>0.2</v>
      </c>
      <c r="M118" s="120"/>
      <c r="N118" s="126">
        <f t="shared" si="24"/>
        <v>1643835.616438356</v>
      </c>
      <c r="O118" s="122" t="s">
        <v>136</v>
      </c>
      <c r="P118" s="122" t="s">
        <v>263</v>
      </c>
      <c r="Q118" s="122" t="s">
        <v>374</v>
      </c>
      <c r="R118" s="155" t="s">
        <v>67</v>
      </c>
      <c r="S118" s="123" t="s">
        <v>33</v>
      </c>
      <c r="T118" s="123"/>
    </row>
    <row r="119" spans="1:20" s="124" customFormat="1" ht="221" hidden="1" outlineLevel="1">
      <c r="A119" s="117"/>
      <c r="B119" s="117">
        <v>10000000000</v>
      </c>
      <c r="C119" s="118">
        <v>45054</v>
      </c>
      <c r="D119" s="118">
        <v>45055</v>
      </c>
      <c r="E119" s="118">
        <v>45063</v>
      </c>
      <c r="F119" s="117">
        <f t="shared" si="25"/>
        <v>10</v>
      </c>
      <c r="G119" s="117">
        <v>0</v>
      </c>
      <c r="H119" s="117" t="s">
        <v>71</v>
      </c>
      <c r="I119" s="119"/>
      <c r="J119" s="120">
        <v>1.7999999999999999E-2</v>
      </c>
      <c r="K119" s="120" t="s">
        <v>85</v>
      </c>
      <c r="L119" s="121">
        <v>0.2</v>
      </c>
      <c r="M119" s="120"/>
      <c r="N119" s="126">
        <f t="shared" si="24"/>
        <v>3945205.4794520545</v>
      </c>
      <c r="O119" s="122" t="s">
        <v>136</v>
      </c>
      <c r="P119" s="122" t="s">
        <v>264</v>
      </c>
      <c r="Q119" s="122" t="s">
        <v>375</v>
      </c>
      <c r="R119" s="155" t="s">
        <v>67</v>
      </c>
      <c r="S119" s="123" t="s">
        <v>33</v>
      </c>
      <c r="T119" s="123"/>
    </row>
    <row r="120" spans="1:20" s="124" customFormat="1" ht="221" hidden="1" outlineLevel="1">
      <c r="A120" s="117"/>
      <c r="B120" s="117">
        <v>10000000000</v>
      </c>
      <c r="C120" s="118">
        <v>45054</v>
      </c>
      <c r="D120" s="118">
        <v>45055</v>
      </c>
      <c r="E120" s="118">
        <v>45063</v>
      </c>
      <c r="F120" s="117">
        <f t="shared" si="25"/>
        <v>10</v>
      </c>
      <c r="G120" s="117">
        <v>0</v>
      </c>
      <c r="H120" s="117" t="s">
        <v>79</v>
      </c>
      <c r="I120" s="119"/>
      <c r="J120" s="120">
        <v>7.4999999999999997E-3</v>
      </c>
      <c r="K120" s="120" t="s">
        <v>85</v>
      </c>
      <c r="L120" s="121">
        <v>0.2</v>
      </c>
      <c r="M120" s="120"/>
      <c r="N120" s="126">
        <f t="shared" si="24"/>
        <v>1643835.616438356</v>
      </c>
      <c r="O120" s="122" t="s">
        <v>136</v>
      </c>
      <c r="P120" s="122" t="s">
        <v>265</v>
      </c>
      <c r="Q120" s="122" t="s">
        <v>376</v>
      </c>
      <c r="R120" s="155" t="s">
        <v>67</v>
      </c>
      <c r="S120" s="123" t="s">
        <v>33</v>
      </c>
      <c r="T120" s="123"/>
    </row>
    <row r="121" spans="1:20" s="124" customFormat="1" ht="221" hidden="1" outlineLevel="1">
      <c r="A121" s="117"/>
      <c r="B121" s="117">
        <v>10000000000</v>
      </c>
      <c r="C121" s="118">
        <v>45054</v>
      </c>
      <c r="D121" s="118">
        <v>45055</v>
      </c>
      <c r="E121" s="118">
        <v>45063</v>
      </c>
      <c r="F121" s="117">
        <f t="shared" si="25"/>
        <v>10</v>
      </c>
      <c r="G121" s="117">
        <v>0</v>
      </c>
      <c r="H121" s="117" t="s">
        <v>71</v>
      </c>
      <c r="I121" s="119"/>
      <c r="J121" s="120">
        <v>1.7999999999999999E-2</v>
      </c>
      <c r="K121" s="120" t="s">
        <v>86</v>
      </c>
      <c r="L121" s="121">
        <v>0</v>
      </c>
      <c r="M121" s="120"/>
      <c r="N121" s="126">
        <f t="shared" si="24"/>
        <v>4931506.8493150687</v>
      </c>
      <c r="O121" s="122" t="s">
        <v>136</v>
      </c>
      <c r="P121" s="122" t="s">
        <v>266</v>
      </c>
      <c r="Q121" s="122" t="s">
        <v>377</v>
      </c>
      <c r="R121" s="155" t="s">
        <v>67</v>
      </c>
      <c r="S121" s="123" t="s">
        <v>33</v>
      </c>
      <c r="T121" s="123"/>
    </row>
    <row r="122" spans="1:20" s="124" customFormat="1" ht="221" hidden="1" outlineLevel="1">
      <c r="A122" s="117"/>
      <c r="B122" s="117">
        <v>10000000000</v>
      </c>
      <c r="C122" s="118">
        <v>45054</v>
      </c>
      <c r="D122" s="118">
        <v>45055</v>
      </c>
      <c r="E122" s="118">
        <v>45063</v>
      </c>
      <c r="F122" s="117">
        <f t="shared" si="25"/>
        <v>10</v>
      </c>
      <c r="G122" s="117">
        <v>0</v>
      </c>
      <c r="H122" s="117" t="s">
        <v>79</v>
      </c>
      <c r="I122" s="119"/>
      <c r="J122" s="120">
        <v>7.4999999999999997E-3</v>
      </c>
      <c r="K122" s="120" t="s">
        <v>86</v>
      </c>
      <c r="L122" s="121">
        <v>0</v>
      </c>
      <c r="M122" s="120"/>
      <c r="N122" s="126">
        <f t="shared" si="24"/>
        <v>2054794.5205479451</v>
      </c>
      <c r="O122" s="122" t="s">
        <v>136</v>
      </c>
      <c r="P122" s="122" t="s">
        <v>267</v>
      </c>
      <c r="Q122" s="122" t="s">
        <v>378</v>
      </c>
      <c r="R122" s="155" t="s">
        <v>67</v>
      </c>
      <c r="S122" s="123" t="s">
        <v>33</v>
      </c>
      <c r="T122" s="123"/>
    </row>
    <row r="123" spans="1:20" s="124" customFormat="1" ht="221" hidden="1" outlineLevel="1">
      <c r="A123" s="117"/>
      <c r="B123" s="117">
        <v>10000000000</v>
      </c>
      <c r="C123" s="118">
        <v>45054</v>
      </c>
      <c r="D123" s="118">
        <v>45055</v>
      </c>
      <c r="E123" s="118">
        <v>45063</v>
      </c>
      <c r="F123" s="117">
        <f t="shared" si="25"/>
        <v>10</v>
      </c>
      <c r="G123" s="117">
        <v>0</v>
      </c>
      <c r="H123" s="117" t="s">
        <v>71</v>
      </c>
      <c r="I123" s="119"/>
      <c r="J123" s="127"/>
      <c r="K123" s="120"/>
      <c r="L123" s="121"/>
      <c r="M123" s="128">
        <v>0.05</v>
      </c>
      <c r="N123" s="97">
        <f>MAX(500000,B123*M123*(F123/365)+G123)</f>
        <v>13698630.1369863</v>
      </c>
      <c r="O123" s="122" t="s">
        <v>88</v>
      </c>
      <c r="P123" s="122" t="s">
        <v>268</v>
      </c>
      <c r="Q123" s="122" t="s">
        <v>379</v>
      </c>
      <c r="R123" s="155" t="s">
        <v>67</v>
      </c>
      <c r="S123" s="123" t="s">
        <v>33</v>
      </c>
      <c r="T123" s="123"/>
    </row>
    <row r="124" spans="1:20" s="124" customFormat="1" ht="221" hidden="1" outlineLevel="1">
      <c r="A124" s="117"/>
      <c r="B124" s="117">
        <v>10000000000</v>
      </c>
      <c r="C124" s="118">
        <v>45054</v>
      </c>
      <c r="D124" s="118">
        <v>45055</v>
      </c>
      <c r="E124" s="118">
        <v>45063</v>
      </c>
      <c r="F124" s="117">
        <f t="shared" si="25"/>
        <v>10</v>
      </c>
      <c r="G124" s="117">
        <v>0</v>
      </c>
      <c r="H124" s="117" t="s">
        <v>79</v>
      </c>
      <c r="I124" s="119"/>
      <c r="J124" s="127"/>
      <c r="K124" s="120"/>
      <c r="L124" s="121"/>
      <c r="M124" s="128">
        <v>0.05</v>
      </c>
      <c r="N124" s="97">
        <f>MAX(500000,B124*M124*(F124/365)+G124)</f>
        <v>13698630.1369863</v>
      </c>
      <c r="O124" s="122" t="s">
        <v>88</v>
      </c>
      <c r="P124" s="122" t="s">
        <v>269</v>
      </c>
      <c r="Q124" s="122" t="s">
        <v>152</v>
      </c>
      <c r="R124" s="155" t="s">
        <v>67</v>
      </c>
      <c r="S124" s="123" t="s">
        <v>33</v>
      </c>
      <c r="T124" s="123"/>
    </row>
    <row r="125" spans="1:20" s="124" customFormat="1" ht="221" hidden="1" outlineLevel="1">
      <c r="A125" s="117"/>
      <c r="B125" s="117">
        <v>100000000</v>
      </c>
      <c r="C125" s="118">
        <v>45054</v>
      </c>
      <c r="D125" s="118">
        <v>45055</v>
      </c>
      <c r="E125" s="118">
        <v>45063</v>
      </c>
      <c r="F125" s="117">
        <f t="shared" si="25"/>
        <v>10</v>
      </c>
      <c r="G125" s="117">
        <v>0</v>
      </c>
      <c r="H125" s="117" t="s">
        <v>71</v>
      </c>
      <c r="I125" s="119" t="s">
        <v>73</v>
      </c>
      <c r="J125" s="120">
        <v>0.01</v>
      </c>
      <c r="K125" s="120"/>
      <c r="L125" s="121"/>
      <c r="M125" s="120"/>
      <c r="N125" s="97">
        <f>MAX(500000,B125*J125*(F125/365)+G125)</f>
        <v>500000</v>
      </c>
      <c r="O125" s="122"/>
      <c r="P125" s="122" t="s">
        <v>270</v>
      </c>
      <c r="Q125" s="122" t="s">
        <v>157</v>
      </c>
      <c r="R125" s="155" t="s">
        <v>67</v>
      </c>
      <c r="S125" s="123" t="s">
        <v>33</v>
      </c>
      <c r="T125" s="123"/>
    </row>
    <row r="126" spans="1:20" s="124" customFormat="1" ht="221" hidden="1" outlineLevel="1">
      <c r="A126" s="117"/>
      <c r="B126" s="117">
        <v>100000000</v>
      </c>
      <c r="C126" s="118">
        <v>45054</v>
      </c>
      <c r="D126" s="118">
        <v>45055</v>
      </c>
      <c r="E126" s="118">
        <v>45063</v>
      </c>
      <c r="F126" s="117">
        <f t="shared" si="25"/>
        <v>10</v>
      </c>
      <c r="G126" s="117">
        <v>0</v>
      </c>
      <c r="H126" s="117" t="s">
        <v>79</v>
      </c>
      <c r="I126" s="119" t="s">
        <v>73</v>
      </c>
      <c r="J126" s="120">
        <v>0.01</v>
      </c>
      <c r="K126" s="120"/>
      <c r="L126" s="121"/>
      <c r="M126" s="120"/>
      <c r="N126" s="97">
        <f>MAX(500000,B126*J126*(F126/365)+G126)</f>
        <v>500000</v>
      </c>
      <c r="O126" s="122"/>
      <c r="P126" s="122" t="s">
        <v>271</v>
      </c>
      <c r="Q126" s="122" t="s">
        <v>158</v>
      </c>
      <c r="R126" s="155" t="s">
        <v>67</v>
      </c>
      <c r="S126" s="123" t="s">
        <v>33</v>
      </c>
      <c r="T126" s="123"/>
    </row>
    <row r="127" spans="1:20" s="124" customFormat="1" ht="234" hidden="1" outlineLevel="1">
      <c r="A127" s="117"/>
      <c r="B127" s="117">
        <v>10000000000</v>
      </c>
      <c r="C127" s="118">
        <v>45054</v>
      </c>
      <c r="D127" s="118">
        <v>45055</v>
      </c>
      <c r="E127" s="118">
        <v>45063</v>
      </c>
      <c r="F127" s="117">
        <f t="shared" si="25"/>
        <v>10</v>
      </c>
      <c r="G127" s="117">
        <v>300000</v>
      </c>
      <c r="H127" s="117" t="s">
        <v>71</v>
      </c>
      <c r="I127" s="119" t="s">
        <v>73</v>
      </c>
      <c r="J127" s="120">
        <v>0.01</v>
      </c>
      <c r="K127" s="120"/>
      <c r="L127" s="121"/>
      <c r="M127" s="120"/>
      <c r="N127" s="97">
        <f>MAX(500000,B127*J127*(F127/365)+G127)</f>
        <v>3039726.0273972601</v>
      </c>
      <c r="O127" s="129"/>
      <c r="P127" s="129" t="s">
        <v>272</v>
      </c>
      <c r="Q127" s="129" t="s">
        <v>380</v>
      </c>
      <c r="R127" s="155" t="s">
        <v>67</v>
      </c>
      <c r="S127" s="123" t="s">
        <v>33</v>
      </c>
      <c r="T127" s="123"/>
    </row>
    <row r="128" spans="1:20" s="124" customFormat="1" ht="221" hidden="1" outlineLevel="1">
      <c r="A128" s="117"/>
      <c r="B128" s="117">
        <v>10000000000</v>
      </c>
      <c r="C128" s="118">
        <v>45054</v>
      </c>
      <c r="D128" s="118">
        <v>45055</v>
      </c>
      <c r="E128" s="118">
        <v>45063</v>
      </c>
      <c r="F128" s="117">
        <f t="shared" si="25"/>
        <v>10</v>
      </c>
      <c r="G128" s="117">
        <v>300000</v>
      </c>
      <c r="H128" s="117" t="s">
        <v>79</v>
      </c>
      <c r="I128" s="119" t="s">
        <v>73</v>
      </c>
      <c r="J128" s="120">
        <v>7.4999999999999997E-3</v>
      </c>
      <c r="K128" s="120"/>
      <c r="L128" s="121"/>
      <c r="M128" s="120"/>
      <c r="N128" s="97">
        <f t="shared" ref="N128" si="26">MAX(500000,B128*J128*(F128/365)+G128)</f>
        <v>2354794.5205479451</v>
      </c>
      <c r="O128" s="129"/>
      <c r="P128" s="129" t="s">
        <v>273</v>
      </c>
      <c r="Q128" s="129" t="s">
        <v>381</v>
      </c>
      <c r="R128" s="155" t="s">
        <v>67</v>
      </c>
      <c r="S128" s="123" t="s">
        <v>33</v>
      </c>
      <c r="T128" s="123"/>
    </row>
    <row r="129" spans="1:20" s="124" customFormat="1" ht="221" hidden="1" outlineLevel="1">
      <c r="A129" s="117"/>
      <c r="B129" s="117">
        <v>10000000000</v>
      </c>
      <c r="C129" s="118">
        <v>45056</v>
      </c>
      <c r="D129" s="118">
        <v>45055</v>
      </c>
      <c r="E129" s="118">
        <v>45063</v>
      </c>
      <c r="F129" s="117">
        <f>E129-D129+1</f>
        <v>9</v>
      </c>
      <c r="G129" s="117">
        <v>0</v>
      </c>
      <c r="H129" s="117" t="s">
        <v>71</v>
      </c>
      <c r="I129" s="119" t="s">
        <v>73</v>
      </c>
      <c r="J129" s="120">
        <v>0.01</v>
      </c>
      <c r="K129" s="120"/>
      <c r="L129" s="121"/>
      <c r="M129" s="120"/>
      <c r="N129" s="97">
        <f>MAX(500000,B129*J129*(F129/365)+G129)</f>
        <v>2465753.4246575343</v>
      </c>
      <c r="O129" s="129"/>
      <c r="P129" s="129" t="s">
        <v>274</v>
      </c>
      <c r="Q129" s="129" t="s">
        <v>382</v>
      </c>
      <c r="R129" s="155" t="s">
        <v>67</v>
      </c>
      <c r="S129" s="123" t="s">
        <v>33</v>
      </c>
      <c r="T129" s="123"/>
    </row>
    <row r="130" spans="1:20" s="124" customFormat="1" ht="221" hidden="1" outlineLevel="1">
      <c r="A130" s="117"/>
      <c r="B130" s="117">
        <v>10000000000</v>
      </c>
      <c r="C130" s="118">
        <v>45056</v>
      </c>
      <c r="D130" s="118">
        <v>45055</v>
      </c>
      <c r="E130" s="118">
        <v>45063</v>
      </c>
      <c r="F130" s="117">
        <f>E130-D130+1</f>
        <v>9</v>
      </c>
      <c r="G130" s="117">
        <v>0</v>
      </c>
      <c r="H130" s="117" t="s">
        <v>79</v>
      </c>
      <c r="I130" s="119" t="s">
        <v>73</v>
      </c>
      <c r="J130" s="120">
        <v>7.4999999999999997E-3</v>
      </c>
      <c r="K130" s="120"/>
      <c r="L130" s="121"/>
      <c r="M130" s="120"/>
      <c r="N130" s="97">
        <f>MAX(500000,B130*J130*(F130/365)+G130)</f>
        <v>1849315.0684931506</v>
      </c>
      <c r="O130" s="129"/>
      <c r="P130" s="129" t="s">
        <v>275</v>
      </c>
      <c r="Q130" s="129" t="s">
        <v>383</v>
      </c>
      <c r="R130" s="155" t="s">
        <v>67</v>
      </c>
      <c r="S130" s="123" t="s">
        <v>33</v>
      </c>
      <c r="T130" s="123"/>
    </row>
    <row r="131" spans="1:20" s="111" customFormat="1" collapsed="1">
      <c r="A131" s="101" t="s">
        <v>276</v>
      </c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33"/>
      <c r="N131" s="102"/>
      <c r="O131" s="103"/>
      <c r="P131" s="103"/>
      <c r="Q131" s="103"/>
      <c r="R131" s="103"/>
      <c r="S131" s="115"/>
      <c r="T131" s="115"/>
    </row>
    <row r="132" spans="1:20" s="124" customFormat="1" ht="195" hidden="1" outlineLevel="1">
      <c r="A132" s="117"/>
      <c r="B132" s="117">
        <v>10000000000</v>
      </c>
      <c r="C132" s="118">
        <v>45054</v>
      </c>
      <c r="D132" s="118">
        <v>45055</v>
      </c>
      <c r="E132" s="118">
        <v>45063</v>
      </c>
      <c r="F132" s="117">
        <f>E132-C132+1</f>
        <v>10</v>
      </c>
      <c r="G132" s="117">
        <v>0</v>
      </c>
      <c r="H132" s="117" t="s">
        <v>71</v>
      </c>
      <c r="I132" s="119" t="s">
        <v>73</v>
      </c>
      <c r="J132" s="120">
        <v>0.01</v>
      </c>
      <c r="K132" s="120"/>
      <c r="L132" s="121"/>
      <c r="M132" s="120"/>
      <c r="N132" s="97">
        <f>MAX(500000,B132*J132*(F132/365)+G132)</f>
        <v>2739726.0273972601</v>
      </c>
      <c r="O132" s="122" t="s">
        <v>88</v>
      </c>
      <c r="P132" s="122" t="s">
        <v>219</v>
      </c>
      <c r="Q132" s="122" t="s">
        <v>362</v>
      </c>
      <c r="R132" s="155" t="s">
        <v>67</v>
      </c>
      <c r="S132" s="123" t="s">
        <v>33</v>
      </c>
      <c r="T132" s="123">
        <v>11001010158499</v>
      </c>
    </row>
    <row r="133" spans="1:20" s="124" customFormat="1" ht="195" hidden="1" outlineLevel="1">
      <c r="A133" s="117"/>
      <c r="B133" s="117">
        <v>10000000000</v>
      </c>
      <c r="C133" s="118">
        <v>45054</v>
      </c>
      <c r="D133" s="118">
        <v>45055</v>
      </c>
      <c r="E133" s="118">
        <v>45063</v>
      </c>
      <c r="F133" s="117">
        <f>E133-C133+1</f>
        <v>10</v>
      </c>
      <c r="G133" s="117">
        <v>0</v>
      </c>
      <c r="H133" s="117" t="s">
        <v>79</v>
      </c>
      <c r="I133" s="119" t="s">
        <v>73</v>
      </c>
      <c r="J133" s="120">
        <v>7.4999999999999997E-3</v>
      </c>
      <c r="K133" s="120"/>
      <c r="L133" s="121"/>
      <c r="M133" s="120"/>
      <c r="N133" s="97">
        <f>MAX(50000,B133*J133*(F133/365)+G133)</f>
        <v>2054794.5205479451</v>
      </c>
      <c r="O133" s="122" t="s">
        <v>88</v>
      </c>
      <c r="P133" s="122" t="s">
        <v>220</v>
      </c>
      <c r="Q133" s="122" t="s">
        <v>363</v>
      </c>
      <c r="R133" s="155" t="s">
        <v>67</v>
      </c>
      <c r="S133" s="123" t="s">
        <v>33</v>
      </c>
      <c r="T133" s="123">
        <v>11001010158499</v>
      </c>
    </row>
    <row r="134" spans="1:20" s="124" customFormat="1" ht="221" hidden="1" outlineLevel="1">
      <c r="A134" s="117"/>
      <c r="B134" s="117">
        <v>10000000000</v>
      </c>
      <c r="C134" s="118">
        <v>45054</v>
      </c>
      <c r="D134" s="118">
        <v>45055</v>
      </c>
      <c r="E134" s="118">
        <v>45063</v>
      </c>
      <c r="F134" s="117">
        <f>E134-C134+1</f>
        <v>10</v>
      </c>
      <c r="G134" s="117">
        <v>0</v>
      </c>
      <c r="H134" s="117" t="s">
        <v>71</v>
      </c>
      <c r="I134" s="119" t="s">
        <v>74</v>
      </c>
      <c r="J134" s="120">
        <v>0.01</v>
      </c>
      <c r="K134" s="120"/>
      <c r="L134" s="121"/>
      <c r="M134" s="120"/>
      <c r="N134" s="97">
        <f>MAX(500000,B134*J134*(F134/365)+G134)</f>
        <v>2739726.0273972601</v>
      </c>
      <c r="O134" s="122" t="s">
        <v>88</v>
      </c>
      <c r="P134" s="122" t="s">
        <v>221</v>
      </c>
      <c r="Q134" s="122" t="s">
        <v>132</v>
      </c>
      <c r="R134" s="155" t="s">
        <v>67</v>
      </c>
      <c r="S134" s="123" t="s">
        <v>33</v>
      </c>
      <c r="T134" s="123">
        <v>11001010158538</v>
      </c>
    </row>
    <row r="135" spans="1:20" s="124" customFormat="1" ht="221" hidden="1" outlineLevel="1">
      <c r="A135" s="117"/>
      <c r="B135" s="117">
        <v>10000000000</v>
      </c>
      <c r="C135" s="118">
        <v>45054</v>
      </c>
      <c r="D135" s="118">
        <v>45055</v>
      </c>
      <c r="E135" s="118">
        <v>45063</v>
      </c>
      <c r="F135" s="117">
        <f>E135-C135+1</f>
        <v>10</v>
      </c>
      <c r="G135" s="117">
        <v>0</v>
      </c>
      <c r="H135" s="117" t="s">
        <v>79</v>
      </c>
      <c r="I135" s="119" t="s">
        <v>74</v>
      </c>
      <c r="J135" s="120">
        <v>7.4999999999999997E-3</v>
      </c>
      <c r="K135" s="120"/>
      <c r="L135" s="121"/>
      <c r="M135" s="120"/>
      <c r="N135" s="97">
        <f>MAX(50000,B135*J135*(F135/365)+G135)</f>
        <v>2054794.5205479451</v>
      </c>
      <c r="O135" s="122" t="s">
        <v>88</v>
      </c>
      <c r="P135" s="122" t="s">
        <v>222</v>
      </c>
      <c r="Q135" s="122" t="s">
        <v>133</v>
      </c>
      <c r="R135" s="155" t="s">
        <v>67</v>
      </c>
      <c r="S135" s="123" t="s">
        <v>33</v>
      </c>
      <c r="T135" s="123">
        <v>11001010158538</v>
      </c>
    </row>
    <row r="136" spans="1:20" s="124" customFormat="1" ht="234" hidden="1" outlineLevel="1">
      <c r="A136" s="117"/>
      <c r="B136" s="117">
        <v>10000000000</v>
      </c>
      <c r="C136" s="118">
        <v>45054</v>
      </c>
      <c r="D136" s="118">
        <v>45055</v>
      </c>
      <c r="E136" s="118">
        <v>45063</v>
      </c>
      <c r="F136" s="117">
        <f t="shared" ref="F136" si="27">E136-C136+1</f>
        <v>10</v>
      </c>
      <c r="G136" s="117">
        <v>0</v>
      </c>
      <c r="H136" s="117" t="s">
        <v>71</v>
      </c>
      <c r="I136" s="119" t="s">
        <v>75</v>
      </c>
      <c r="J136" s="120">
        <v>1.7999999999999999E-2</v>
      </c>
      <c r="K136" s="120"/>
      <c r="L136" s="121"/>
      <c r="M136" s="120"/>
      <c r="N136" s="97">
        <f>MAX(500000,B136*J136*(F136/365)+G136)</f>
        <v>4931506.8493150687</v>
      </c>
      <c r="O136" s="122" t="s">
        <v>88</v>
      </c>
      <c r="P136" s="122" t="s">
        <v>223</v>
      </c>
      <c r="Q136" s="122" t="s">
        <v>364</v>
      </c>
      <c r="R136" s="155" t="s">
        <v>67</v>
      </c>
      <c r="S136" s="123" t="s">
        <v>33</v>
      </c>
      <c r="T136" s="123">
        <v>11001010158350</v>
      </c>
    </row>
    <row r="137" spans="1:20" s="124" customFormat="1" ht="234" hidden="1" outlineLevel="1">
      <c r="A137" s="117"/>
      <c r="B137" s="117">
        <v>10000000000</v>
      </c>
      <c r="C137" s="118">
        <v>45054</v>
      </c>
      <c r="D137" s="118">
        <v>45055</v>
      </c>
      <c r="E137" s="118">
        <v>45063</v>
      </c>
      <c r="F137" s="117">
        <f>E137-C137+1</f>
        <v>10</v>
      </c>
      <c r="G137" s="117">
        <v>0</v>
      </c>
      <c r="H137" s="117" t="s">
        <v>79</v>
      </c>
      <c r="I137" s="119" t="s">
        <v>75</v>
      </c>
      <c r="J137" s="120">
        <v>7.4999999999999997E-3</v>
      </c>
      <c r="K137" s="120"/>
      <c r="L137" s="121"/>
      <c r="M137" s="120"/>
      <c r="N137" s="97">
        <f>MAX(500000,B137*J137*(F137/365)+G137)</f>
        <v>2054794.5205479451</v>
      </c>
      <c r="O137" s="122" t="s">
        <v>88</v>
      </c>
      <c r="P137" s="122" t="s">
        <v>224</v>
      </c>
      <c r="Q137" s="122" t="s">
        <v>365</v>
      </c>
      <c r="R137" s="155" t="s">
        <v>67</v>
      </c>
      <c r="S137" s="123" t="s">
        <v>33</v>
      </c>
      <c r="T137" s="123">
        <v>11001010158350</v>
      </c>
    </row>
    <row r="138" spans="1:20" s="124" customFormat="1" ht="221" hidden="1" outlineLevel="1">
      <c r="A138" s="117"/>
      <c r="B138" s="117">
        <v>10000000000</v>
      </c>
      <c r="C138" s="118">
        <v>45054</v>
      </c>
      <c r="D138" s="118">
        <v>45055</v>
      </c>
      <c r="E138" s="118">
        <v>45063</v>
      </c>
      <c r="F138" s="117">
        <f t="shared" ref="F138:F142" si="28">E138-C138+1</f>
        <v>10</v>
      </c>
      <c r="G138" s="117">
        <v>0</v>
      </c>
      <c r="H138" s="117" t="s">
        <v>71</v>
      </c>
      <c r="I138" s="119"/>
      <c r="J138" s="120">
        <v>1.7999999999999999E-2</v>
      </c>
      <c r="K138" s="120" t="s">
        <v>80</v>
      </c>
      <c r="L138" s="121">
        <v>0.7</v>
      </c>
      <c r="M138" s="125"/>
      <c r="N138" s="126">
        <f>B138*(1-L138)*J138*(F138/365)+M138</f>
        <v>1479452.0547945206</v>
      </c>
      <c r="O138" s="122" t="s">
        <v>136</v>
      </c>
      <c r="P138" s="122" t="s">
        <v>225</v>
      </c>
      <c r="Q138" s="122" t="s">
        <v>366</v>
      </c>
      <c r="R138" s="155" t="s">
        <v>67</v>
      </c>
      <c r="S138" s="123" t="s">
        <v>33</v>
      </c>
      <c r="T138" s="123">
        <v>11001010158350</v>
      </c>
    </row>
    <row r="139" spans="1:20" s="124" customFormat="1" ht="221" hidden="1" outlineLevel="1">
      <c r="A139" s="117"/>
      <c r="B139" s="117">
        <v>10000000000</v>
      </c>
      <c r="C139" s="118">
        <v>45054</v>
      </c>
      <c r="D139" s="118">
        <v>45055</v>
      </c>
      <c r="E139" s="118">
        <v>45063</v>
      </c>
      <c r="F139" s="117">
        <f t="shared" si="28"/>
        <v>10</v>
      </c>
      <c r="G139" s="117">
        <v>0</v>
      </c>
      <c r="H139" s="117" t="s">
        <v>79</v>
      </c>
      <c r="I139" s="119"/>
      <c r="J139" s="120">
        <v>7.4999999999999997E-3</v>
      </c>
      <c r="K139" s="120" t="s">
        <v>80</v>
      </c>
      <c r="L139" s="121">
        <v>0.7</v>
      </c>
      <c r="M139" s="120"/>
      <c r="N139" s="126">
        <f t="shared" ref="N139:N151" si="29">B139*(1-L139)*J139*(F139/365)+M139</f>
        <v>616438.35616438359</v>
      </c>
      <c r="O139" s="122" t="s">
        <v>136</v>
      </c>
      <c r="P139" s="122" t="s">
        <v>226</v>
      </c>
      <c r="Q139" s="122" t="s">
        <v>139</v>
      </c>
      <c r="R139" s="155" t="s">
        <v>67</v>
      </c>
      <c r="S139" s="123" t="s">
        <v>33</v>
      </c>
      <c r="T139" s="123">
        <v>11001010158350</v>
      </c>
    </row>
    <row r="140" spans="1:20" s="124" customFormat="1" ht="221" hidden="1" outlineLevel="1">
      <c r="A140" s="117"/>
      <c r="B140" s="117">
        <v>10000000000</v>
      </c>
      <c r="C140" s="118">
        <v>45054</v>
      </c>
      <c r="D140" s="118">
        <v>45055</v>
      </c>
      <c r="E140" s="118">
        <v>45063</v>
      </c>
      <c r="F140" s="117">
        <f t="shared" si="28"/>
        <v>10</v>
      </c>
      <c r="G140" s="117">
        <v>0</v>
      </c>
      <c r="H140" s="117" t="s">
        <v>71</v>
      </c>
      <c r="I140" s="119"/>
      <c r="J140" s="120">
        <v>1.7999999999999999E-2</v>
      </c>
      <c r="K140" s="120" t="s">
        <v>81</v>
      </c>
      <c r="L140" s="121">
        <v>0.5</v>
      </c>
      <c r="M140" s="120"/>
      <c r="N140" s="126">
        <f t="shared" si="29"/>
        <v>2465753.4246575343</v>
      </c>
      <c r="O140" s="122" t="s">
        <v>136</v>
      </c>
      <c r="P140" s="122" t="s">
        <v>227</v>
      </c>
      <c r="Q140" s="122" t="s">
        <v>367</v>
      </c>
      <c r="R140" s="155" t="s">
        <v>67</v>
      </c>
      <c r="S140" s="123" t="s">
        <v>33</v>
      </c>
      <c r="T140" s="123">
        <v>11001010158369</v>
      </c>
    </row>
    <row r="141" spans="1:20" s="124" customFormat="1" ht="234" hidden="1" outlineLevel="1">
      <c r="A141" s="117"/>
      <c r="B141" s="117">
        <v>10000000000</v>
      </c>
      <c r="C141" s="118">
        <v>45054</v>
      </c>
      <c r="D141" s="118">
        <v>45055</v>
      </c>
      <c r="E141" s="118">
        <v>45063</v>
      </c>
      <c r="F141" s="117">
        <f t="shared" si="28"/>
        <v>10</v>
      </c>
      <c r="G141" s="117">
        <v>0</v>
      </c>
      <c r="H141" s="117" t="s">
        <v>79</v>
      </c>
      <c r="I141" s="119"/>
      <c r="J141" s="120">
        <v>7.4999999999999997E-3</v>
      </c>
      <c r="K141" s="120" t="s">
        <v>81</v>
      </c>
      <c r="L141" s="121">
        <v>0.5</v>
      </c>
      <c r="M141" s="120"/>
      <c r="N141" s="126">
        <f t="shared" si="29"/>
        <v>1027397.2602739725</v>
      </c>
      <c r="O141" s="122" t="s">
        <v>136</v>
      </c>
      <c r="P141" s="122" t="s">
        <v>228</v>
      </c>
      <c r="Q141" s="122" t="s">
        <v>368</v>
      </c>
      <c r="R141" s="155" t="s">
        <v>67</v>
      </c>
      <c r="S141" s="123" t="s">
        <v>33</v>
      </c>
      <c r="T141" s="123">
        <v>11001010158369</v>
      </c>
    </row>
    <row r="142" spans="1:20" s="124" customFormat="1" ht="234" hidden="1" outlineLevel="1">
      <c r="A142" s="117"/>
      <c r="B142" s="117">
        <v>10000000000</v>
      </c>
      <c r="C142" s="118">
        <v>45054</v>
      </c>
      <c r="D142" s="118">
        <v>45055</v>
      </c>
      <c r="E142" s="118">
        <v>45063</v>
      </c>
      <c r="F142" s="117">
        <f t="shared" si="28"/>
        <v>10</v>
      </c>
      <c r="G142" s="117">
        <v>0</v>
      </c>
      <c r="H142" s="117" t="s">
        <v>71</v>
      </c>
      <c r="I142" s="119"/>
      <c r="J142" s="120">
        <v>1.7999999999999999E-2</v>
      </c>
      <c r="K142" s="120" t="s">
        <v>82</v>
      </c>
      <c r="L142" s="121">
        <v>0.4</v>
      </c>
      <c r="M142" s="120"/>
      <c r="N142" s="126">
        <f t="shared" si="29"/>
        <v>2958904.1095890407</v>
      </c>
      <c r="O142" s="122" t="s">
        <v>136</v>
      </c>
      <c r="P142" s="122" t="s">
        <v>229</v>
      </c>
      <c r="Q142" s="122" t="s">
        <v>369</v>
      </c>
      <c r="R142" s="155" t="s">
        <v>67</v>
      </c>
      <c r="S142" s="123" t="s">
        <v>33</v>
      </c>
      <c r="T142" s="123"/>
    </row>
    <row r="143" spans="1:20" s="124" customFormat="1" ht="221" hidden="1" outlineLevel="1">
      <c r="A143" s="117"/>
      <c r="B143" s="117">
        <v>10000000000</v>
      </c>
      <c r="C143" s="118">
        <v>45054</v>
      </c>
      <c r="D143" s="118">
        <v>45055</v>
      </c>
      <c r="E143" s="118">
        <v>45063</v>
      </c>
      <c r="F143" s="117">
        <f>E143-C143+1</f>
        <v>10</v>
      </c>
      <c r="G143" s="117">
        <v>0</v>
      </c>
      <c r="H143" s="117" t="s">
        <v>79</v>
      </c>
      <c r="I143" s="119"/>
      <c r="J143" s="120">
        <v>7.4999999999999997E-3</v>
      </c>
      <c r="K143" s="120" t="s">
        <v>82</v>
      </c>
      <c r="L143" s="121">
        <v>0.4</v>
      </c>
      <c r="M143" s="120"/>
      <c r="N143" s="126">
        <f t="shared" si="29"/>
        <v>1232876.7123287672</v>
      </c>
      <c r="O143" s="122" t="s">
        <v>136</v>
      </c>
      <c r="P143" s="122" t="s">
        <v>230</v>
      </c>
      <c r="Q143" s="122" t="s">
        <v>370</v>
      </c>
      <c r="R143" s="155" t="s">
        <v>67</v>
      </c>
      <c r="S143" s="123" t="s">
        <v>33</v>
      </c>
      <c r="T143" s="123"/>
    </row>
    <row r="144" spans="1:20" s="124" customFormat="1" ht="221" hidden="1" outlineLevel="1">
      <c r="A144" s="117"/>
      <c r="B144" s="117">
        <v>10000000000</v>
      </c>
      <c r="C144" s="118">
        <v>45054</v>
      </c>
      <c r="D144" s="118">
        <v>45055</v>
      </c>
      <c r="E144" s="118">
        <v>45063</v>
      </c>
      <c r="F144" s="117">
        <f t="shared" ref="F144:F157" si="30">E144-C144+1</f>
        <v>10</v>
      </c>
      <c r="G144" s="117">
        <v>0</v>
      </c>
      <c r="H144" s="117" t="s">
        <v>71</v>
      </c>
      <c r="I144" s="119"/>
      <c r="J144" s="120">
        <v>1.7999999999999999E-2</v>
      </c>
      <c r="K144" s="120" t="s">
        <v>83</v>
      </c>
      <c r="L144" s="121">
        <v>0.3</v>
      </c>
      <c r="M144" s="120"/>
      <c r="N144" s="126">
        <f t="shared" si="29"/>
        <v>3452054.7945205471</v>
      </c>
      <c r="O144" s="122" t="s">
        <v>136</v>
      </c>
      <c r="P144" s="122" t="s">
        <v>231</v>
      </c>
      <c r="Q144" s="122" t="s">
        <v>371</v>
      </c>
      <c r="R144" s="155" t="s">
        <v>67</v>
      </c>
      <c r="S144" s="123" t="s">
        <v>33</v>
      </c>
      <c r="T144" s="123"/>
    </row>
    <row r="145" spans="1:20" s="124" customFormat="1" ht="221" hidden="1" outlineLevel="1">
      <c r="A145" s="117"/>
      <c r="B145" s="117">
        <v>10000000000</v>
      </c>
      <c r="C145" s="118">
        <v>45054</v>
      </c>
      <c r="D145" s="118">
        <v>45055</v>
      </c>
      <c r="E145" s="118">
        <v>45063</v>
      </c>
      <c r="F145" s="117">
        <f t="shared" si="30"/>
        <v>10</v>
      </c>
      <c r="G145" s="117">
        <v>0</v>
      </c>
      <c r="H145" s="117" t="s">
        <v>79</v>
      </c>
      <c r="I145" s="119"/>
      <c r="J145" s="120">
        <v>7.4999999999999997E-3</v>
      </c>
      <c r="K145" s="120" t="s">
        <v>83</v>
      </c>
      <c r="L145" s="121">
        <v>0.3</v>
      </c>
      <c r="M145" s="120"/>
      <c r="N145" s="126">
        <f t="shared" si="29"/>
        <v>1438356.1643835616</v>
      </c>
      <c r="O145" s="122" t="s">
        <v>136</v>
      </c>
      <c r="P145" s="122" t="s">
        <v>232</v>
      </c>
      <c r="Q145" s="122" t="s">
        <v>372</v>
      </c>
      <c r="R145" s="155" t="s">
        <v>67</v>
      </c>
      <c r="S145" s="123" t="s">
        <v>33</v>
      </c>
      <c r="T145" s="123"/>
    </row>
    <row r="146" spans="1:20" s="124" customFormat="1" ht="221" hidden="1" outlineLevel="1">
      <c r="A146" s="117"/>
      <c r="B146" s="117">
        <v>10000000000</v>
      </c>
      <c r="C146" s="118">
        <v>45054</v>
      </c>
      <c r="D146" s="118">
        <v>45055</v>
      </c>
      <c r="E146" s="118">
        <v>45063</v>
      </c>
      <c r="F146" s="117">
        <f t="shared" si="30"/>
        <v>10</v>
      </c>
      <c r="G146" s="117">
        <v>0</v>
      </c>
      <c r="H146" s="117" t="s">
        <v>71</v>
      </c>
      <c r="I146" s="119"/>
      <c r="J146" s="120">
        <v>1.7999999999999999E-2</v>
      </c>
      <c r="K146" s="120" t="s">
        <v>84</v>
      </c>
      <c r="L146" s="121">
        <v>0.2</v>
      </c>
      <c r="M146" s="120"/>
      <c r="N146" s="126">
        <f t="shared" si="29"/>
        <v>3945205.4794520545</v>
      </c>
      <c r="O146" s="122" t="s">
        <v>136</v>
      </c>
      <c r="P146" s="122" t="s">
        <v>233</v>
      </c>
      <c r="Q146" s="122" t="s">
        <v>373</v>
      </c>
      <c r="R146" s="155" t="s">
        <v>67</v>
      </c>
      <c r="S146" s="123" t="s">
        <v>33</v>
      </c>
      <c r="T146" s="123"/>
    </row>
    <row r="147" spans="1:20" s="124" customFormat="1" ht="221" hidden="1" outlineLevel="1">
      <c r="A147" s="117"/>
      <c r="B147" s="117">
        <v>10000000000</v>
      </c>
      <c r="C147" s="118">
        <v>45054</v>
      </c>
      <c r="D147" s="118">
        <v>45055</v>
      </c>
      <c r="E147" s="118">
        <v>45063</v>
      </c>
      <c r="F147" s="117">
        <f t="shared" si="30"/>
        <v>10</v>
      </c>
      <c r="G147" s="117">
        <v>0</v>
      </c>
      <c r="H147" s="117" t="s">
        <v>79</v>
      </c>
      <c r="I147" s="119"/>
      <c r="J147" s="120">
        <v>7.4999999999999997E-3</v>
      </c>
      <c r="K147" s="120" t="s">
        <v>84</v>
      </c>
      <c r="L147" s="121">
        <v>0.2</v>
      </c>
      <c r="M147" s="120"/>
      <c r="N147" s="126">
        <f t="shared" si="29"/>
        <v>1643835.616438356</v>
      </c>
      <c r="O147" s="122" t="s">
        <v>136</v>
      </c>
      <c r="P147" s="122" t="s">
        <v>234</v>
      </c>
      <c r="Q147" s="122" t="s">
        <v>374</v>
      </c>
      <c r="R147" s="155" t="s">
        <v>67</v>
      </c>
      <c r="S147" s="123" t="s">
        <v>33</v>
      </c>
      <c r="T147" s="123"/>
    </row>
    <row r="148" spans="1:20" s="124" customFormat="1" ht="221" hidden="1" outlineLevel="1">
      <c r="A148" s="117"/>
      <c r="B148" s="117">
        <v>10000000000</v>
      </c>
      <c r="C148" s="118">
        <v>45054</v>
      </c>
      <c r="D148" s="118">
        <v>45055</v>
      </c>
      <c r="E148" s="118">
        <v>45063</v>
      </c>
      <c r="F148" s="117">
        <f t="shared" si="30"/>
        <v>10</v>
      </c>
      <c r="G148" s="117">
        <v>0</v>
      </c>
      <c r="H148" s="117" t="s">
        <v>71</v>
      </c>
      <c r="I148" s="119"/>
      <c r="J148" s="120">
        <v>1.7999999999999999E-2</v>
      </c>
      <c r="K148" s="120" t="s">
        <v>85</v>
      </c>
      <c r="L148" s="121">
        <v>0.2</v>
      </c>
      <c r="M148" s="120"/>
      <c r="N148" s="126">
        <f t="shared" si="29"/>
        <v>3945205.4794520545</v>
      </c>
      <c r="O148" s="122" t="s">
        <v>136</v>
      </c>
      <c r="P148" s="122" t="s">
        <v>235</v>
      </c>
      <c r="Q148" s="122" t="s">
        <v>375</v>
      </c>
      <c r="R148" s="155" t="s">
        <v>67</v>
      </c>
      <c r="S148" s="123" t="s">
        <v>33</v>
      </c>
      <c r="T148" s="123"/>
    </row>
    <row r="149" spans="1:20" s="124" customFormat="1" ht="221" hidden="1" outlineLevel="1">
      <c r="A149" s="117"/>
      <c r="B149" s="117">
        <v>10000000000</v>
      </c>
      <c r="C149" s="118">
        <v>45054</v>
      </c>
      <c r="D149" s="118">
        <v>45055</v>
      </c>
      <c r="E149" s="118">
        <v>45063</v>
      </c>
      <c r="F149" s="117">
        <f t="shared" si="30"/>
        <v>10</v>
      </c>
      <c r="G149" s="117">
        <v>0</v>
      </c>
      <c r="H149" s="117" t="s">
        <v>79</v>
      </c>
      <c r="I149" s="119"/>
      <c r="J149" s="120">
        <v>7.4999999999999997E-3</v>
      </c>
      <c r="K149" s="120" t="s">
        <v>85</v>
      </c>
      <c r="L149" s="121">
        <v>0.2</v>
      </c>
      <c r="M149" s="120"/>
      <c r="N149" s="126">
        <f t="shared" si="29"/>
        <v>1643835.616438356</v>
      </c>
      <c r="O149" s="122" t="s">
        <v>136</v>
      </c>
      <c r="P149" s="122" t="s">
        <v>236</v>
      </c>
      <c r="Q149" s="122" t="s">
        <v>376</v>
      </c>
      <c r="R149" s="155" t="s">
        <v>67</v>
      </c>
      <c r="S149" s="123" t="s">
        <v>33</v>
      </c>
      <c r="T149" s="123"/>
    </row>
    <row r="150" spans="1:20" s="124" customFormat="1" ht="221" hidden="1" outlineLevel="1">
      <c r="A150" s="117"/>
      <c r="B150" s="117">
        <v>10000000000</v>
      </c>
      <c r="C150" s="118">
        <v>45054</v>
      </c>
      <c r="D150" s="118">
        <v>45055</v>
      </c>
      <c r="E150" s="118">
        <v>45063</v>
      </c>
      <c r="F150" s="117">
        <f t="shared" si="30"/>
        <v>10</v>
      </c>
      <c r="G150" s="117">
        <v>0</v>
      </c>
      <c r="H150" s="117" t="s">
        <v>71</v>
      </c>
      <c r="I150" s="119"/>
      <c r="J150" s="120">
        <v>1.7999999999999999E-2</v>
      </c>
      <c r="K150" s="120" t="s">
        <v>86</v>
      </c>
      <c r="L150" s="121">
        <v>0</v>
      </c>
      <c r="M150" s="120"/>
      <c r="N150" s="126">
        <f t="shared" si="29"/>
        <v>4931506.8493150687</v>
      </c>
      <c r="O150" s="122" t="s">
        <v>136</v>
      </c>
      <c r="P150" s="122" t="s">
        <v>237</v>
      </c>
      <c r="Q150" s="122" t="s">
        <v>377</v>
      </c>
      <c r="R150" s="155" t="s">
        <v>67</v>
      </c>
      <c r="S150" s="123" t="s">
        <v>33</v>
      </c>
      <c r="T150" s="123"/>
    </row>
    <row r="151" spans="1:20" s="124" customFormat="1" ht="221" hidden="1" outlineLevel="1">
      <c r="A151" s="117"/>
      <c r="B151" s="117">
        <v>10000000000</v>
      </c>
      <c r="C151" s="118">
        <v>45054</v>
      </c>
      <c r="D151" s="118">
        <v>45055</v>
      </c>
      <c r="E151" s="118">
        <v>45063</v>
      </c>
      <c r="F151" s="117">
        <f t="shared" si="30"/>
        <v>10</v>
      </c>
      <c r="G151" s="117">
        <v>0</v>
      </c>
      <c r="H151" s="117" t="s">
        <v>79</v>
      </c>
      <c r="I151" s="119"/>
      <c r="J151" s="120">
        <v>7.4999999999999997E-3</v>
      </c>
      <c r="K151" s="120" t="s">
        <v>86</v>
      </c>
      <c r="L151" s="121">
        <v>0</v>
      </c>
      <c r="M151" s="120"/>
      <c r="N151" s="126">
        <f t="shared" si="29"/>
        <v>2054794.5205479451</v>
      </c>
      <c r="O151" s="122" t="s">
        <v>136</v>
      </c>
      <c r="P151" s="122" t="s">
        <v>238</v>
      </c>
      <c r="Q151" s="122" t="s">
        <v>378</v>
      </c>
      <c r="R151" s="155" t="s">
        <v>67</v>
      </c>
      <c r="S151" s="123" t="s">
        <v>33</v>
      </c>
      <c r="T151" s="123"/>
    </row>
    <row r="152" spans="1:20" s="124" customFormat="1" ht="221" hidden="1" outlineLevel="1">
      <c r="A152" s="117"/>
      <c r="B152" s="117">
        <v>10000000000</v>
      </c>
      <c r="C152" s="118">
        <v>45054</v>
      </c>
      <c r="D152" s="118">
        <v>45055</v>
      </c>
      <c r="E152" s="118">
        <v>45063</v>
      </c>
      <c r="F152" s="117">
        <f t="shared" si="30"/>
        <v>10</v>
      </c>
      <c r="G152" s="117">
        <v>0</v>
      </c>
      <c r="H152" s="117" t="s">
        <v>71</v>
      </c>
      <c r="I152" s="119"/>
      <c r="J152" s="127"/>
      <c r="K152" s="120"/>
      <c r="L152" s="121"/>
      <c r="M152" s="128">
        <v>0.05</v>
      </c>
      <c r="N152" s="97">
        <f>MAX(500000,B152*M152*(F152/365)+G152)</f>
        <v>13698630.1369863</v>
      </c>
      <c r="O152" s="122" t="s">
        <v>88</v>
      </c>
      <c r="P152" s="122" t="s">
        <v>239</v>
      </c>
      <c r="Q152" s="122" t="s">
        <v>379</v>
      </c>
      <c r="R152" s="155" t="s">
        <v>67</v>
      </c>
      <c r="S152" s="123" t="s">
        <v>33</v>
      </c>
      <c r="T152" s="123"/>
    </row>
    <row r="153" spans="1:20" s="124" customFormat="1" ht="221" hidden="1" outlineLevel="1">
      <c r="A153" s="117"/>
      <c r="B153" s="117">
        <v>10000000000</v>
      </c>
      <c r="C153" s="118">
        <v>45054</v>
      </c>
      <c r="D153" s="118">
        <v>45055</v>
      </c>
      <c r="E153" s="118">
        <v>45063</v>
      </c>
      <c r="F153" s="117">
        <f t="shared" si="30"/>
        <v>10</v>
      </c>
      <c r="G153" s="117">
        <v>0</v>
      </c>
      <c r="H153" s="117" t="s">
        <v>79</v>
      </c>
      <c r="I153" s="119"/>
      <c r="J153" s="127"/>
      <c r="K153" s="120"/>
      <c r="L153" s="121"/>
      <c r="M153" s="128">
        <v>0.05</v>
      </c>
      <c r="N153" s="97">
        <f>MAX(500000,B153*M153*(F153/365)+G153)</f>
        <v>13698630.1369863</v>
      </c>
      <c r="O153" s="122" t="s">
        <v>88</v>
      </c>
      <c r="P153" s="122" t="s">
        <v>240</v>
      </c>
      <c r="Q153" s="122" t="s">
        <v>152</v>
      </c>
      <c r="R153" s="155" t="s">
        <v>67</v>
      </c>
      <c r="S153" s="123" t="s">
        <v>33</v>
      </c>
      <c r="T153" s="123"/>
    </row>
    <row r="154" spans="1:20" s="124" customFormat="1" ht="221" hidden="1" outlineLevel="1">
      <c r="A154" s="117"/>
      <c r="B154" s="117">
        <v>100000000</v>
      </c>
      <c r="C154" s="118">
        <v>45054</v>
      </c>
      <c r="D154" s="118">
        <v>45055</v>
      </c>
      <c r="E154" s="118">
        <v>45063</v>
      </c>
      <c r="F154" s="117">
        <f t="shared" si="30"/>
        <v>10</v>
      </c>
      <c r="G154" s="117">
        <v>0</v>
      </c>
      <c r="H154" s="117" t="s">
        <v>71</v>
      </c>
      <c r="I154" s="119" t="s">
        <v>73</v>
      </c>
      <c r="J154" s="120">
        <v>0.01</v>
      </c>
      <c r="K154" s="120"/>
      <c r="L154" s="121"/>
      <c r="M154" s="120"/>
      <c r="N154" s="97">
        <f>MAX(500000,B154*J154*(F154/365)+G154)</f>
        <v>500000</v>
      </c>
      <c r="O154" s="122"/>
      <c r="P154" s="122" t="s">
        <v>241</v>
      </c>
      <c r="Q154" s="122" t="s">
        <v>157</v>
      </c>
      <c r="R154" s="155" t="s">
        <v>67</v>
      </c>
      <c r="S154" s="123" t="s">
        <v>33</v>
      </c>
      <c r="T154" s="123"/>
    </row>
    <row r="155" spans="1:20" s="124" customFormat="1" ht="221" hidden="1" outlineLevel="1">
      <c r="A155" s="117"/>
      <c r="B155" s="117">
        <v>100000000</v>
      </c>
      <c r="C155" s="118">
        <v>45054</v>
      </c>
      <c r="D155" s="118">
        <v>45055</v>
      </c>
      <c r="E155" s="118">
        <v>45063</v>
      </c>
      <c r="F155" s="117">
        <f t="shared" si="30"/>
        <v>10</v>
      </c>
      <c r="G155" s="117">
        <v>0</v>
      </c>
      <c r="H155" s="117" t="s">
        <v>79</v>
      </c>
      <c r="I155" s="119" t="s">
        <v>73</v>
      </c>
      <c r="J155" s="120">
        <v>0.01</v>
      </c>
      <c r="K155" s="120"/>
      <c r="L155" s="121"/>
      <c r="M155" s="120"/>
      <c r="N155" s="97">
        <f>MAX(500000,B155*J155*(F155/365)+G155)</f>
        <v>500000</v>
      </c>
      <c r="O155" s="122"/>
      <c r="P155" s="122" t="s">
        <v>242</v>
      </c>
      <c r="Q155" s="122" t="s">
        <v>158</v>
      </c>
      <c r="R155" s="155" t="s">
        <v>67</v>
      </c>
      <c r="S155" s="123" t="s">
        <v>33</v>
      </c>
      <c r="T155" s="123"/>
    </row>
    <row r="156" spans="1:20" s="124" customFormat="1" ht="234" hidden="1" outlineLevel="1">
      <c r="A156" s="117"/>
      <c r="B156" s="117">
        <v>10000000000</v>
      </c>
      <c r="C156" s="118">
        <v>45054</v>
      </c>
      <c r="D156" s="118">
        <v>45055</v>
      </c>
      <c r="E156" s="118">
        <v>45063</v>
      </c>
      <c r="F156" s="117">
        <f t="shared" si="30"/>
        <v>10</v>
      </c>
      <c r="G156" s="117">
        <v>300000</v>
      </c>
      <c r="H156" s="117" t="s">
        <v>71</v>
      </c>
      <c r="I156" s="119" t="s">
        <v>73</v>
      </c>
      <c r="J156" s="120">
        <v>0.01</v>
      </c>
      <c r="K156" s="120"/>
      <c r="L156" s="121"/>
      <c r="M156" s="120"/>
      <c r="N156" s="97">
        <f>MAX(500000,B156*J156*(F156/365)+G156)</f>
        <v>3039726.0273972601</v>
      </c>
      <c r="O156" s="129"/>
      <c r="P156" s="129" t="s">
        <v>243</v>
      </c>
      <c r="Q156" s="129" t="s">
        <v>380</v>
      </c>
      <c r="R156" s="155" t="s">
        <v>67</v>
      </c>
      <c r="S156" s="123" t="s">
        <v>33</v>
      </c>
      <c r="T156" s="123"/>
    </row>
    <row r="157" spans="1:20" s="124" customFormat="1" ht="221" hidden="1" outlineLevel="1">
      <c r="A157" s="117"/>
      <c r="B157" s="117">
        <v>10000000000</v>
      </c>
      <c r="C157" s="118">
        <v>45054</v>
      </c>
      <c r="D157" s="118">
        <v>45055</v>
      </c>
      <c r="E157" s="118">
        <v>45063</v>
      </c>
      <c r="F157" s="117">
        <f t="shared" si="30"/>
        <v>10</v>
      </c>
      <c r="G157" s="117">
        <v>300000</v>
      </c>
      <c r="H157" s="117" t="s">
        <v>79</v>
      </c>
      <c r="I157" s="119" t="s">
        <v>73</v>
      </c>
      <c r="J157" s="120">
        <v>7.4999999999999997E-3</v>
      </c>
      <c r="K157" s="120"/>
      <c r="L157" s="121"/>
      <c r="M157" s="120"/>
      <c r="N157" s="97">
        <f t="shared" ref="N157" si="31">MAX(500000,B157*J157*(F157/365)+G157)</f>
        <v>2354794.5205479451</v>
      </c>
      <c r="O157" s="129"/>
      <c r="P157" s="129" t="s">
        <v>244</v>
      </c>
      <c r="Q157" s="129" t="s">
        <v>381</v>
      </c>
      <c r="R157" s="155" t="s">
        <v>67</v>
      </c>
      <c r="S157" s="123" t="s">
        <v>33</v>
      </c>
      <c r="T157" s="123"/>
    </row>
    <row r="158" spans="1:20" s="124" customFormat="1" ht="221" hidden="1" outlineLevel="1">
      <c r="A158" s="117"/>
      <c r="B158" s="117">
        <v>10000000000</v>
      </c>
      <c r="C158" s="118">
        <v>45056</v>
      </c>
      <c r="D158" s="118">
        <v>45055</v>
      </c>
      <c r="E158" s="118">
        <v>45063</v>
      </c>
      <c r="F158" s="117">
        <f>E158-D158+1</f>
        <v>9</v>
      </c>
      <c r="G158" s="117">
        <v>0</v>
      </c>
      <c r="H158" s="117" t="s">
        <v>71</v>
      </c>
      <c r="I158" s="119" t="s">
        <v>73</v>
      </c>
      <c r="J158" s="120">
        <v>0.01</v>
      </c>
      <c r="K158" s="120"/>
      <c r="L158" s="121"/>
      <c r="M158" s="120"/>
      <c r="N158" s="97">
        <f>MAX(500000,B158*J158*(F158/365)+G158)</f>
        <v>2465753.4246575343</v>
      </c>
      <c r="O158" s="129"/>
      <c r="P158" s="129" t="s">
        <v>245</v>
      </c>
      <c r="Q158" s="129" t="s">
        <v>382</v>
      </c>
      <c r="R158" s="155" t="s">
        <v>67</v>
      </c>
      <c r="S158" s="123" t="s">
        <v>33</v>
      </c>
      <c r="T158" s="123"/>
    </row>
    <row r="159" spans="1:20" s="124" customFormat="1" ht="221" hidden="1" outlineLevel="1">
      <c r="A159" s="117"/>
      <c r="B159" s="117">
        <v>10000000000</v>
      </c>
      <c r="C159" s="118">
        <v>45056</v>
      </c>
      <c r="D159" s="118">
        <v>45055</v>
      </c>
      <c r="E159" s="118">
        <v>45063</v>
      </c>
      <c r="F159" s="117">
        <f>E159-D159+1</f>
        <v>9</v>
      </c>
      <c r="G159" s="117">
        <v>0</v>
      </c>
      <c r="H159" s="117" t="s">
        <v>79</v>
      </c>
      <c r="I159" s="119" t="s">
        <v>73</v>
      </c>
      <c r="J159" s="120">
        <v>7.4999999999999997E-3</v>
      </c>
      <c r="K159" s="120"/>
      <c r="L159" s="121"/>
      <c r="M159" s="120"/>
      <c r="N159" s="97">
        <f>MAX(500000,B159*J159*(F159/365)+G159)</f>
        <v>1849315.0684931506</v>
      </c>
      <c r="O159" s="129"/>
      <c r="P159" s="129" t="s">
        <v>246</v>
      </c>
      <c r="Q159" s="129" t="s">
        <v>383</v>
      </c>
      <c r="R159" s="155" t="s">
        <v>67</v>
      </c>
      <c r="S159" s="123" t="s">
        <v>33</v>
      </c>
      <c r="T159" s="123"/>
    </row>
    <row r="160" spans="1:20" s="111" customFormat="1" collapsed="1">
      <c r="A160" s="101" t="s">
        <v>102</v>
      </c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33"/>
      <c r="N160" s="102"/>
      <c r="O160" s="103"/>
      <c r="P160" s="103"/>
      <c r="Q160" s="103"/>
      <c r="R160" s="103"/>
      <c r="S160" s="115"/>
      <c r="T160" s="115"/>
    </row>
    <row r="161" spans="1:20" s="124" customFormat="1" ht="195" hidden="1" outlineLevel="1">
      <c r="A161" s="117"/>
      <c r="B161" s="117">
        <v>10000000000</v>
      </c>
      <c r="C161" s="118">
        <v>45054</v>
      </c>
      <c r="D161" s="118">
        <v>45055</v>
      </c>
      <c r="E161" s="118">
        <v>45063</v>
      </c>
      <c r="F161" s="117">
        <f>E161-C161+1</f>
        <v>10</v>
      </c>
      <c r="G161" s="117">
        <v>0</v>
      </c>
      <c r="H161" s="117" t="s">
        <v>71</v>
      </c>
      <c r="I161" s="119" t="s">
        <v>73</v>
      </c>
      <c r="J161" s="120">
        <v>0.01</v>
      </c>
      <c r="K161" s="120"/>
      <c r="L161" s="121"/>
      <c r="M161" s="120"/>
      <c r="N161" s="97">
        <f>MAX(500000,B161*J161*(F161/365)+G161)</f>
        <v>2739726.0273972601</v>
      </c>
      <c r="O161" s="122" t="s">
        <v>88</v>
      </c>
      <c r="P161" s="122" t="s">
        <v>277</v>
      </c>
      <c r="Q161" s="122" t="s">
        <v>362</v>
      </c>
      <c r="R161" s="155" t="s">
        <v>67</v>
      </c>
      <c r="S161" s="123" t="s">
        <v>33</v>
      </c>
      <c r="T161" s="123">
        <v>11001010158499</v>
      </c>
    </row>
    <row r="162" spans="1:20" s="124" customFormat="1" ht="195" hidden="1" outlineLevel="1">
      <c r="A162" s="117"/>
      <c r="B162" s="117">
        <v>10000000000</v>
      </c>
      <c r="C162" s="118">
        <v>45054</v>
      </c>
      <c r="D162" s="118">
        <v>45055</v>
      </c>
      <c r="E162" s="118">
        <v>45063</v>
      </c>
      <c r="F162" s="117">
        <f>E162-C162+1</f>
        <v>10</v>
      </c>
      <c r="G162" s="117">
        <v>0</v>
      </c>
      <c r="H162" s="117" t="s">
        <v>79</v>
      </c>
      <c r="I162" s="119" t="s">
        <v>73</v>
      </c>
      <c r="J162" s="120">
        <v>7.4999999999999997E-3</v>
      </c>
      <c r="K162" s="120"/>
      <c r="L162" s="121"/>
      <c r="M162" s="120"/>
      <c r="N162" s="97">
        <f>MAX(50000,B162*J162*(F162/365)+G162)</f>
        <v>2054794.5205479451</v>
      </c>
      <c r="O162" s="122" t="s">
        <v>88</v>
      </c>
      <c r="P162" s="122" t="s">
        <v>278</v>
      </c>
      <c r="Q162" s="122" t="s">
        <v>363</v>
      </c>
      <c r="R162" s="155" t="s">
        <v>67</v>
      </c>
      <c r="S162" s="123" t="s">
        <v>33</v>
      </c>
      <c r="T162" s="123">
        <v>11001010158499</v>
      </c>
    </row>
    <row r="163" spans="1:20" s="124" customFormat="1" ht="221" hidden="1" outlineLevel="1">
      <c r="A163" s="117"/>
      <c r="B163" s="117">
        <v>10000000000</v>
      </c>
      <c r="C163" s="118">
        <v>45054</v>
      </c>
      <c r="D163" s="118">
        <v>45055</v>
      </c>
      <c r="E163" s="118">
        <v>45063</v>
      </c>
      <c r="F163" s="117">
        <f>E163-C163+1</f>
        <v>10</v>
      </c>
      <c r="G163" s="117">
        <v>0</v>
      </c>
      <c r="H163" s="117" t="s">
        <v>71</v>
      </c>
      <c r="I163" s="119" t="s">
        <v>74</v>
      </c>
      <c r="J163" s="120">
        <v>0.01</v>
      </c>
      <c r="K163" s="120"/>
      <c r="L163" s="121"/>
      <c r="M163" s="120"/>
      <c r="N163" s="97">
        <f>MAX(500000,B163*J163*(F163/365)+G163)</f>
        <v>2739726.0273972601</v>
      </c>
      <c r="O163" s="122" t="s">
        <v>88</v>
      </c>
      <c r="P163" s="122" t="s">
        <v>279</v>
      </c>
      <c r="Q163" s="122" t="s">
        <v>132</v>
      </c>
      <c r="R163" s="155" t="s">
        <v>67</v>
      </c>
      <c r="S163" s="123" t="s">
        <v>33</v>
      </c>
      <c r="T163" s="123">
        <v>11001010158538</v>
      </c>
    </row>
    <row r="164" spans="1:20" s="124" customFormat="1" ht="221" hidden="1" outlineLevel="1">
      <c r="A164" s="117"/>
      <c r="B164" s="117">
        <v>10000000000</v>
      </c>
      <c r="C164" s="118">
        <v>45054</v>
      </c>
      <c r="D164" s="118">
        <v>45055</v>
      </c>
      <c r="E164" s="118">
        <v>45063</v>
      </c>
      <c r="F164" s="117">
        <f>E164-C164+1</f>
        <v>10</v>
      </c>
      <c r="G164" s="117">
        <v>0</v>
      </c>
      <c r="H164" s="117" t="s">
        <v>79</v>
      </c>
      <c r="I164" s="119" t="s">
        <v>74</v>
      </c>
      <c r="J164" s="120">
        <v>7.4999999999999997E-3</v>
      </c>
      <c r="K164" s="120"/>
      <c r="L164" s="121"/>
      <c r="M164" s="120"/>
      <c r="N164" s="97">
        <f>MAX(50000,B164*J164*(F164/365)+G164)</f>
        <v>2054794.5205479451</v>
      </c>
      <c r="O164" s="122" t="s">
        <v>88</v>
      </c>
      <c r="P164" s="122" t="s">
        <v>280</v>
      </c>
      <c r="Q164" s="122" t="s">
        <v>133</v>
      </c>
      <c r="R164" s="155" t="s">
        <v>67</v>
      </c>
      <c r="S164" s="123" t="s">
        <v>33</v>
      </c>
      <c r="T164" s="123">
        <v>11001010158538</v>
      </c>
    </row>
    <row r="165" spans="1:20" s="124" customFormat="1" ht="234" hidden="1" outlineLevel="1">
      <c r="A165" s="117"/>
      <c r="B165" s="117">
        <v>10000000000</v>
      </c>
      <c r="C165" s="118">
        <v>45054</v>
      </c>
      <c r="D165" s="118">
        <v>45055</v>
      </c>
      <c r="E165" s="118">
        <v>45063</v>
      </c>
      <c r="F165" s="117">
        <f t="shared" ref="F165" si="32">E165-C165+1</f>
        <v>10</v>
      </c>
      <c r="G165" s="117">
        <v>0</v>
      </c>
      <c r="H165" s="117" t="s">
        <v>71</v>
      </c>
      <c r="I165" s="119" t="s">
        <v>75</v>
      </c>
      <c r="J165" s="120">
        <v>2.5999999999999999E-2</v>
      </c>
      <c r="K165" s="120"/>
      <c r="L165" s="121"/>
      <c r="M165" s="120"/>
      <c r="N165" s="97">
        <f>MAX(500000,B165*J165*(F165/365)+G165)</f>
        <v>7123287.6712328764</v>
      </c>
      <c r="O165" s="122" t="s">
        <v>88</v>
      </c>
      <c r="P165" s="122" t="s">
        <v>281</v>
      </c>
      <c r="Q165" s="122" t="s">
        <v>477</v>
      </c>
      <c r="R165" s="155" t="s">
        <v>67</v>
      </c>
      <c r="S165" s="123" t="s">
        <v>33</v>
      </c>
      <c r="T165" s="123">
        <v>11001010158350</v>
      </c>
    </row>
    <row r="166" spans="1:20" s="124" customFormat="1" ht="234" hidden="1" outlineLevel="1">
      <c r="A166" s="117"/>
      <c r="B166" s="117">
        <v>10000000000</v>
      </c>
      <c r="C166" s="118">
        <v>45054</v>
      </c>
      <c r="D166" s="118">
        <v>45055</v>
      </c>
      <c r="E166" s="118">
        <v>45063</v>
      </c>
      <c r="F166" s="117">
        <f>E166-C166+1</f>
        <v>10</v>
      </c>
      <c r="G166" s="117">
        <v>0</v>
      </c>
      <c r="H166" s="117" t="s">
        <v>79</v>
      </c>
      <c r="I166" s="119" t="s">
        <v>75</v>
      </c>
      <c r="J166" s="120">
        <v>7.4999999999999997E-3</v>
      </c>
      <c r="K166" s="120"/>
      <c r="L166" s="121"/>
      <c r="M166" s="120"/>
      <c r="N166" s="97">
        <f>MAX(500000,B166*J166*(F166/365)+G166)</f>
        <v>2054794.5205479451</v>
      </c>
      <c r="O166" s="122" t="s">
        <v>88</v>
      </c>
      <c r="P166" s="122" t="s">
        <v>282</v>
      </c>
      <c r="Q166" s="122" t="s">
        <v>365</v>
      </c>
      <c r="R166" s="155" t="s">
        <v>67</v>
      </c>
      <c r="S166" s="123" t="s">
        <v>33</v>
      </c>
      <c r="T166" s="123">
        <v>11001010158350</v>
      </c>
    </row>
    <row r="167" spans="1:20" s="124" customFormat="1" ht="221" hidden="1" outlineLevel="1">
      <c r="A167" s="117"/>
      <c r="B167" s="117">
        <v>10000000000</v>
      </c>
      <c r="C167" s="118">
        <v>45054</v>
      </c>
      <c r="D167" s="118">
        <v>45055</v>
      </c>
      <c r="E167" s="118">
        <v>45063</v>
      </c>
      <c r="F167" s="117">
        <f t="shared" ref="F167:F171" si="33">E167-C167+1</f>
        <v>10</v>
      </c>
      <c r="G167" s="117">
        <v>0</v>
      </c>
      <c r="H167" s="117" t="s">
        <v>71</v>
      </c>
      <c r="I167" s="119"/>
      <c r="J167" s="120">
        <v>2.5999999999999999E-2</v>
      </c>
      <c r="K167" s="120" t="s">
        <v>80</v>
      </c>
      <c r="L167" s="121">
        <v>0.7</v>
      </c>
      <c r="M167" s="125"/>
      <c r="N167" s="126">
        <f>B167*(1-L167)*J167*(F167/365)+M167</f>
        <v>2136986.3013698631</v>
      </c>
      <c r="O167" s="122" t="s">
        <v>136</v>
      </c>
      <c r="P167" s="122" t="s">
        <v>283</v>
      </c>
      <c r="Q167" s="122" t="s">
        <v>478</v>
      </c>
      <c r="R167" s="155" t="s">
        <v>67</v>
      </c>
      <c r="S167" s="123" t="s">
        <v>33</v>
      </c>
      <c r="T167" s="123">
        <v>11001010158350</v>
      </c>
    </row>
    <row r="168" spans="1:20" s="124" customFormat="1" ht="221" hidden="1" outlineLevel="1">
      <c r="A168" s="117"/>
      <c r="B168" s="117">
        <v>10000000000</v>
      </c>
      <c r="C168" s="118">
        <v>45054</v>
      </c>
      <c r="D168" s="118">
        <v>45055</v>
      </c>
      <c r="E168" s="118">
        <v>45063</v>
      </c>
      <c r="F168" s="117">
        <f t="shared" si="33"/>
        <v>10</v>
      </c>
      <c r="G168" s="117">
        <v>0</v>
      </c>
      <c r="H168" s="117" t="s">
        <v>79</v>
      </c>
      <c r="I168" s="119"/>
      <c r="J168" s="120">
        <v>7.4999999999999997E-3</v>
      </c>
      <c r="K168" s="120" t="s">
        <v>80</v>
      </c>
      <c r="L168" s="121">
        <v>0.7</v>
      </c>
      <c r="M168" s="120"/>
      <c r="N168" s="126">
        <f t="shared" ref="N168:N180" si="34">B168*(1-L168)*J168*(F168/365)+M168</f>
        <v>616438.35616438359</v>
      </c>
      <c r="O168" s="122" t="s">
        <v>136</v>
      </c>
      <c r="P168" s="122" t="s">
        <v>284</v>
      </c>
      <c r="Q168" s="122" t="s">
        <v>139</v>
      </c>
      <c r="R168" s="155" t="s">
        <v>67</v>
      </c>
      <c r="S168" s="123" t="s">
        <v>33</v>
      </c>
      <c r="T168" s="123">
        <v>11001010158350</v>
      </c>
    </row>
    <row r="169" spans="1:20" s="124" customFormat="1" ht="221" hidden="1" outlineLevel="1">
      <c r="A169" s="117"/>
      <c r="B169" s="117">
        <v>10000000000</v>
      </c>
      <c r="C169" s="118">
        <v>45054</v>
      </c>
      <c r="D169" s="118">
        <v>45055</v>
      </c>
      <c r="E169" s="118">
        <v>45063</v>
      </c>
      <c r="F169" s="117">
        <f t="shared" si="33"/>
        <v>10</v>
      </c>
      <c r="G169" s="117">
        <v>0</v>
      </c>
      <c r="H169" s="117" t="s">
        <v>71</v>
      </c>
      <c r="I169" s="119"/>
      <c r="J169" s="120">
        <v>2.5999999999999999E-2</v>
      </c>
      <c r="K169" s="120" t="s">
        <v>81</v>
      </c>
      <c r="L169" s="121">
        <v>0.5</v>
      </c>
      <c r="M169" s="120"/>
      <c r="N169" s="126">
        <f t="shared" si="34"/>
        <v>3561643.8356164382</v>
      </c>
      <c r="O169" s="122" t="s">
        <v>136</v>
      </c>
      <c r="P169" s="122" t="s">
        <v>285</v>
      </c>
      <c r="Q169" s="122" t="s">
        <v>479</v>
      </c>
      <c r="R169" s="155" t="s">
        <v>67</v>
      </c>
      <c r="S169" s="123" t="s">
        <v>33</v>
      </c>
      <c r="T169" s="123">
        <v>11001010158369</v>
      </c>
    </row>
    <row r="170" spans="1:20" s="124" customFormat="1" ht="234" hidden="1" outlineLevel="1">
      <c r="A170" s="117"/>
      <c r="B170" s="117">
        <v>10000000000</v>
      </c>
      <c r="C170" s="118">
        <v>45054</v>
      </c>
      <c r="D170" s="118">
        <v>45055</v>
      </c>
      <c r="E170" s="118">
        <v>45063</v>
      </c>
      <c r="F170" s="117">
        <f t="shared" si="33"/>
        <v>10</v>
      </c>
      <c r="G170" s="117">
        <v>0</v>
      </c>
      <c r="H170" s="117" t="s">
        <v>79</v>
      </c>
      <c r="I170" s="119"/>
      <c r="J170" s="120">
        <v>7.4999999999999997E-3</v>
      </c>
      <c r="K170" s="120" t="s">
        <v>81</v>
      </c>
      <c r="L170" s="121">
        <v>0.5</v>
      </c>
      <c r="M170" s="120"/>
      <c r="N170" s="126">
        <f t="shared" si="34"/>
        <v>1027397.2602739725</v>
      </c>
      <c r="O170" s="122" t="s">
        <v>136</v>
      </c>
      <c r="P170" s="122" t="s">
        <v>286</v>
      </c>
      <c r="Q170" s="122" t="s">
        <v>368</v>
      </c>
      <c r="R170" s="155" t="s">
        <v>67</v>
      </c>
      <c r="S170" s="123" t="s">
        <v>33</v>
      </c>
      <c r="T170" s="123">
        <v>11001010158369</v>
      </c>
    </row>
    <row r="171" spans="1:20" s="124" customFormat="1" ht="234" hidden="1" outlineLevel="1">
      <c r="A171" s="117"/>
      <c r="B171" s="117">
        <v>10000000000</v>
      </c>
      <c r="C171" s="118">
        <v>45054</v>
      </c>
      <c r="D171" s="118">
        <v>45055</v>
      </c>
      <c r="E171" s="118">
        <v>45063</v>
      </c>
      <c r="F171" s="117">
        <f t="shared" si="33"/>
        <v>10</v>
      </c>
      <c r="G171" s="117">
        <v>0</v>
      </c>
      <c r="H171" s="117" t="s">
        <v>71</v>
      </c>
      <c r="I171" s="119"/>
      <c r="J171" s="120">
        <v>2.5999999999999999E-2</v>
      </c>
      <c r="K171" s="120" t="s">
        <v>82</v>
      </c>
      <c r="L171" s="121">
        <v>0.4</v>
      </c>
      <c r="M171" s="120"/>
      <c r="N171" s="126">
        <f t="shared" si="34"/>
        <v>4273972.6027397262</v>
      </c>
      <c r="O171" s="122" t="s">
        <v>136</v>
      </c>
      <c r="P171" s="122" t="s">
        <v>287</v>
      </c>
      <c r="Q171" s="122" t="s">
        <v>480</v>
      </c>
      <c r="R171" s="155" t="s">
        <v>67</v>
      </c>
      <c r="S171" s="123" t="s">
        <v>33</v>
      </c>
      <c r="T171" s="123"/>
    </row>
    <row r="172" spans="1:20" s="124" customFormat="1" ht="221" hidden="1" outlineLevel="1">
      <c r="A172" s="117"/>
      <c r="B172" s="117">
        <v>10000000000</v>
      </c>
      <c r="C172" s="118">
        <v>45054</v>
      </c>
      <c r="D172" s="118">
        <v>45055</v>
      </c>
      <c r="E172" s="118">
        <v>45063</v>
      </c>
      <c r="F172" s="117">
        <f>E172-C172+1</f>
        <v>10</v>
      </c>
      <c r="G172" s="117">
        <v>0</v>
      </c>
      <c r="H172" s="117" t="s">
        <v>79</v>
      </c>
      <c r="I172" s="119"/>
      <c r="J172" s="120">
        <v>7.4999999999999997E-3</v>
      </c>
      <c r="K172" s="120" t="s">
        <v>82</v>
      </c>
      <c r="L172" s="121">
        <v>0.4</v>
      </c>
      <c r="M172" s="120"/>
      <c r="N172" s="126">
        <f t="shared" si="34"/>
        <v>1232876.7123287672</v>
      </c>
      <c r="O172" s="122" t="s">
        <v>136</v>
      </c>
      <c r="P172" s="122" t="s">
        <v>288</v>
      </c>
      <c r="Q172" s="122" t="s">
        <v>370</v>
      </c>
      <c r="R172" s="155" t="s">
        <v>67</v>
      </c>
      <c r="S172" s="123" t="s">
        <v>33</v>
      </c>
      <c r="T172" s="123"/>
    </row>
    <row r="173" spans="1:20" s="124" customFormat="1" ht="221" hidden="1" outlineLevel="1">
      <c r="A173" s="117"/>
      <c r="B173" s="117">
        <v>10000000000</v>
      </c>
      <c r="C173" s="118">
        <v>45054</v>
      </c>
      <c r="D173" s="118">
        <v>45055</v>
      </c>
      <c r="E173" s="118">
        <v>45063</v>
      </c>
      <c r="F173" s="117">
        <f t="shared" ref="F173:F186" si="35">E173-C173+1</f>
        <v>10</v>
      </c>
      <c r="G173" s="117">
        <v>0</v>
      </c>
      <c r="H173" s="117" t="s">
        <v>71</v>
      </c>
      <c r="I173" s="119"/>
      <c r="J173" s="120">
        <v>2.5999999999999999E-2</v>
      </c>
      <c r="K173" s="120" t="s">
        <v>83</v>
      </c>
      <c r="L173" s="121">
        <v>0.3</v>
      </c>
      <c r="M173" s="120"/>
      <c r="N173" s="126">
        <f t="shared" si="34"/>
        <v>4986301.3698630137</v>
      </c>
      <c r="O173" s="122" t="s">
        <v>136</v>
      </c>
      <c r="P173" s="122" t="s">
        <v>289</v>
      </c>
      <c r="Q173" s="122" t="s">
        <v>481</v>
      </c>
      <c r="R173" s="155" t="s">
        <v>67</v>
      </c>
      <c r="S173" s="123" t="s">
        <v>33</v>
      </c>
      <c r="T173" s="123"/>
    </row>
    <row r="174" spans="1:20" s="124" customFormat="1" ht="221" hidden="1" outlineLevel="1">
      <c r="A174" s="117"/>
      <c r="B174" s="117">
        <v>10000000000</v>
      </c>
      <c r="C174" s="118">
        <v>45054</v>
      </c>
      <c r="D174" s="118">
        <v>45055</v>
      </c>
      <c r="E174" s="118">
        <v>45063</v>
      </c>
      <c r="F174" s="117">
        <f t="shared" si="35"/>
        <v>10</v>
      </c>
      <c r="G174" s="117">
        <v>0</v>
      </c>
      <c r="H174" s="117" t="s">
        <v>79</v>
      </c>
      <c r="I174" s="119"/>
      <c r="J174" s="120">
        <v>7.4999999999999997E-3</v>
      </c>
      <c r="K174" s="120" t="s">
        <v>83</v>
      </c>
      <c r="L174" s="121">
        <v>0.3</v>
      </c>
      <c r="M174" s="120"/>
      <c r="N174" s="126">
        <f t="shared" si="34"/>
        <v>1438356.1643835616</v>
      </c>
      <c r="O174" s="122" t="s">
        <v>136</v>
      </c>
      <c r="P174" s="122" t="s">
        <v>290</v>
      </c>
      <c r="Q174" s="122" t="s">
        <v>372</v>
      </c>
      <c r="R174" s="155" t="s">
        <v>67</v>
      </c>
      <c r="S174" s="123" t="s">
        <v>33</v>
      </c>
      <c r="T174" s="123"/>
    </row>
    <row r="175" spans="1:20" s="124" customFormat="1" ht="221" hidden="1" outlineLevel="1">
      <c r="A175" s="117"/>
      <c r="B175" s="117">
        <v>10000000000</v>
      </c>
      <c r="C175" s="118">
        <v>45054</v>
      </c>
      <c r="D175" s="118">
        <v>45055</v>
      </c>
      <c r="E175" s="118">
        <v>45063</v>
      </c>
      <c r="F175" s="117">
        <f t="shared" si="35"/>
        <v>10</v>
      </c>
      <c r="G175" s="117">
        <v>0</v>
      </c>
      <c r="H175" s="117" t="s">
        <v>71</v>
      </c>
      <c r="I175" s="119"/>
      <c r="J175" s="120">
        <v>2.5999999999999999E-2</v>
      </c>
      <c r="K175" s="120" t="s">
        <v>84</v>
      </c>
      <c r="L175" s="121">
        <v>0.2</v>
      </c>
      <c r="M175" s="120"/>
      <c r="N175" s="126">
        <f t="shared" si="34"/>
        <v>5698630.1369863013</v>
      </c>
      <c r="O175" s="122" t="s">
        <v>136</v>
      </c>
      <c r="P175" s="122" t="s">
        <v>291</v>
      </c>
      <c r="Q175" s="122" t="s">
        <v>482</v>
      </c>
      <c r="R175" s="155" t="s">
        <v>67</v>
      </c>
      <c r="S175" s="123" t="s">
        <v>33</v>
      </c>
      <c r="T175" s="123"/>
    </row>
    <row r="176" spans="1:20" s="124" customFormat="1" ht="221" hidden="1" outlineLevel="1">
      <c r="A176" s="117"/>
      <c r="B176" s="117">
        <v>10000000000</v>
      </c>
      <c r="C176" s="118">
        <v>45054</v>
      </c>
      <c r="D176" s="118">
        <v>45055</v>
      </c>
      <c r="E176" s="118">
        <v>45063</v>
      </c>
      <c r="F176" s="117">
        <f t="shared" si="35"/>
        <v>10</v>
      </c>
      <c r="G176" s="117">
        <v>0</v>
      </c>
      <c r="H176" s="117" t="s">
        <v>79</v>
      </c>
      <c r="I176" s="119"/>
      <c r="J176" s="120">
        <v>7.4999999999999997E-3</v>
      </c>
      <c r="K176" s="120" t="s">
        <v>84</v>
      </c>
      <c r="L176" s="121">
        <v>0.2</v>
      </c>
      <c r="M176" s="120"/>
      <c r="N176" s="126">
        <f t="shared" si="34"/>
        <v>1643835.616438356</v>
      </c>
      <c r="O176" s="122" t="s">
        <v>136</v>
      </c>
      <c r="P176" s="122" t="s">
        <v>292</v>
      </c>
      <c r="Q176" s="122" t="s">
        <v>374</v>
      </c>
      <c r="R176" s="155" t="s">
        <v>67</v>
      </c>
      <c r="S176" s="123" t="s">
        <v>33</v>
      </c>
      <c r="T176" s="123"/>
    </row>
    <row r="177" spans="1:20" s="124" customFormat="1" ht="221" hidden="1" outlineLevel="1">
      <c r="A177" s="117"/>
      <c r="B177" s="117">
        <v>10000000000</v>
      </c>
      <c r="C177" s="118">
        <v>45054</v>
      </c>
      <c r="D177" s="118">
        <v>45055</v>
      </c>
      <c r="E177" s="118">
        <v>45063</v>
      </c>
      <c r="F177" s="117">
        <f t="shared" si="35"/>
        <v>10</v>
      </c>
      <c r="G177" s="117">
        <v>0</v>
      </c>
      <c r="H177" s="117" t="s">
        <v>71</v>
      </c>
      <c r="I177" s="119"/>
      <c r="J177" s="120">
        <v>2.5999999999999999E-2</v>
      </c>
      <c r="K177" s="120" t="s">
        <v>85</v>
      </c>
      <c r="L177" s="121">
        <v>0.2</v>
      </c>
      <c r="M177" s="120"/>
      <c r="N177" s="126">
        <f t="shared" si="34"/>
        <v>5698630.1369863013</v>
      </c>
      <c r="O177" s="122" t="s">
        <v>136</v>
      </c>
      <c r="P177" s="122" t="s">
        <v>293</v>
      </c>
      <c r="Q177" s="122" t="s">
        <v>483</v>
      </c>
      <c r="R177" s="155" t="s">
        <v>67</v>
      </c>
      <c r="S177" s="123" t="s">
        <v>33</v>
      </c>
      <c r="T177" s="123"/>
    </row>
    <row r="178" spans="1:20" s="124" customFormat="1" ht="221" hidden="1" outlineLevel="1">
      <c r="A178" s="117"/>
      <c r="B178" s="117">
        <v>10000000000</v>
      </c>
      <c r="C178" s="118">
        <v>45054</v>
      </c>
      <c r="D178" s="118">
        <v>45055</v>
      </c>
      <c r="E178" s="118">
        <v>45063</v>
      </c>
      <c r="F178" s="117">
        <f t="shared" si="35"/>
        <v>10</v>
      </c>
      <c r="G178" s="117">
        <v>0</v>
      </c>
      <c r="H178" s="117" t="s">
        <v>79</v>
      </c>
      <c r="I178" s="119"/>
      <c r="J178" s="120">
        <v>7.4999999999999997E-3</v>
      </c>
      <c r="K178" s="120" t="s">
        <v>85</v>
      </c>
      <c r="L178" s="121">
        <v>0.2</v>
      </c>
      <c r="M178" s="120"/>
      <c r="N178" s="126">
        <f t="shared" si="34"/>
        <v>1643835.616438356</v>
      </c>
      <c r="O178" s="122" t="s">
        <v>136</v>
      </c>
      <c r="P178" s="122" t="s">
        <v>294</v>
      </c>
      <c r="Q178" s="122" t="s">
        <v>376</v>
      </c>
      <c r="R178" s="155" t="s">
        <v>67</v>
      </c>
      <c r="S178" s="123" t="s">
        <v>33</v>
      </c>
      <c r="T178" s="123"/>
    </row>
    <row r="179" spans="1:20" s="124" customFormat="1" ht="221" hidden="1" outlineLevel="1">
      <c r="A179" s="117"/>
      <c r="B179" s="117">
        <v>10000000000</v>
      </c>
      <c r="C179" s="118">
        <v>45054</v>
      </c>
      <c r="D179" s="118">
        <v>45055</v>
      </c>
      <c r="E179" s="118">
        <v>45063</v>
      </c>
      <c r="F179" s="117">
        <f t="shared" si="35"/>
        <v>10</v>
      </c>
      <c r="G179" s="117">
        <v>0</v>
      </c>
      <c r="H179" s="117" t="s">
        <v>71</v>
      </c>
      <c r="I179" s="119"/>
      <c r="J179" s="120">
        <v>2.5999999999999999E-2</v>
      </c>
      <c r="K179" s="120" t="s">
        <v>86</v>
      </c>
      <c r="L179" s="121">
        <v>0</v>
      </c>
      <c r="M179" s="120"/>
      <c r="N179" s="126">
        <f t="shared" si="34"/>
        <v>7123287.6712328764</v>
      </c>
      <c r="O179" s="122" t="s">
        <v>136</v>
      </c>
      <c r="P179" s="122" t="s">
        <v>295</v>
      </c>
      <c r="Q179" s="122" t="s">
        <v>484</v>
      </c>
      <c r="R179" s="155" t="s">
        <v>67</v>
      </c>
      <c r="S179" s="123" t="s">
        <v>33</v>
      </c>
      <c r="T179" s="123"/>
    </row>
    <row r="180" spans="1:20" s="124" customFormat="1" ht="221" hidden="1" outlineLevel="1">
      <c r="A180" s="117"/>
      <c r="B180" s="117">
        <v>10000000000</v>
      </c>
      <c r="C180" s="118">
        <v>45054</v>
      </c>
      <c r="D180" s="118">
        <v>45055</v>
      </c>
      <c r="E180" s="118">
        <v>45063</v>
      </c>
      <c r="F180" s="117">
        <f t="shared" si="35"/>
        <v>10</v>
      </c>
      <c r="G180" s="117">
        <v>0</v>
      </c>
      <c r="H180" s="117" t="s">
        <v>79</v>
      </c>
      <c r="I180" s="119"/>
      <c r="J180" s="120">
        <v>7.4999999999999997E-3</v>
      </c>
      <c r="K180" s="120" t="s">
        <v>86</v>
      </c>
      <c r="L180" s="121">
        <v>0</v>
      </c>
      <c r="M180" s="120"/>
      <c r="N180" s="126">
        <f t="shared" si="34"/>
        <v>2054794.5205479451</v>
      </c>
      <c r="O180" s="122" t="s">
        <v>136</v>
      </c>
      <c r="P180" s="122" t="s">
        <v>296</v>
      </c>
      <c r="Q180" s="122" t="s">
        <v>378</v>
      </c>
      <c r="R180" s="155" t="s">
        <v>67</v>
      </c>
      <c r="S180" s="123" t="s">
        <v>33</v>
      </c>
      <c r="T180" s="123"/>
    </row>
    <row r="181" spans="1:20" s="124" customFormat="1" ht="221" hidden="1" outlineLevel="1">
      <c r="A181" s="117"/>
      <c r="B181" s="117">
        <v>10000000000</v>
      </c>
      <c r="C181" s="118">
        <v>45054</v>
      </c>
      <c r="D181" s="118">
        <v>45055</v>
      </c>
      <c r="E181" s="118">
        <v>45063</v>
      </c>
      <c r="F181" s="117">
        <f t="shared" si="35"/>
        <v>10</v>
      </c>
      <c r="G181" s="117">
        <v>0</v>
      </c>
      <c r="H181" s="117" t="s">
        <v>71</v>
      </c>
      <c r="I181" s="119"/>
      <c r="J181" s="127"/>
      <c r="K181" s="120"/>
      <c r="L181" s="121"/>
      <c r="M181" s="128">
        <v>0.05</v>
      </c>
      <c r="N181" s="97">
        <f>MAX(500000,B181*M181*(F181/365)+G181)</f>
        <v>13698630.1369863</v>
      </c>
      <c r="O181" s="122" t="s">
        <v>88</v>
      </c>
      <c r="P181" s="122" t="s">
        <v>297</v>
      </c>
      <c r="Q181" s="122" t="s">
        <v>379</v>
      </c>
      <c r="R181" s="155" t="s">
        <v>67</v>
      </c>
      <c r="S181" s="123" t="s">
        <v>33</v>
      </c>
      <c r="T181" s="123"/>
    </row>
    <row r="182" spans="1:20" s="124" customFormat="1" ht="221" hidden="1" outlineLevel="1">
      <c r="A182" s="117"/>
      <c r="B182" s="117">
        <v>10000000000</v>
      </c>
      <c r="C182" s="118">
        <v>45054</v>
      </c>
      <c r="D182" s="118">
        <v>45055</v>
      </c>
      <c r="E182" s="118">
        <v>45063</v>
      </c>
      <c r="F182" s="117">
        <f t="shared" si="35"/>
        <v>10</v>
      </c>
      <c r="G182" s="117">
        <v>0</v>
      </c>
      <c r="H182" s="117" t="s">
        <v>79</v>
      </c>
      <c r="I182" s="119"/>
      <c r="J182" s="127"/>
      <c r="K182" s="120"/>
      <c r="L182" s="121"/>
      <c r="M182" s="128">
        <v>0.05</v>
      </c>
      <c r="N182" s="97">
        <f>MAX(500000,B182*M182*(F182/365)+G182)</f>
        <v>13698630.1369863</v>
      </c>
      <c r="O182" s="122" t="s">
        <v>88</v>
      </c>
      <c r="P182" s="122" t="s">
        <v>298</v>
      </c>
      <c r="Q182" s="122" t="s">
        <v>152</v>
      </c>
      <c r="R182" s="155" t="s">
        <v>67</v>
      </c>
      <c r="S182" s="123" t="s">
        <v>33</v>
      </c>
      <c r="T182" s="123"/>
    </row>
    <row r="183" spans="1:20" s="124" customFormat="1" ht="221" hidden="1" outlineLevel="1">
      <c r="A183" s="117"/>
      <c r="B183" s="117">
        <v>100000000</v>
      </c>
      <c r="C183" s="118">
        <v>45054</v>
      </c>
      <c r="D183" s="118">
        <v>45055</v>
      </c>
      <c r="E183" s="118">
        <v>45063</v>
      </c>
      <c r="F183" s="117">
        <f t="shared" si="35"/>
        <v>10</v>
      </c>
      <c r="G183" s="117">
        <v>0</v>
      </c>
      <c r="H183" s="117" t="s">
        <v>71</v>
      </c>
      <c r="I183" s="119" t="s">
        <v>73</v>
      </c>
      <c r="J183" s="120">
        <v>0.01</v>
      </c>
      <c r="K183" s="120"/>
      <c r="L183" s="121"/>
      <c r="M183" s="120"/>
      <c r="N183" s="97">
        <f>MAX(500000,B183*J183*(F183/365)+G183)</f>
        <v>500000</v>
      </c>
      <c r="O183" s="122"/>
      <c r="P183" s="122" t="s">
        <v>299</v>
      </c>
      <c r="Q183" s="122" t="s">
        <v>157</v>
      </c>
      <c r="R183" s="155" t="s">
        <v>67</v>
      </c>
      <c r="S183" s="123" t="s">
        <v>33</v>
      </c>
      <c r="T183" s="123"/>
    </row>
    <row r="184" spans="1:20" s="124" customFormat="1" ht="221" hidden="1" outlineLevel="1">
      <c r="A184" s="117"/>
      <c r="B184" s="117">
        <v>100000000</v>
      </c>
      <c r="C184" s="118">
        <v>45054</v>
      </c>
      <c r="D184" s="118">
        <v>45055</v>
      </c>
      <c r="E184" s="118">
        <v>45063</v>
      </c>
      <c r="F184" s="117">
        <f t="shared" si="35"/>
        <v>10</v>
      </c>
      <c r="G184" s="117">
        <v>0</v>
      </c>
      <c r="H184" s="117" t="s">
        <v>79</v>
      </c>
      <c r="I184" s="119" t="s">
        <v>73</v>
      </c>
      <c r="J184" s="120">
        <v>0.01</v>
      </c>
      <c r="K184" s="120"/>
      <c r="L184" s="121"/>
      <c r="M184" s="120"/>
      <c r="N184" s="97">
        <f>MAX(500000,B184*J184*(F184/365)+G184)</f>
        <v>500000</v>
      </c>
      <c r="O184" s="122"/>
      <c r="P184" s="122" t="s">
        <v>300</v>
      </c>
      <c r="Q184" s="122" t="s">
        <v>158</v>
      </c>
      <c r="R184" s="155" t="s">
        <v>67</v>
      </c>
      <c r="S184" s="123" t="s">
        <v>33</v>
      </c>
      <c r="T184" s="123"/>
    </row>
    <row r="185" spans="1:20" s="124" customFormat="1" ht="234" hidden="1" outlineLevel="1">
      <c r="A185" s="117"/>
      <c r="B185" s="117">
        <v>10000000000</v>
      </c>
      <c r="C185" s="118">
        <v>45054</v>
      </c>
      <c r="D185" s="118">
        <v>45055</v>
      </c>
      <c r="E185" s="118">
        <v>45063</v>
      </c>
      <c r="F185" s="117">
        <f t="shared" si="35"/>
        <v>10</v>
      </c>
      <c r="G185" s="117">
        <v>300000</v>
      </c>
      <c r="H185" s="117" t="s">
        <v>71</v>
      </c>
      <c r="I185" s="119" t="s">
        <v>73</v>
      </c>
      <c r="J185" s="120">
        <v>0.01</v>
      </c>
      <c r="K185" s="120"/>
      <c r="L185" s="121"/>
      <c r="M185" s="120"/>
      <c r="N185" s="97">
        <f>MAX(500000,B185*J185*(F185/365)+G185)</f>
        <v>3039726.0273972601</v>
      </c>
      <c r="O185" s="129"/>
      <c r="P185" s="129" t="s">
        <v>301</v>
      </c>
      <c r="Q185" s="129" t="s">
        <v>380</v>
      </c>
      <c r="R185" s="155" t="s">
        <v>67</v>
      </c>
      <c r="S185" s="123" t="s">
        <v>33</v>
      </c>
      <c r="T185" s="123"/>
    </row>
    <row r="186" spans="1:20" s="124" customFormat="1" ht="221" hidden="1" outlineLevel="1">
      <c r="A186" s="117"/>
      <c r="B186" s="117">
        <v>10000000000</v>
      </c>
      <c r="C186" s="118">
        <v>45054</v>
      </c>
      <c r="D186" s="118">
        <v>45055</v>
      </c>
      <c r="E186" s="118">
        <v>45063</v>
      </c>
      <c r="F186" s="117">
        <f t="shared" si="35"/>
        <v>10</v>
      </c>
      <c r="G186" s="117">
        <v>300000</v>
      </c>
      <c r="H186" s="117" t="s">
        <v>79</v>
      </c>
      <c r="I186" s="119" t="s">
        <v>73</v>
      </c>
      <c r="J186" s="120">
        <v>7.4999999999999997E-3</v>
      </c>
      <c r="K186" s="120"/>
      <c r="L186" s="121"/>
      <c r="M186" s="120"/>
      <c r="N186" s="97">
        <f t="shared" ref="N186" si="36">MAX(500000,B186*J186*(F186/365)+G186)</f>
        <v>2354794.5205479451</v>
      </c>
      <c r="O186" s="129"/>
      <c r="P186" s="129" t="s">
        <v>302</v>
      </c>
      <c r="Q186" s="129" t="s">
        <v>381</v>
      </c>
      <c r="R186" s="155" t="s">
        <v>67</v>
      </c>
      <c r="S186" s="123" t="s">
        <v>33</v>
      </c>
      <c r="T186" s="123"/>
    </row>
    <row r="187" spans="1:20" s="124" customFormat="1" ht="221" hidden="1" outlineLevel="1">
      <c r="A187" s="117"/>
      <c r="B187" s="117">
        <v>10000000000</v>
      </c>
      <c r="C187" s="118">
        <v>45056</v>
      </c>
      <c r="D187" s="118">
        <v>45055</v>
      </c>
      <c r="E187" s="118">
        <v>45063</v>
      </c>
      <c r="F187" s="117">
        <f>E187-D187+1</f>
        <v>9</v>
      </c>
      <c r="G187" s="117">
        <v>0</v>
      </c>
      <c r="H187" s="117" t="s">
        <v>71</v>
      </c>
      <c r="I187" s="119" t="s">
        <v>73</v>
      </c>
      <c r="J187" s="120">
        <v>0.01</v>
      </c>
      <c r="K187" s="120"/>
      <c r="L187" s="121"/>
      <c r="M187" s="120"/>
      <c r="N187" s="97">
        <f>MAX(500000,B187*J187*(F187/365)+G187)</f>
        <v>2465753.4246575343</v>
      </c>
      <c r="O187" s="129"/>
      <c r="P187" s="129" t="s">
        <v>303</v>
      </c>
      <c r="Q187" s="129" t="s">
        <v>382</v>
      </c>
      <c r="R187" s="155" t="s">
        <v>67</v>
      </c>
      <c r="S187" s="123" t="s">
        <v>33</v>
      </c>
      <c r="T187" s="123"/>
    </row>
    <row r="188" spans="1:20" s="124" customFormat="1" ht="221" hidden="1" outlineLevel="1">
      <c r="A188" s="117"/>
      <c r="B188" s="117">
        <v>10000000000</v>
      </c>
      <c r="C188" s="118">
        <v>45056</v>
      </c>
      <c r="D188" s="118">
        <v>45055</v>
      </c>
      <c r="E188" s="118">
        <v>45063</v>
      </c>
      <c r="F188" s="117">
        <f>E188-D188+1</f>
        <v>9</v>
      </c>
      <c r="G188" s="117">
        <v>0</v>
      </c>
      <c r="H188" s="117" t="s">
        <v>79</v>
      </c>
      <c r="I188" s="119" t="s">
        <v>73</v>
      </c>
      <c r="J188" s="120">
        <v>7.4999999999999997E-3</v>
      </c>
      <c r="K188" s="120"/>
      <c r="L188" s="121"/>
      <c r="M188" s="120"/>
      <c r="N188" s="97">
        <f>MAX(500000,B188*J188*(F188/365)+G188)</f>
        <v>1849315.0684931506</v>
      </c>
      <c r="O188" s="129"/>
      <c r="P188" s="129" t="s">
        <v>304</v>
      </c>
      <c r="Q188" s="129" t="s">
        <v>383</v>
      </c>
      <c r="R188" s="155" t="s">
        <v>67</v>
      </c>
      <c r="S188" s="123" t="s">
        <v>33</v>
      </c>
      <c r="T188" s="123"/>
    </row>
    <row r="189" spans="1:20" s="111" customFormat="1" collapsed="1">
      <c r="A189" s="101" t="s">
        <v>361</v>
      </c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33"/>
      <c r="N189" s="102"/>
      <c r="O189" s="103"/>
      <c r="P189" s="103"/>
      <c r="Q189" s="103"/>
      <c r="R189" s="115"/>
      <c r="S189" s="115"/>
      <c r="T189" s="115"/>
    </row>
    <row r="190" spans="1:20" s="124" customFormat="1" ht="195" hidden="1" outlineLevel="1">
      <c r="A190" s="117"/>
      <c r="B190" s="117">
        <v>10000000000</v>
      </c>
      <c r="C190" s="118">
        <v>45054</v>
      </c>
      <c r="D190" s="118">
        <v>45055</v>
      </c>
      <c r="E190" s="118">
        <v>45063</v>
      </c>
      <c r="F190" s="117">
        <f>E190-C190+1</f>
        <v>10</v>
      </c>
      <c r="G190" s="117">
        <v>0</v>
      </c>
      <c r="H190" s="117" t="s">
        <v>71</v>
      </c>
      <c r="I190" s="119" t="s">
        <v>73</v>
      </c>
      <c r="J190" s="120">
        <v>0.01</v>
      </c>
      <c r="K190" s="120"/>
      <c r="L190" s="121"/>
      <c r="M190" s="120"/>
      <c r="N190" s="97">
        <f>MAX(500000,B190*J190*(F190/365)+G190)</f>
        <v>2739726.0273972601</v>
      </c>
      <c r="O190" s="122" t="s">
        <v>88</v>
      </c>
      <c r="P190" s="122" t="s">
        <v>305</v>
      </c>
      <c r="Q190" s="122" t="s">
        <v>362</v>
      </c>
      <c r="R190" s="155" t="s">
        <v>67</v>
      </c>
      <c r="S190" s="123" t="s">
        <v>33</v>
      </c>
      <c r="T190" s="123">
        <v>11001010158499</v>
      </c>
    </row>
    <row r="191" spans="1:20" s="124" customFormat="1" ht="195" hidden="1" outlineLevel="1">
      <c r="A191" s="117"/>
      <c r="B191" s="117">
        <v>10000000000</v>
      </c>
      <c r="C191" s="118">
        <v>45054</v>
      </c>
      <c r="D191" s="118">
        <v>45055</v>
      </c>
      <c r="E191" s="118">
        <v>45063</v>
      </c>
      <c r="F191" s="117">
        <f>E191-C191+1</f>
        <v>10</v>
      </c>
      <c r="G191" s="117">
        <v>0</v>
      </c>
      <c r="H191" s="117" t="s">
        <v>79</v>
      </c>
      <c r="I191" s="119" t="s">
        <v>73</v>
      </c>
      <c r="J191" s="120">
        <v>7.4999999999999997E-3</v>
      </c>
      <c r="K191" s="120"/>
      <c r="L191" s="121"/>
      <c r="M191" s="120"/>
      <c r="N191" s="97">
        <f>MAX(50000,B191*J191*(F191/365)+G191)</f>
        <v>2054794.5205479451</v>
      </c>
      <c r="O191" s="122" t="s">
        <v>88</v>
      </c>
      <c r="P191" s="122" t="s">
        <v>306</v>
      </c>
      <c r="Q191" s="122" t="s">
        <v>363</v>
      </c>
      <c r="R191" s="155" t="s">
        <v>67</v>
      </c>
      <c r="S191" s="123" t="s">
        <v>33</v>
      </c>
      <c r="T191" s="123">
        <v>11001010158499</v>
      </c>
    </row>
    <row r="192" spans="1:20" s="124" customFormat="1" ht="221" hidden="1" outlineLevel="1">
      <c r="A192" s="117"/>
      <c r="B192" s="117">
        <v>10000000000</v>
      </c>
      <c r="C192" s="118">
        <v>45054</v>
      </c>
      <c r="D192" s="118">
        <v>45055</v>
      </c>
      <c r="E192" s="118">
        <v>45063</v>
      </c>
      <c r="F192" s="117">
        <f>E192-C192+1</f>
        <v>10</v>
      </c>
      <c r="G192" s="117">
        <v>0</v>
      </c>
      <c r="H192" s="117" t="s">
        <v>71</v>
      </c>
      <c r="I192" s="119" t="s">
        <v>74</v>
      </c>
      <c r="J192" s="120">
        <v>0.01</v>
      </c>
      <c r="K192" s="120"/>
      <c r="L192" s="121"/>
      <c r="M192" s="120"/>
      <c r="N192" s="97">
        <f>MAX(500000,B192*J192*(F192/365)+G192)</f>
        <v>2739726.0273972601</v>
      </c>
      <c r="O192" s="122" t="s">
        <v>88</v>
      </c>
      <c r="P192" s="122" t="s">
        <v>307</v>
      </c>
      <c r="Q192" s="122" t="s">
        <v>132</v>
      </c>
      <c r="R192" s="155" t="s">
        <v>67</v>
      </c>
      <c r="S192" s="123" t="s">
        <v>33</v>
      </c>
      <c r="T192" s="123">
        <v>11001010158538</v>
      </c>
    </row>
    <row r="193" spans="1:20" s="124" customFormat="1" ht="221" hidden="1" outlineLevel="1">
      <c r="A193" s="117"/>
      <c r="B193" s="117">
        <v>10000000000</v>
      </c>
      <c r="C193" s="118">
        <v>45054</v>
      </c>
      <c r="D193" s="118">
        <v>45055</v>
      </c>
      <c r="E193" s="118">
        <v>45063</v>
      </c>
      <c r="F193" s="117">
        <f>E193-C193+1</f>
        <v>10</v>
      </c>
      <c r="G193" s="117">
        <v>0</v>
      </c>
      <c r="H193" s="117" t="s">
        <v>79</v>
      </c>
      <c r="I193" s="119" t="s">
        <v>74</v>
      </c>
      <c r="J193" s="120">
        <v>7.4999999999999997E-3</v>
      </c>
      <c r="K193" s="120"/>
      <c r="L193" s="121"/>
      <c r="M193" s="120"/>
      <c r="N193" s="97">
        <f>MAX(50000,B193*J193*(F193/365)+G193)</f>
        <v>2054794.5205479451</v>
      </c>
      <c r="O193" s="122" t="s">
        <v>88</v>
      </c>
      <c r="P193" s="122" t="s">
        <v>308</v>
      </c>
      <c r="Q193" s="122" t="s">
        <v>133</v>
      </c>
      <c r="R193" s="155" t="s">
        <v>67</v>
      </c>
      <c r="S193" s="123" t="s">
        <v>33</v>
      </c>
      <c r="T193" s="123">
        <v>11001010158538</v>
      </c>
    </row>
    <row r="194" spans="1:20" s="124" customFormat="1" ht="234" hidden="1" outlineLevel="1">
      <c r="A194" s="117"/>
      <c r="B194" s="117">
        <v>10000000000</v>
      </c>
      <c r="C194" s="118">
        <v>45054</v>
      </c>
      <c r="D194" s="118">
        <v>45055</v>
      </c>
      <c r="E194" s="118">
        <v>45063</v>
      </c>
      <c r="F194" s="117">
        <f t="shared" ref="F194" si="37">E194-C194+1</f>
        <v>10</v>
      </c>
      <c r="G194" s="117">
        <v>0</v>
      </c>
      <c r="H194" s="117" t="s">
        <v>71</v>
      </c>
      <c r="I194" s="119" t="s">
        <v>75</v>
      </c>
      <c r="J194" s="120">
        <v>2.1999999999999999E-2</v>
      </c>
      <c r="K194" s="120"/>
      <c r="L194" s="121"/>
      <c r="M194" s="120"/>
      <c r="N194" s="97">
        <f>MAX(500000,B194*J194*(F194/365)+G194)</f>
        <v>6027397.2602739725</v>
      </c>
      <c r="O194" s="122" t="s">
        <v>88</v>
      </c>
      <c r="P194" s="122" t="s">
        <v>309</v>
      </c>
      <c r="Q194" s="122" t="s">
        <v>485</v>
      </c>
      <c r="R194" s="155" t="s">
        <v>67</v>
      </c>
      <c r="S194" s="123" t="s">
        <v>33</v>
      </c>
      <c r="T194" s="123">
        <v>11001010158350</v>
      </c>
    </row>
    <row r="195" spans="1:20" s="124" customFormat="1" ht="234" hidden="1" outlineLevel="1">
      <c r="A195" s="117"/>
      <c r="B195" s="117">
        <v>10000000000</v>
      </c>
      <c r="C195" s="118">
        <v>45054</v>
      </c>
      <c r="D195" s="118">
        <v>45055</v>
      </c>
      <c r="E195" s="118">
        <v>45063</v>
      </c>
      <c r="F195" s="117">
        <f>E195-C195+1</f>
        <v>10</v>
      </c>
      <c r="G195" s="117">
        <v>0</v>
      </c>
      <c r="H195" s="117" t="s">
        <v>79</v>
      </c>
      <c r="I195" s="119" t="s">
        <v>75</v>
      </c>
      <c r="J195" s="120">
        <v>7.4999999999999997E-3</v>
      </c>
      <c r="K195" s="120"/>
      <c r="L195" s="121"/>
      <c r="M195" s="120"/>
      <c r="N195" s="97">
        <f>MAX(500000,B195*J195*(F195/365)+G195)</f>
        <v>2054794.5205479451</v>
      </c>
      <c r="O195" s="122" t="s">
        <v>88</v>
      </c>
      <c r="P195" s="122" t="s">
        <v>310</v>
      </c>
      <c r="Q195" s="122" t="s">
        <v>365</v>
      </c>
      <c r="R195" s="155" t="s">
        <v>67</v>
      </c>
      <c r="S195" s="123" t="s">
        <v>33</v>
      </c>
      <c r="T195" s="123">
        <v>11001010158350</v>
      </c>
    </row>
    <row r="196" spans="1:20" s="124" customFormat="1" ht="221" hidden="1" outlineLevel="1">
      <c r="A196" s="117"/>
      <c r="B196" s="117">
        <v>10000000000</v>
      </c>
      <c r="C196" s="118">
        <v>45054</v>
      </c>
      <c r="D196" s="118">
        <v>45055</v>
      </c>
      <c r="E196" s="118">
        <v>45063</v>
      </c>
      <c r="F196" s="117">
        <f t="shared" ref="F196:F200" si="38">E196-C196+1</f>
        <v>10</v>
      </c>
      <c r="G196" s="117">
        <v>0</v>
      </c>
      <c r="H196" s="117" t="s">
        <v>71</v>
      </c>
      <c r="I196" s="119"/>
      <c r="J196" s="120">
        <v>2.1999999999999999E-2</v>
      </c>
      <c r="K196" s="120" t="s">
        <v>80</v>
      </c>
      <c r="L196" s="121">
        <v>0.7</v>
      </c>
      <c r="M196" s="125"/>
      <c r="N196" s="126">
        <f>B196*(1-L196)*J196*(F196/365)+M196</f>
        <v>1808219.1780821919</v>
      </c>
      <c r="O196" s="122" t="s">
        <v>136</v>
      </c>
      <c r="P196" s="122" t="s">
        <v>311</v>
      </c>
      <c r="Q196" s="122" t="s">
        <v>486</v>
      </c>
      <c r="R196" s="155" t="s">
        <v>67</v>
      </c>
      <c r="S196" s="123" t="s">
        <v>33</v>
      </c>
      <c r="T196" s="123">
        <v>11001010158350</v>
      </c>
    </row>
    <row r="197" spans="1:20" s="124" customFormat="1" ht="221" hidden="1" outlineLevel="1">
      <c r="A197" s="117"/>
      <c r="B197" s="117">
        <v>10000000000</v>
      </c>
      <c r="C197" s="118">
        <v>45054</v>
      </c>
      <c r="D197" s="118">
        <v>45055</v>
      </c>
      <c r="E197" s="118">
        <v>45063</v>
      </c>
      <c r="F197" s="117">
        <f t="shared" si="38"/>
        <v>10</v>
      </c>
      <c r="G197" s="117">
        <v>0</v>
      </c>
      <c r="H197" s="117" t="s">
        <v>79</v>
      </c>
      <c r="I197" s="119"/>
      <c r="J197" s="120">
        <v>7.4999999999999997E-3</v>
      </c>
      <c r="K197" s="120" t="s">
        <v>80</v>
      </c>
      <c r="L197" s="121">
        <v>0.7</v>
      </c>
      <c r="M197" s="120"/>
      <c r="N197" s="126">
        <f t="shared" ref="N197:N209" si="39">B197*(1-L197)*J197*(F197/365)+M197</f>
        <v>616438.35616438359</v>
      </c>
      <c r="O197" s="122" t="s">
        <v>136</v>
      </c>
      <c r="P197" s="122" t="s">
        <v>312</v>
      </c>
      <c r="Q197" s="122" t="s">
        <v>139</v>
      </c>
      <c r="R197" s="155" t="s">
        <v>67</v>
      </c>
      <c r="S197" s="123" t="s">
        <v>33</v>
      </c>
      <c r="T197" s="123">
        <v>11001010158350</v>
      </c>
    </row>
    <row r="198" spans="1:20" s="124" customFormat="1" ht="221" hidden="1" outlineLevel="1">
      <c r="A198" s="117"/>
      <c r="B198" s="117">
        <v>10000000000</v>
      </c>
      <c r="C198" s="118">
        <v>45054</v>
      </c>
      <c r="D198" s="118">
        <v>45055</v>
      </c>
      <c r="E198" s="118">
        <v>45063</v>
      </c>
      <c r="F198" s="117">
        <f t="shared" si="38"/>
        <v>10</v>
      </c>
      <c r="G198" s="117">
        <v>0</v>
      </c>
      <c r="H198" s="117" t="s">
        <v>71</v>
      </c>
      <c r="I198" s="119"/>
      <c r="J198" s="120">
        <v>2.1999999999999999E-2</v>
      </c>
      <c r="K198" s="120" t="s">
        <v>81</v>
      </c>
      <c r="L198" s="121">
        <v>0.5</v>
      </c>
      <c r="M198" s="120"/>
      <c r="N198" s="126">
        <f t="shared" si="39"/>
        <v>3013698.6301369863</v>
      </c>
      <c r="O198" s="122" t="s">
        <v>136</v>
      </c>
      <c r="P198" s="122" t="s">
        <v>313</v>
      </c>
      <c r="Q198" s="122" t="s">
        <v>487</v>
      </c>
      <c r="R198" s="155" t="s">
        <v>67</v>
      </c>
      <c r="S198" s="123" t="s">
        <v>33</v>
      </c>
      <c r="T198" s="123">
        <v>11001010158369</v>
      </c>
    </row>
    <row r="199" spans="1:20" s="124" customFormat="1" ht="234" hidden="1" outlineLevel="1">
      <c r="A199" s="117"/>
      <c r="B199" s="117">
        <v>10000000000</v>
      </c>
      <c r="C199" s="118">
        <v>45054</v>
      </c>
      <c r="D199" s="118">
        <v>45055</v>
      </c>
      <c r="E199" s="118">
        <v>45063</v>
      </c>
      <c r="F199" s="117">
        <f t="shared" si="38"/>
        <v>10</v>
      </c>
      <c r="G199" s="117">
        <v>0</v>
      </c>
      <c r="H199" s="117" t="s">
        <v>79</v>
      </c>
      <c r="I199" s="119"/>
      <c r="J199" s="120">
        <v>7.4999999999999997E-3</v>
      </c>
      <c r="K199" s="120" t="s">
        <v>81</v>
      </c>
      <c r="L199" s="121">
        <v>0.5</v>
      </c>
      <c r="M199" s="120"/>
      <c r="N199" s="126">
        <f t="shared" si="39"/>
        <v>1027397.2602739725</v>
      </c>
      <c r="O199" s="122" t="s">
        <v>136</v>
      </c>
      <c r="P199" s="122" t="s">
        <v>314</v>
      </c>
      <c r="Q199" s="122" t="s">
        <v>368</v>
      </c>
      <c r="R199" s="155" t="s">
        <v>67</v>
      </c>
      <c r="S199" s="123" t="s">
        <v>33</v>
      </c>
      <c r="T199" s="123">
        <v>11001010158369</v>
      </c>
    </row>
    <row r="200" spans="1:20" s="124" customFormat="1" ht="234" hidden="1" outlineLevel="1">
      <c r="A200" s="117"/>
      <c r="B200" s="117">
        <v>10000000000</v>
      </c>
      <c r="C200" s="118">
        <v>45054</v>
      </c>
      <c r="D200" s="118">
        <v>45055</v>
      </c>
      <c r="E200" s="118">
        <v>45063</v>
      </c>
      <c r="F200" s="117">
        <f t="shared" si="38"/>
        <v>10</v>
      </c>
      <c r="G200" s="117">
        <v>0</v>
      </c>
      <c r="H200" s="117" t="s">
        <v>71</v>
      </c>
      <c r="I200" s="119"/>
      <c r="J200" s="120">
        <v>2.1999999999999999E-2</v>
      </c>
      <c r="K200" s="120" t="s">
        <v>82</v>
      </c>
      <c r="L200" s="121">
        <v>0.4</v>
      </c>
      <c r="M200" s="120"/>
      <c r="N200" s="126">
        <f t="shared" si="39"/>
        <v>3616438.3561643828</v>
      </c>
      <c r="O200" s="122" t="s">
        <v>136</v>
      </c>
      <c r="P200" s="122" t="s">
        <v>315</v>
      </c>
      <c r="Q200" s="122" t="s">
        <v>488</v>
      </c>
      <c r="R200" s="155" t="s">
        <v>67</v>
      </c>
      <c r="S200" s="123" t="s">
        <v>33</v>
      </c>
      <c r="T200" s="123"/>
    </row>
    <row r="201" spans="1:20" s="124" customFormat="1" ht="221" hidden="1" outlineLevel="1">
      <c r="A201" s="117"/>
      <c r="B201" s="117">
        <v>10000000000</v>
      </c>
      <c r="C201" s="118">
        <v>45054</v>
      </c>
      <c r="D201" s="118">
        <v>45055</v>
      </c>
      <c r="E201" s="118">
        <v>45063</v>
      </c>
      <c r="F201" s="117">
        <f>E201-C201+1</f>
        <v>10</v>
      </c>
      <c r="G201" s="117">
        <v>0</v>
      </c>
      <c r="H201" s="117" t="s">
        <v>79</v>
      </c>
      <c r="I201" s="119"/>
      <c r="J201" s="120">
        <v>7.4999999999999997E-3</v>
      </c>
      <c r="K201" s="120" t="s">
        <v>82</v>
      </c>
      <c r="L201" s="121">
        <v>0.4</v>
      </c>
      <c r="M201" s="120"/>
      <c r="N201" s="126">
        <f t="shared" si="39"/>
        <v>1232876.7123287672</v>
      </c>
      <c r="O201" s="122" t="s">
        <v>136</v>
      </c>
      <c r="P201" s="122" t="s">
        <v>316</v>
      </c>
      <c r="Q201" s="122" t="s">
        <v>370</v>
      </c>
      <c r="R201" s="155" t="s">
        <v>67</v>
      </c>
      <c r="S201" s="123" t="s">
        <v>33</v>
      </c>
      <c r="T201" s="123"/>
    </row>
    <row r="202" spans="1:20" s="124" customFormat="1" ht="221" hidden="1" outlineLevel="1">
      <c r="A202" s="117"/>
      <c r="B202" s="117">
        <v>10000000000</v>
      </c>
      <c r="C202" s="118">
        <v>45054</v>
      </c>
      <c r="D202" s="118">
        <v>45055</v>
      </c>
      <c r="E202" s="118">
        <v>45063</v>
      </c>
      <c r="F202" s="117">
        <f t="shared" ref="F202:F215" si="40">E202-C202+1</f>
        <v>10</v>
      </c>
      <c r="G202" s="117">
        <v>0</v>
      </c>
      <c r="H202" s="117" t="s">
        <v>71</v>
      </c>
      <c r="I202" s="119"/>
      <c r="J202" s="120">
        <v>2.1999999999999999E-2</v>
      </c>
      <c r="K202" s="120" t="s">
        <v>83</v>
      </c>
      <c r="L202" s="121">
        <v>0.3</v>
      </c>
      <c r="M202" s="120"/>
      <c r="N202" s="126">
        <f t="shared" si="39"/>
        <v>4219178.0821917802</v>
      </c>
      <c r="O202" s="122" t="s">
        <v>136</v>
      </c>
      <c r="P202" s="122" t="s">
        <v>317</v>
      </c>
      <c r="Q202" s="122" t="s">
        <v>489</v>
      </c>
      <c r="R202" s="155" t="s">
        <v>67</v>
      </c>
      <c r="S202" s="123" t="s">
        <v>33</v>
      </c>
      <c r="T202" s="123"/>
    </row>
    <row r="203" spans="1:20" s="124" customFormat="1" ht="221" hidden="1" outlineLevel="1">
      <c r="A203" s="117"/>
      <c r="B203" s="117">
        <v>10000000000</v>
      </c>
      <c r="C203" s="118">
        <v>45054</v>
      </c>
      <c r="D203" s="118">
        <v>45055</v>
      </c>
      <c r="E203" s="118">
        <v>45063</v>
      </c>
      <c r="F203" s="117">
        <f t="shared" si="40"/>
        <v>10</v>
      </c>
      <c r="G203" s="117">
        <v>0</v>
      </c>
      <c r="H203" s="117" t="s">
        <v>79</v>
      </c>
      <c r="I203" s="119"/>
      <c r="J203" s="120">
        <v>7.4999999999999997E-3</v>
      </c>
      <c r="K203" s="120" t="s">
        <v>83</v>
      </c>
      <c r="L203" s="121">
        <v>0.3</v>
      </c>
      <c r="M203" s="120"/>
      <c r="N203" s="126">
        <f t="shared" si="39"/>
        <v>1438356.1643835616</v>
      </c>
      <c r="O203" s="122" t="s">
        <v>136</v>
      </c>
      <c r="P203" s="122" t="s">
        <v>318</v>
      </c>
      <c r="Q203" s="122" t="s">
        <v>372</v>
      </c>
      <c r="R203" s="155" t="s">
        <v>67</v>
      </c>
      <c r="S203" s="123" t="s">
        <v>33</v>
      </c>
      <c r="T203" s="123"/>
    </row>
    <row r="204" spans="1:20" s="124" customFormat="1" ht="221" hidden="1" outlineLevel="1">
      <c r="A204" s="117"/>
      <c r="B204" s="117">
        <v>10000000000</v>
      </c>
      <c r="C204" s="118">
        <v>45054</v>
      </c>
      <c r="D204" s="118">
        <v>45055</v>
      </c>
      <c r="E204" s="118">
        <v>45063</v>
      </c>
      <c r="F204" s="117">
        <f t="shared" si="40"/>
        <v>10</v>
      </c>
      <c r="G204" s="117">
        <v>0</v>
      </c>
      <c r="H204" s="117" t="s">
        <v>71</v>
      </c>
      <c r="I204" s="119"/>
      <c r="J204" s="120">
        <v>2.1999999999999999E-2</v>
      </c>
      <c r="K204" s="120" t="s">
        <v>84</v>
      </c>
      <c r="L204" s="121">
        <v>0.2</v>
      </c>
      <c r="M204" s="120"/>
      <c r="N204" s="126">
        <f t="shared" si="39"/>
        <v>4821917.8082191776</v>
      </c>
      <c r="O204" s="122" t="s">
        <v>136</v>
      </c>
      <c r="P204" s="122" t="s">
        <v>319</v>
      </c>
      <c r="Q204" s="122" t="s">
        <v>490</v>
      </c>
      <c r="R204" s="155" t="s">
        <v>67</v>
      </c>
      <c r="S204" s="123" t="s">
        <v>33</v>
      </c>
      <c r="T204" s="123"/>
    </row>
    <row r="205" spans="1:20" s="124" customFormat="1" ht="221" hidden="1" outlineLevel="1">
      <c r="A205" s="117"/>
      <c r="B205" s="117">
        <v>10000000000</v>
      </c>
      <c r="C205" s="118">
        <v>45054</v>
      </c>
      <c r="D205" s="118">
        <v>45055</v>
      </c>
      <c r="E205" s="118">
        <v>45063</v>
      </c>
      <c r="F205" s="117">
        <f t="shared" si="40"/>
        <v>10</v>
      </c>
      <c r="G205" s="117">
        <v>0</v>
      </c>
      <c r="H205" s="117" t="s">
        <v>79</v>
      </c>
      <c r="I205" s="119"/>
      <c r="J205" s="120">
        <v>7.4999999999999997E-3</v>
      </c>
      <c r="K205" s="120" t="s">
        <v>84</v>
      </c>
      <c r="L205" s="121">
        <v>0.2</v>
      </c>
      <c r="M205" s="120"/>
      <c r="N205" s="126">
        <f t="shared" si="39"/>
        <v>1643835.616438356</v>
      </c>
      <c r="O205" s="122" t="s">
        <v>136</v>
      </c>
      <c r="P205" s="122" t="s">
        <v>320</v>
      </c>
      <c r="Q205" s="122" t="s">
        <v>374</v>
      </c>
      <c r="R205" s="155" t="s">
        <v>67</v>
      </c>
      <c r="S205" s="123" t="s">
        <v>33</v>
      </c>
      <c r="T205" s="123"/>
    </row>
    <row r="206" spans="1:20" s="124" customFormat="1" ht="221" hidden="1" outlineLevel="1">
      <c r="A206" s="117"/>
      <c r="B206" s="117">
        <v>10000000000</v>
      </c>
      <c r="C206" s="118">
        <v>45054</v>
      </c>
      <c r="D206" s="118">
        <v>45055</v>
      </c>
      <c r="E206" s="118">
        <v>45063</v>
      </c>
      <c r="F206" s="117">
        <f t="shared" si="40"/>
        <v>10</v>
      </c>
      <c r="G206" s="117">
        <v>0</v>
      </c>
      <c r="H206" s="117" t="s">
        <v>71</v>
      </c>
      <c r="I206" s="119"/>
      <c r="J206" s="120">
        <v>2.1999999999999999E-2</v>
      </c>
      <c r="K206" s="120" t="s">
        <v>85</v>
      </c>
      <c r="L206" s="121">
        <v>0.2</v>
      </c>
      <c r="M206" s="120"/>
      <c r="N206" s="126">
        <f t="shared" si="39"/>
        <v>4821917.8082191776</v>
      </c>
      <c r="O206" s="122" t="s">
        <v>136</v>
      </c>
      <c r="P206" s="122" t="s">
        <v>321</v>
      </c>
      <c r="Q206" s="122" t="s">
        <v>491</v>
      </c>
      <c r="R206" s="155" t="s">
        <v>67</v>
      </c>
      <c r="S206" s="123" t="s">
        <v>33</v>
      </c>
      <c r="T206" s="123"/>
    </row>
    <row r="207" spans="1:20" s="124" customFormat="1" ht="221" hidden="1" outlineLevel="1">
      <c r="A207" s="117"/>
      <c r="B207" s="117">
        <v>10000000000</v>
      </c>
      <c r="C207" s="118">
        <v>45054</v>
      </c>
      <c r="D207" s="118">
        <v>45055</v>
      </c>
      <c r="E207" s="118">
        <v>45063</v>
      </c>
      <c r="F207" s="117">
        <f t="shared" si="40"/>
        <v>10</v>
      </c>
      <c r="G207" s="117">
        <v>0</v>
      </c>
      <c r="H207" s="117" t="s">
        <v>79</v>
      </c>
      <c r="I207" s="119"/>
      <c r="J207" s="120">
        <v>7.4999999999999997E-3</v>
      </c>
      <c r="K207" s="120" t="s">
        <v>85</v>
      </c>
      <c r="L207" s="121">
        <v>0.2</v>
      </c>
      <c r="M207" s="120"/>
      <c r="N207" s="126">
        <f t="shared" si="39"/>
        <v>1643835.616438356</v>
      </c>
      <c r="O207" s="122" t="s">
        <v>136</v>
      </c>
      <c r="P207" s="122" t="s">
        <v>322</v>
      </c>
      <c r="Q207" s="122" t="s">
        <v>376</v>
      </c>
      <c r="R207" s="155" t="s">
        <v>67</v>
      </c>
      <c r="S207" s="123" t="s">
        <v>33</v>
      </c>
      <c r="T207" s="123"/>
    </row>
    <row r="208" spans="1:20" s="124" customFormat="1" ht="221" hidden="1" outlineLevel="1">
      <c r="A208" s="117"/>
      <c r="B208" s="117">
        <v>10000000000</v>
      </c>
      <c r="C208" s="118">
        <v>45054</v>
      </c>
      <c r="D208" s="118">
        <v>45055</v>
      </c>
      <c r="E208" s="118">
        <v>45063</v>
      </c>
      <c r="F208" s="117">
        <f t="shared" si="40"/>
        <v>10</v>
      </c>
      <c r="G208" s="117">
        <v>0</v>
      </c>
      <c r="H208" s="117" t="s">
        <v>71</v>
      </c>
      <c r="I208" s="119"/>
      <c r="J208" s="120">
        <v>2.1999999999999999E-2</v>
      </c>
      <c r="K208" s="120" t="s">
        <v>86</v>
      </c>
      <c r="L208" s="121">
        <v>0</v>
      </c>
      <c r="M208" s="120"/>
      <c r="N208" s="126">
        <f t="shared" si="39"/>
        <v>6027397.2602739725</v>
      </c>
      <c r="O208" s="122" t="s">
        <v>136</v>
      </c>
      <c r="P208" s="122" t="s">
        <v>323</v>
      </c>
      <c r="Q208" s="122" t="s">
        <v>492</v>
      </c>
      <c r="R208" s="155" t="s">
        <v>67</v>
      </c>
      <c r="S208" s="123" t="s">
        <v>33</v>
      </c>
      <c r="T208" s="123"/>
    </row>
    <row r="209" spans="1:20" s="124" customFormat="1" ht="221" hidden="1" outlineLevel="1">
      <c r="A209" s="117"/>
      <c r="B209" s="117">
        <v>10000000000</v>
      </c>
      <c r="C209" s="118">
        <v>45054</v>
      </c>
      <c r="D209" s="118">
        <v>45055</v>
      </c>
      <c r="E209" s="118">
        <v>45063</v>
      </c>
      <c r="F209" s="117">
        <f t="shared" si="40"/>
        <v>10</v>
      </c>
      <c r="G209" s="117">
        <v>0</v>
      </c>
      <c r="H209" s="117" t="s">
        <v>79</v>
      </c>
      <c r="I209" s="119"/>
      <c r="J209" s="120">
        <v>7.4999999999999997E-3</v>
      </c>
      <c r="K209" s="120" t="s">
        <v>86</v>
      </c>
      <c r="L209" s="121">
        <v>0</v>
      </c>
      <c r="M209" s="120"/>
      <c r="N209" s="126">
        <f t="shared" si="39"/>
        <v>2054794.5205479451</v>
      </c>
      <c r="O209" s="122" t="s">
        <v>136</v>
      </c>
      <c r="P209" s="122" t="s">
        <v>324</v>
      </c>
      <c r="Q209" s="122" t="s">
        <v>378</v>
      </c>
      <c r="R209" s="155" t="s">
        <v>67</v>
      </c>
      <c r="S209" s="123" t="s">
        <v>33</v>
      </c>
      <c r="T209" s="123"/>
    </row>
    <row r="210" spans="1:20" s="124" customFormat="1" ht="221" hidden="1" outlineLevel="1">
      <c r="A210" s="117"/>
      <c r="B210" s="117">
        <v>10000000000</v>
      </c>
      <c r="C210" s="118">
        <v>45054</v>
      </c>
      <c r="D210" s="118">
        <v>45055</v>
      </c>
      <c r="E210" s="118">
        <v>45063</v>
      </c>
      <c r="F210" s="117">
        <f t="shared" si="40"/>
        <v>10</v>
      </c>
      <c r="G210" s="117">
        <v>0</v>
      </c>
      <c r="H210" s="117" t="s">
        <v>71</v>
      </c>
      <c r="I210" s="119"/>
      <c r="J210" s="127"/>
      <c r="K210" s="120"/>
      <c r="L210" s="121"/>
      <c r="M210" s="128">
        <v>0.05</v>
      </c>
      <c r="N210" s="97">
        <f>MAX(500000,B210*M210*(F210/365)+G210)</f>
        <v>13698630.1369863</v>
      </c>
      <c r="O210" s="122" t="s">
        <v>88</v>
      </c>
      <c r="P210" s="122" t="s">
        <v>325</v>
      </c>
      <c r="Q210" s="122" t="s">
        <v>379</v>
      </c>
      <c r="R210" s="155" t="s">
        <v>67</v>
      </c>
      <c r="S210" s="123" t="s">
        <v>33</v>
      </c>
      <c r="T210" s="123"/>
    </row>
    <row r="211" spans="1:20" s="124" customFormat="1" ht="221" hidden="1" outlineLevel="1">
      <c r="A211" s="117"/>
      <c r="B211" s="117">
        <v>10000000000</v>
      </c>
      <c r="C211" s="118">
        <v>45054</v>
      </c>
      <c r="D211" s="118">
        <v>45055</v>
      </c>
      <c r="E211" s="118">
        <v>45063</v>
      </c>
      <c r="F211" s="117">
        <f t="shared" si="40"/>
        <v>10</v>
      </c>
      <c r="G211" s="117">
        <v>0</v>
      </c>
      <c r="H211" s="117" t="s">
        <v>79</v>
      </c>
      <c r="I211" s="119"/>
      <c r="J211" s="127"/>
      <c r="K211" s="120"/>
      <c r="L211" s="121"/>
      <c r="M211" s="128">
        <v>0.05</v>
      </c>
      <c r="N211" s="97">
        <f>MAX(500000,B211*M211*(F211/365)+G211)</f>
        <v>13698630.1369863</v>
      </c>
      <c r="O211" s="122" t="s">
        <v>88</v>
      </c>
      <c r="P211" s="122" t="s">
        <v>326</v>
      </c>
      <c r="Q211" s="122" t="s">
        <v>152</v>
      </c>
      <c r="R211" s="155" t="s">
        <v>67</v>
      </c>
      <c r="S211" s="123" t="s">
        <v>33</v>
      </c>
      <c r="T211" s="123"/>
    </row>
    <row r="212" spans="1:20" s="124" customFormat="1" ht="221" hidden="1" outlineLevel="1">
      <c r="A212" s="117"/>
      <c r="B212" s="117">
        <v>100000000</v>
      </c>
      <c r="C212" s="118">
        <v>45054</v>
      </c>
      <c r="D212" s="118">
        <v>45055</v>
      </c>
      <c r="E212" s="118">
        <v>45063</v>
      </c>
      <c r="F212" s="117">
        <f t="shared" si="40"/>
        <v>10</v>
      </c>
      <c r="G212" s="117">
        <v>0</v>
      </c>
      <c r="H212" s="117" t="s">
        <v>71</v>
      </c>
      <c r="I212" s="119" t="s">
        <v>73</v>
      </c>
      <c r="J212" s="120">
        <v>0.01</v>
      </c>
      <c r="K212" s="120"/>
      <c r="L212" s="121"/>
      <c r="M212" s="120"/>
      <c r="N212" s="97">
        <f>MAX(500000,B212*J212*(F212/365)+G212)</f>
        <v>500000</v>
      </c>
      <c r="O212" s="122"/>
      <c r="P212" s="122" t="s">
        <v>327</v>
      </c>
      <c r="Q212" s="122" t="s">
        <v>157</v>
      </c>
      <c r="R212" s="155" t="s">
        <v>67</v>
      </c>
      <c r="S212" s="123" t="s">
        <v>33</v>
      </c>
      <c r="T212" s="123"/>
    </row>
    <row r="213" spans="1:20" s="124" customFormat="1" ht="221" hidden="1" outlineLevel="1">
      <c r="A213" s="117"/>
      <c r="B213" s="117">
        <v>100000000</v>
      </c>
      <c r="C213" s="118">
        <v>45054</v>
      </c>
      <c r="D213" s="118">
        <v>45055</v>
      </c>
      <c r="E213" s="118">
        <v>45063</v>
      </c>
      <c r="F213" s="117">
        <f t="shared" si="40"/>
        <v>10</v>
      </c>
      <c r="G213" s="117">
        <v>0</v>
      </c>
      <c r="H213" s="117" t="s">
        <v>79</v>
      </c>
      <c r="I213" s="119" t="s">
        <v>73</v>
      </c>
      <c r="J213" s="120">
        <v>0.01</v>
      </c>
      <c r="K213" s="120"/>
      <c r="L213" s="121"/>
      <c r="M213" s="120"/>
      <c r="N213" s="97">
        <f>MAX(500000,B213*J213*(F213/365)+G213)</f>
        <v>500000</v>
      </c>
      <c r="O213" s="122"/>
      <c r="P213" s="122" t="s">
        <v>328</v>
      </c>
      <c r="Q213" s="122" t="s">
        <v>158</v>
      </c>
      <c r="R213" s="155" t="s">
        <v>67</v>
      </c>
      <c r="S213" s="123" t="s">
        <v>33</v>
      </c>
      <c r="T213" s="123"/>
    </row>
    <row r="214" spans="1:20" s="124" customFormat="1" ht="234" hidden="1" outlineLevel="1">
      <c r="A214" s="117"/>
      <c r="B214" s="117">
        <v>10000000000</v>
      </c>
      <c r="C214" s="118">
        <v>45054</v>
      </c>
      <c r="D214" s="118">
        <v>45055</v>
      </c>
      <c r="E214" s="118">
        <v>45063</v>
      </c>
      <c r="F214" s="117">
        <f t="shared" si="40"/>
        <v>10</v>
      </c>
      <c r="G214" s="117">
        <v>300000</v>
      </c>
      <c r="H214" s="117" t="s">
        <v>71</v>
      </c>
      <c r="I214" s="119" t="s">
        <v>73</v>
      </c>
      <c r="J214" s="120">
        <v>0.01</v>
      </c>
      <c r="K214" s="120"/>
      <c r="L214" s="121"/>
      <c r="M214" s="120"/>
      <c r="N214" s="97">
        <f>MAX(500000,B214*J214*(F214/365)+G214)</f>
        <v>3039726.0273972601</v>
      </c>
      <c r="O214" s="129"/>
      <c r="P214" s="129" t="s">
        <v>329</v>
      </c>
      <c r="Q214" s="129" t="s">
        <v>380</v>
      </c>
      <c r="R214" s="155" t="s">
        <v>67</v>
      </c>
      <c r="S214" s="123" t="s">
        <v>33</v>
      </c>
      <c r="T214" s="123"/>
    </row>
    <row r="215" spans="1:20" s="124" customFormat="1" ht="221" hidden="1" outlineLevel="1">
      <c r="A215" s="117"/>
      <c r="B215" s="117">
        <v>10000000000</v>
      </c>
      <c r="C215" s="118">
        <v>45054</v>
      </c>
      <c r="D215" s="118">
        <v>45055</v>
      </c>
      <c r="E215" s="118">
        <v>45063</v>
      </c>
      <c r="F215" s="117">
        <f t="shared" si="40"/>
        <v>10</v>
      </c>
      <c r="G215" s="117">
        <v>300000</v>
      </c>
      <c r="H215" s="117" t="s">
        <v>79</v>
      </c>
      <c r="I215" s="119" t="s">
        <v>73</v>
      </c>
      <c r="J215" s="120">
        <v>7.4999999999999997E-3</v>
      </c>
      <c r="K215" s="120"/>
      <c r="L215" s="121"/>
      <c r="M215" s="120"/>
      <c r="N215" s="97">
        <f t="shared" ref="N215" si="41">MAX(500000,B215*J215*(F215/365)+G215)</f>
        <v>2354794.5205479451</v>
      </c>
      <c r="O215" s="129"/>
      <c r="P215" s="129" t="s">
        <v>330</v>
      </c>
      <c r="Q215" s="129" t="s">
        <v>381</v>
      </c>
      <c r="R215" s="155" t="s">
        <v>67</v>
      </c>
      <c r="S215" s="123" t="s">
        <v>33</v>
      </c>
      <c r="T215" s="123"/>
    </row>
    <row r="216" spans="1:20" s="124" customFormat="1" ht="221" hidden="1" outlineLevel="1">
      <c r="A216" s="117"/>
      <c r="B216" s="117">
        <v>10000000000</v>
      </c>
      <c r="C216" s="118">
        <v>45056</v>
      </c>
      <c r="D216" s="118">
        <v>45055</v>
      </c>
      <c r="E216" s="118">
        <v>45063</v>
      </c>
      <c r="F216" s="117">
        <f>E216-D216+1</f>
        <v>9</v>
      </c>
      <c r="G216" s="117">
        <v>0</v>
      </c>
      <c r="H216" s="117" t="s">
        <v>71</v>
      </c>
      <c r="I216" s="119" t="s">
        <v>73</v>
      </c>
      <c r="J216" s="120">
        <v>0.01</v>
      </c>
      <c r="K216" s="120"/>
      <c r="L216" s="121"/>
      <c r="M216" s="120"/>
      <c r="N216" s="97">
        <f>MAX(500000,B216*J216*(F216/365)+G216)</f>
        <v>2465753.4246575343</v>
      </c>
      <c r="O216" s="129"/>
      <c r="P216" s="129" t="s">
        <v>331</v>
      </c>
      <c r="Q216" s="129" t="s">
        <v>382</v>
      </c>
      <c r="R216" s="155" t="s">
        <v>67</v>
      </c>
      <c r="S216" s="123" t="s">
        <v>33</v>
      </c>
      <c r="T216" s="123"/>
    </row>
    <row r="217" spans="1:20" s="124" customFormat="1" ht="221" hidden="1" outlineLevel="1">
      <c r="A217" s="117"/>
      <c r="B217" s="117">
        <v>10000000000</v>
      </c>
      <c r="C217" s="118">
        <v>45056</v>
      </c>
      <c r="D217" s="118">
        <v>45055</v>
      </c>
      <c r="E217" s="118">
        <v>45063</v>
      </c>
      <c r="F217" s="117">
        <f>E217-D217+1</f>
        <v>9</v>
      </c>
      <c r="G217" s="117">
        <v>0</v>
      </c>
      <c r="H217" s="117" t="s">
        <v>79</v>
      </c>
      <c r="I217" s="119" t="s">
        <v>73</v>
      </c>
      <c r="J217" s="120">
        <v>7.4999999999999997E-3</v>
      </c>
      <c r="K217" s="120"/>
      <c r="L217" s="121"/>
      <c r="M217" s="120"/>
      <c r="N217" s="97">
        <f>MAX(500000,B217*J217*(F217/365)+G217)</f>
        <v>1849315.0684931506</v>
      </c>
      <c r="O217" s="129"/>
      <c r="P217" s="129" t="s">
        <v>332</v>
      </c>
      <c r="Q217" s="129" t="s">
        <v>383</v>
      </c>
      <c r="R217" s="155" t="s">
        <v>67</v>
      </c>
      <c r="S217" s="123" t="s">
        <v>33</v>
      </c>
      <c r="T217" s="123"/>
    </row>
    <row r="218" spans="1:20" s="111" customFormat="1" collapsed="1">
      <c r="A218" s="101" t="s">
        <v>103</v>
      </c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33"/>
      <c r="N218" s="102"/>
      <c r="O218" s="103"/>
      <c r="P218" s="103"/>
      <c r="Q218" s="103"/>
      <c r="R218" s="103"/>
      <c r="S218" s="115"/>
      <c r="T218" s="115"/>
    </row>
    <row r="219" spans="1:20" s="124" customFormat="1" ht="195" hidden="1" outlineLevel="1">
      <c r="A219" s="117"/>
      <c r="B219" s="117">
        <v>10000000000</v>
      </c>
      <c r="C219" s="118">
        <v>45054</v>
      </c>
      <c r="D219" s="118">
        <v>45055</v>
      </c>
      <c r="E219" s="118">
        <v>45063</v>
      </c>
      <c r="F219" s="117">
        <f>E219-C219+1</f>
        <v>10</v>
      </c>
      <c r="G219" s="117">
        <v>0</v>
      </c>
      <c r="H219" s="117" t="s">
        <v>71</v>
      </c>
      <c r="I219" s="119" t="s">
        <v>73</v>
      </c>
      <c r="J219" s="120">
        <v>0.01</v>
      </c>
      <c r="K219" s="120"/>
      <c r="L219" s="121"/>
      <c r="M219" s="120"/>
      <c r="N219" s="97">
        <f>MAX(500000,B219*J219*(F219/365)+G219)</f>
        <v>2739726.0273972601</v>
      </c>
      <c r="O219" s="122" t="s">
        <v>88</v>
      </c>
      <c r="P219" s="122" t="s">
        <v>333</v>
      </c>
      <c r="Q219" s="122" t="s">
        <v>362</v>
      </c>
      <c r="R219" s="155" t="s">
        <v>67</v>
      </c>
      <c r="S219" s="123" t="s">
        <v>33</v>
      </c>
      <c r="T219" s="123">
        <v>11001010158499</v>
      </c>
    </row>
    <row r="220" spans="1:20" s="124" customFormat="1" ht="195" hidden="1" outlineLevel="1">
      <c r="A220" s="117"/>
      <c r="B220" s="117">
        <v>10000000000</v>
      </c>
      <c r="C220" s="118">
        <v>45054</v>
      </c>
      <c r="D220" s="118">
        <v>45055</v>
      </c>
      <c r="E220" s="118">
        <v>45063</v>
      </c>
      <c r="F220" s="117">
        <f>E220-C220+1</f>
        <v>10</v>
      </c>
      <c r="G220" s="117">
        <v>0</v>
      </c>
      <c r="H220" s="117" t="s">
        <v>79</v>
      </c>
      <c r="I220" s="119" t="s">
        <v>73</v>
      </c>
      <c r="J220" s="120">
        <v>7.4999999999999997E-3</v>
      </c>
      <c r="K220" s="120"/>
      <c r="L220" s="121"/>
      <c r="M220" s="120"/>
      <c r="N220" s="97">
        <f>MAX(50000,B220*J220*(F220/365)+G220)</f>
        <v>2054794.5205479451</v>
      </c>
      <c r="O220" s="122" t="s">
        <v>88</v>
      </c>
      <c r="P220" s="122" t="s">
        <v>334</v>
      </c>
      <c r="Q220" s="122" t="s">
        <v>363</v>
      </c>
      <c r="R220" s="155" t="s">
        <v>67</v>
      </c>
      <c r="S220" s="123" t="s">
        <v>33</v>
      </c>
      <c r="T220" s="123">
        <v>11001010158499</v>
      </c>
    </row>
    <row r="221" spans="1:20" s="124" customFormat="1" ht="221" hidden="1" outlineLevel="1">
      <c r="A221" s="117"/>
      <c r="B221" s="117">
        <v>10000000000</v>
      </c>
      <c r="C221" s="118">
        <v>45054</v>
      </c>
      <c r="D221" s="118">
        <v>45055</v>
      </c>
      <c r="E221" s="118">
        <v>45063</v>
      </c>
      <c r="F221" s="117">
        <f>E221-C221+1</f>
        <v>10</v>
      </c>
      <c r="G221" s="117">
        <v>0</v>
      </c>
      <c r="H221" s="117" t="s">
        <v>71</v>
      </c>
      <c r="I221" s="119" t="s">
        <v>74</v>
      </c>
      <c r="J221" s="120">
        <v>0.01</v>
      </c>
      <c r="K221" s="120"/>
      <c r="L221" s="121"/>
      <c r="M221" s="120"/>
      <c r="N221" s="97">
        <f>MAX(500000,B221*J221*(F221/365)+G221)</f>
        <v>2739726.0273972601</v>
      </c>
      <c r="O221" s="122" t="s">
        <v>88</v>
      </c>
      <c r="P221" s="122" t="s">
        <v>335</v>
      </c>
      <c r="Q221" s="122" t="s">
        <v>132</v>
      </c>
      <c r="R221" s="155" t="s">
        <v>67</v>
      </c>
      <c r="S221" s="123" t="s">
        <v>33</v>
      </c>
      <c r="T221" s="123">
        <v>11001010158538</v>
      </c>
    </row>
    <row r="222" spans="1:20" s="124" customFormat="1" ht="221" hidden="1" outlineLevel="1">
      <c r="A222" s="117"/>
      <c r="B222" s="117">
        <v>10000000000</v>
      </c>
      <c r="C222" s="118">
        <v>45054</v>
      </c>
      <c r="D222" s="118">
        <v>45055</v>
      </c>
      <c r="E222" s="118">
        <v>45063</v>
      </c>
      <c r="F222" s="117">
        <f>E222-C222+1</f>
        <v>10</v>
      </c>
      <c r="G222" s="117">
        <v>0</v>
      </c>
      <c r="H222" s="117" t="s">
        <v>79</v>
      </c>
      <c r="I222" s="119" t="s">
        <v>74</v>
      </c>
      <c r="J222" s="120">
        <v>7.4999999999999997E-3</v>
      </c>
      <c r="K222" s="120"/>
      <c r="L222" s="121"/>
      <c r="M222" s="120"/>
      <c r="N222" s="97">
        <f>MAX(50000,B222*J222*(F222/365)+G222)</f>
        <v>2054794.5205479451</v>
      </c>
      <c r="O222" s="122" t="s">
        <v>88</v>
      </c>
      <c r="P222" s="122" t="s">
        <v>336</v>
      </c>
      <c r="Q222" s="122" t="s">
        <v>133</v>
      </c>
      <c r="R222" s="155" t="s">
        <v>67</v>
      </c>
      <c r="S222" s="123" t="s">
        <v>33</v>
      </c>
      <c r="T222" s="123">
        <v>11001010158538</v>
      </c>
    </row>
    <row r="223" spans="1:20" s="124" customFormat="1" ht="234" hidden="1" outlineLevel="1">
      <c r="A223" s="117"/>
      <c r="B223" s="117">
        <v>10000000000</v>
      </c>
      <c r="C223" s="118">
        <v>45054</v>
      </c>
      <c r="D223" s="118">
        <v>45055</v>
      </c>
      <c r="E223" s="118">
        <v>45063</v>
      </c>
      <c r="F223" s="117">
        <f t="shared" ref="F223" si="42">E223-C223+1</f>
        <v>10</v>
      </c>
      <c r="G223" s="117">
        <v>0</v>
      </c>
      <c r="H223" s="117" t="s">
        <v>71</v>
      </c>
      <c r="I223" s="119" t="s">
        <v>75</v>
      </c>
      <c r="J223" s="120">
        <v>2.1999999999999999E-2</v>
      </c>
      <c r="K223" s="120"/>
      <c r="L223" s="121"/>
      <c r="M223" s="120"/>
      <c r="N223" s="97">
        <f>MAX(500000,B223*J223*(F223/365)+G223)</f>
        <v>6027397.2602739725</v>
      </c>
      <c r="O223" s="122" t="s">
        <v>88</v>
      </c>
      <c r="P223" s="122" t="s">
        <v>337</v>
      </c>
      <c r="Q223" s="122" t="s">
        <v>485</v>
      </c>
      <c r="R223" s="155" t="s">
        <v>67</v>
      </c>
      <c r="S223" s="123" t="s">
        <v>33</v>
      </c>
      <c r="T223" s="123">
        <v>11001010158350</v>
      </c>
    </row>
    <row r="224" spans="1:20" s="124" customFormat="1" ht="234" hidden="1" outlineLevel="1">
      <c r="A224" s="117"/>
      <c r="B224" s="117">
        <v>10000000000</v>
      </c>
      <c r="C224" s="118">
        <v>45054</v>
      </c>
      <c r="D224" s="118">
        <v>45055</v>
      </c>
      <c r="E224" s="118">
        <v>45063</v>
      </c>
      <c r="F224" s="117">
        <f>E224-C224+1</f>
        <v>10</v>
      </c>
      <c r="G224" s="117">
        <v>0</v>
      </c>
      <c r="H224" s="117" t="s">
        <v>79</v>
      </c>
      <c r="I224" s="119" t="s">
        <v>75</v>
      </c>
      <c r="J224" s="120">
        <v>7.4999999999999997E-3</v>
      </c>
      <c r="K224" s="120"/>
      <c r="L224" s="121"/>
      <c r="M224" s="120"/>
      <c r="N224" s="97">
        <f>MAX(500000,B224*J224*(F224/365)+G224)</f>
        <v>2054794.5205479451</v>
      </c>
      <c r="O224" s="122" t="s">
        <v>88</v>
      </c>
      <c r="P224" s="122" t="s">
        <v>338</v>
      </c>
      <c r="Q224" s="122" t="s">
        <v>365</v>
      </c>
      <c r="R224" s="155" t="s">
        <v>67</v>
      </c>
      <c r="S224" s="123" t="s">
        <v>33</v>
      </c>
      <c r="T224" s="123">
        <v>11001010158350</v>
      </c>
    </row>
    <row r="225" spans="1:20" s="124" customFormat="1" ht="221" hidden="1" outlineLevel="1">
      <c r="A225" s="117"/>
      <c r="B225" s="117">
        <v>10000000000</v>
      </c>
      <c r="C225" s="118">
        <v>45054</v>
      </c>
      <c r="D225" s="118">
        <v>45055</v>
      </c>
      <c r="E225" s="118">
        <v>45063</v>
      </c>
      <c r="F225" s="117">
        <f t="shared" ref="F225:F229" si="43">E225-C225+1</f>
        <v>10</v>
      </c>
      <c r="G225" s="117">
        <v>0</v>
      </c>
      <c r="H225" s="117" t="s">
        <v>71</v>
      </c>
      <c r="I225" s="119"/>
      <c r="J225" s="120">
        <v>2.1999999999999999E-2</v>
      </c>
      <c r="K225" s="120" t="s">
        <v>80</v>
      </c>
      <c r="L225" s="121">
        <v>0.7</v>
      </c>
      <c r="M225" s="125"/>
      <c r="N225" s="126">
        <f>B225*(1-L225)*J225*(F225/365)+M225</f>
        <v>1808219.1780821919</v>
      </c>
      <c r="O225" s="122" t="s">
        <v>136</v>
      </c>
      <c r="P225" s="122" t="s">
        <v>339</v>
      </c>
      <c r="Q225" s="122" t="s">
        <v>486</v>
      </c>
      <c r="R225" s="155" t="s">
        <v>67</v>
      </c>
      <c r="S225" s="123" t="s">
        <v>33</v>
      </c>
      <c r="T225" s="123">
        <v>11001010158350</v>
      </c>
    </row>
    <row r="226" spans="1:20" s="124" customFormat="1" ht="221" hidden="1" outlineLevel="1">
      <c r="A226" s="117"/>
      <c r="B226" s="117">
        <v>10000000000</v>
      </c>
      <c r="C226" s="118">
        <v>45054</v>
      </c>
      <c r="D226" s="118">
        <v>45055</v>
      </c>
      <c r="E226" s="118">
        <v>45063</v>
      </c>
      <c r="F226" s="117">
        <f t="shared" si="43"/>
        <v>10</v>
      </c>
      <c r="G226" s="117">
        <v>0</v>
      </c>
      <c r="H226" s="117" t="s">
        <v>79</v>
      </c>
      <c r="I226" s="119"/>
      <c r="J226" s="120">
        <v>7.4999999999999997E-3</v>
      </c>
      <c r="K226" s="120" t="s">
        <v>80</v>
      </c>
      <c r="L226" s="121">
        <v>0.7</v>
      </c>
      <c r="M226" s="120"/>
      <c r="N226" s="126">
        <f t="shared" ref="N226:N238" si="44">B226*(1-L226)*J226*(F226/365)+M226</f>
        <v>616438.35616438359</v>
      </c>
      <c r="O226" s="122" t="s">
        <v>136</v>
      </c>
      <c r="P226" s="122" t="s">
        <v>340</v>
      </c>
      <c r="Q226" s="122" t="s">
        <v>139</v>
      </c>
      <c r="R226" s="155" t="s">
        <v>67</v>
      </c>
      <c r="S226" s="123" t="s">
        <v>33</v>
      </c>
      <c r="T226" s="123">
        <v>11001010158350</v>
      </c>
    </row>
    <row r="227" spans="1:20" s="124" customFormat="1" ht="221" hidden="1" outlineLevel="1">
      <c r="A227" s="117"/>
      <c r="B227" s="117">
        <v>10000000000</v>
      </c>
      <c r="C227" s="118">
        <v>45054</v>
      </c>
      <c r="D227" s="118">
        <v>45055</v>
      </c>
      <c r="E227" s="118">
        <v>45063</v>
      </c>
      <c r="F227" s="117">
        <f t="shared" si="43"/>
        <v>10</v>
      </c>
      <c r="G227" s="117">
        <v>0</v>
      </c>
      <c r="H227" s="117" t="s">
        <v>71</v>
      </c>
      <c r="I227" s="119"/>
      <c r="J227" s="120">
        <v>2.1999999999999999E-2</v>
      </c>
      <c r="K227" s="120" t="s">
        <v>81</v>
      </c>
      <c r="L227" s="121">
        <v>0.5</v>
      </c>
      <c r="M227" s="120"/>
      <c r="N227" s="126">
        <f t="shared" si="44"/>
        <v>3013698.6301369863</v>
      </c>
      <c r="O227" s="122" t="s">
        <v>136</v>
      </c>
      <c r="P227" s="122" t="s">
        <v>341</v>
      </c>
      <c r="Q227" s="122" t="s">
        <v>487</v>
      </c>
      <c r="R227" s="155" t="s">
        <v>67</v>
      </c>
      <c r="S227" s="123" t="s">
        <v>33</v>
      </c>
      <c r="T227" s="123">
        <v>11001010158369</v>
      </c>
    </row>
    <row r="228" spans="1:20" s="124" customFormat="1" ht="234" hidden="1" outlineLevel="1">
      <c r="A228" s="117"/>
      <c r="B228" s="117">
        <v>10000000000</v>
      </c>
      <c r="C228" s="118">
        <v>45054</v>
      </c>
      <c r="D228" s="118">
        <v>45055</v>
      </c>
      <c r="E228" s="118">
        <v>45063</v>
      </c>
      <c r="F228" s="117">
        <f t="shared" si="43"/>
        <v>10</v>
      </c>
      <c r="G228" s="117">
        <v>0</v>
      </c>
      <c r="H228" s="117" t="s">
        <v>79</v>
      </c>
      <c r="I228" s="119"/>
      <c r="J228" s="120">
        <v>7.4999999999999997E-3</v>
      </c>
      <c r="K228" s="120" t="s">
        <v>81</v>
      </c>
      <c r="L228" s="121">
        <v>0.5</v>
      </c>
      <c r="M228" s="120"/>
      <c r="N228" s="126">
        <f t="shared" si="44"/>
        <v>1027397.2602739725</v>
      </c>
      <c r="O228" s="122" t="s">
        <v>136</v>
      </c>
      <c r="P228" s="122" t="s">
        <v>342</v>
      </c>
      <c r="Q228" s="122" t="s">
        <v>368</v>
      </c>
      <c r="R228" s="155" t="s">
        <v>67</v>
      </c>
      <c r="S228" s="123" t="s">
        <v>33</v>
      </c>
      <c r="T228" s="123">
        <v>11001010158369</v>
      </c>
    </row>
    <row r="229" spans="1:20" s="124" customFormat="1" ht="234" hidden="1" outlineLevel="1">
      <c r="A229" s="117"/>
      <c r="B229" s="117">
        <v>10000000000</v>
      </c>
      <c r="C229" s="118">
        <v>45054</v>
      </c>
      <c r="D229" s="118">
        <v>45055</v>
      </c>
      <c r="E229" s="118">
        <v>45063</v>
      </c>
      <c r="F229" s="117">
        <f t="shared" si="43"/>
        <v>10</v>
      </c>
      <c r="G229" s="117">
        <v>0</v>
      </c>
      <c r="H229" s="117" t="s">
        <v>71</v>
      </c>
      <c r="I229" s="119"/>
      <c r="J229" s="120">
        <v>2.1999999999999999E-2</v>
      </c>
      <c r="K229" s="120" t="s">
        <v>82</v>
      </c>
      <c r="L229" s="121">
        <v>0.4</v>
      </c>
      <c r="M229" s="120"/>
      <c r="N229" s="126">
        <f t="shared" si="44"/>
        <v>3616438.3561643828</v>
      </c>
      <c r="O229" s="122" t="s">
        <v>136</v>
      </c>
      <c r="P229" s="122" t="s">
        <v>343</v>
      </c>
      <c r="Q229" s="122" t="s">
        <v>488</v>
      </c>
      <c r="R229" s="155" t="s">
        <v>67</v>
      </c>
      <c r="S229" s="123" t="s">
        <v>33</v>
      </c>
      <c r="T229" s="123"/>
    </row>
    <row r="230" spans="1:20" s="124" customFormat="1" ht="221" hidden="1" outlineLevel="1">
      <c r="A230" s="117"/>
      <c r="B230" s="117">
        <v>10000000000</v>
      </c>
      <c r="C230" s="118">
        <v>45054</v>
      </c>
      <c r="D230" s="118">
        <v>45055</v>
      </c>
      <c r="E230" s="118">
        <v>45063</v>
      </c>
      <c r="F230" s="117">
        <f>E230-C230+1</f>
        <v>10</v>
      </c>
      <c r="G230" s="117">
        <v>0</v>
      </c>
      <c r="H230" s="117" t="s">
        <v>79</v>
      </c>
      <c r="I230" s="119"/>
      <c r="J230" s="120">
        <v>7.4999999999999997E-3</v>
      </c>
      <c r="K230" s="120" t="s">
        <v>82</v>
      </c>
      <c r="L230" s="121">
        <v>0.4</v>
      </c>
      <c r="M230" s="120"/>
      <c r="N230" s="126">
        <f t="shared" si="44"/>
        <v>1232876.7123287672</v>
      </c>
      <c r="O230" s="122" t="s">
        <v>136</v>
      </c>
      <c r="P230" s="122" t="s">
        <v>344</v>
      </c>
      <c r="Q230" s="122" t="s">
        <v>370</v>
      </c>
      <c r="R230" s="155" t="s">
        <v>67</v>
      </c>
      <c r="S230" s="123" t="s">
        <v>33</v>
      </c>
      <c r="T230" s="123"/>
    </row>
    <row r="231" spans="1:20" s="124" customFormat="1" ht="221" hidden="1" outlineLevel="1">
      <c r="A231" s="117"/>
      <c r="B231" s="117">
        <v>10000000000</v>
      </c>
      <c r="C231" s="118">
        <v>45054</v>
      </c>
      <c r="D231" s="118">
        <v>45055</v>
      </c>
      <c r="E231" s="118">
        <v>45063</v>
      </c>
      <c r="F231" s="117">
        <f t="shared" ref="F231:F244" si="45">E231-C231+1</f>
        <v>10</v>
      </c>
      <c r="G231" s="117">
        <v>0</v>
      </c>
      <c r="H231" s="117" t="s">
        <v>71</v>
      </c>
      <c r="I231" s="119"/>
      <c r="J231" s="120">
        <v>2.1999999999999999E-2</v>
      </c>
      <c r="K231" s="120" t="s">
        <v>83</v>
      </c>
      <c r="L231" s="121">
        <v>0.3</v>
      </c>
      <c r="M231" s="120"/>
      <c r="N231" s="126">
        <f t="shared" si="44"/>
        <v>4219178.0821917802</v>
      </c>
      <c r="O231" s="122" t="s">
        <v>136</v>
      </c>
      <c r="P231" s="122" t="s">
        <v>345</v>
      </c>
      <c r="Q231" s="122" t="s">
        <v>489</v>
      </c>
      <c r="R231" s="155" t="s">
        <v>67</v>
      </c>
      <c r="S231" s="123" t="s">
        <v>33</v>
      </c>
      <c r="T231" s="123"/>
    </row>
    <row r="232" spans="1:20" s="124" customFormat="1" ht="221" hidden="1" outlineLevel="1">
      <c r="A232" s="117"/>
      <c r="B232" s="117">
        <v>10000000000</v>
      </c>
      <c r="C232" s="118">
        <v>45054</v>
      </c>
      <c r="D232" s="118">
        <v>45055</v>
      </c>
      <c r="E232" s="118">
        <v>45063</v>
      </c>
      <c r="F232" s="117">
        <f t="shared" si="45"/>
        <v>10</v>
      </c>
      <c r="G232" s="117">
        <v>0</v>
      </c>
      <c r="H232" s="117" t="s">
        <v>79</v>
      </c>
      <c r="I232" s="119"/>
      <c r="J232" s="120">
        <v>7.4999999999999997E-3</v>
      </c>
      <c r="K232" s="120" t="s">
        <v>83</v>
      </c>
      <c r="L232" s="121">
        <v>0.3</v>
      </c>
      <c r="M232" s="120"/>
      <c r="N232" s="126">
        <f t="shared" si="44"/>
        <v>1438356.1643835616</v>
      </c>
      <c r="O232" s="122" t="s">
        <v>136</v>
      </c>
      <c r="P232" s="122" t="s">
        <v>346</v>
      </c>
      <c r="Q232" s="122" t="s">
        <v>372</v>
      </c>
      <c r="R232" s="155" t="s">
        <v>67</v>
      </c>
      <c r="S232" s="123" t="s">
        <v>33</v>
      </c>
      <c r="T232" s="123"/>
    </row>
    <row r="233" spans="1:20" s="124" customFormat="1" ht="221" hidden="1" outlineLevel="1">
      <c r="A233" s="117"/>
      <c r="B233" s="117">
        <v>10000000000</v>
      </c>
      <c r="C233" s="118">
        <v>45054</v>
      </c>
      <c r="D233" s="118">
        <v>45055</v>
      </c>
      <c r="E233" s="118">
        <v>45063</v>
      </c>
      <c r="F233" s="117">
        <f t="shared" si="45"/>
        <v>10</v>
      </c>
      <c r="G233" s="117">
        <v>0</v>
      </c>
      <c r="H233" s="117" t="s">
        <v>71</v>
      </c>
      <c r="I233" s="119"/>
      <c r="J233" s="120">
        <v>2.1999999999999999E-2</v>
      </c>
      <c r="K233" s="120" t="s">
        <v>84</v>
      </c>
      <c r="L233" s="121">
        <v>0.2</v>
      </c>
      <c r="M233" s="120"/>
      <c r="N233" s="126">
        <f t="shared" si="44"/>
        <v>4821917.8082191776</v>
      </c>
      <c r="O233" s="122" t="s">
        <v>136</v>
      </c>
      <c r="P233" s="122" t="s">
        <v>347</v>
      </c>
      <c r="Q233" s="122" t="s">
        <v>490</v>
      </c>
      <c r="R233" s="155" t="s">
        <v>67</v>
      </c>
      <c r="S233" s="123" t="s">
        <v>33</v>
      </c>
      <c r="T233" s="123"/>
    </row>
    <row r="234" spans="1:20" s="124" customFormat="1" ht="221" hidden="1" outlineLevel="1">
      <c r="A234" s="117"/>
      <c r="B234" s="117">
        <v>10000000000</v>
      </c>
      <c r="C234" s="118">
        <v>45054</v>
      </c>
      <c r="D234" s="118">
        <v>45055</v>
      </c>
      <c r="E234" s="118">
        <v>45063</v>
      </c>
      <c r="F234" s="117">
        <f t="shared" si="45"/>
        <v>10</v>
      </c>
      <c r="G234" s="117">
        <v>0</v>
      </c>
      <c r="H234" s="117" t="s">
        <v>79</v>
      </c>
      <c r="I234" s="119"/>
      <c r="J234" s="120">
        <v>7.4999999999999997E-3</v>
      </c>
      <c r="K234" s="120" t="s">
        <v>84</v>
      </c>
      <c r="L234" s="121">
        <v>0.2</v>
      </c>
      <c r="M234" s="120"/>
      <c r="N234" s="126">
        <f t="shared" si="44"/>
        <v>1643835.616438356</v>
      </c>
      <c r="O234" s="122" t="s">
        <v>136</v>
      </c>
      <c r="P234" s="122" t="s">
        <v>348</v>
      </c>
      <c r="Q234" s="122" t="s">
        <v>374</v>
      </c>
      <c r="R234" s="155" t="s">
        <v>67</v>
      </c>
      <c r="S234" s="123" t="s">
        <v>33</v>
      </c>
      <c r="T234" s="123"/>
    </row>
    <row r="235" spans="1:20" s="124" customFormat="1" ht="221" hidden="1" outlineLevel="1">
      <c r="A235" s="117"/>
      <c r="B235" s="117">
        <v>10000000000</v>
      </c>
      <c r="C235" s="118">
        <v>45054</v>
      </c>
      <c r="D235" s="118">
        <v>45055</v>
      </c>
      <c r="E235" s="118">
        <v>45063</v>
      </c>
      <c r="F235" s="117">
        <f t="shared" si="45"/>
        <v>10</v>
      </c>
      <c r="G235" s="117">
        <v>0</v>
      </c>
      <c r="H235" s="117" t="s">
        <v>71</v>
      </c>
      <c r="I235" s="119"/>
      <c r="J235" s="120">
        <v>2.1999999999999999E-2</v>
      </c>
      <c r="K235" s="120" t="s">
        <v>85</v>
      </c>
      <c r="L235" s="121">
        <v>0.2</v>
      </c>
      <c r="M235" s="120"/>
      <c r="N235" s="126">
        <f t="shared" si="44"/>
        <v>4821917.8082191776</v>
      </c>
      <c r="O235" s="122" t="s">
        <v>136</v>
      </c>
      <c r="P235" s="122" t="s">
        <v>349</v>
      </c>
      <c r="Q235" s="122" t="s">
        <v>491</v>
      </c>
      <c r="R235" s="155" t="s">
        <v>67</v>
      </c>
      <c r="S235" s="123" t="s">
        <v>33</v>
      </c>
      <c r="T235" s="123"/>
    </row>
    <row r="236" spans="1:20" s="124" customFormat="1" ht="221" hidden="1" outlineLevel="1">
      <c r="A236" s="117"/>
      <c r="B236" s="117">
        <v>10000000000</v>
      </c>
      <c r="C236" s="118">
        <v>45054</v>
      </c>
      <c r="D236" s="118">
        <v>45055</v>
      </c>
      <c r="E236" s="118">
        <v>45063</v>
      </c>
      <c r="F236" s="117">
        <f t="shared" si="45"/>
        <v>10</v>
      </c>
      <c r="G236" s="117">
        <v>0</v>
      </c>
      <c r="H236" s="117" t="s">
        <v>79</v>
      </c>
      <c r="I236" s="119"/>
      <c r="J236" s="120">
        <v>7.4999999999999997E-3</v>
      </c>
      <c r="K236" s="120" t="s">
        <v>85</v>
      </c>
      <c r="L236" s="121">
        <v>0.2</v>
      </c>
      <c r="M236" s="120"/>
      <c r="N236" s="126">
        <f t="shared" si="44"/>
        <v>1643835.616438356</v>
      </c>
      <c r="O236" s="122" t="s">
        <v>136</v>
      </c>
      <c r="P236" s="122" t="s">
        <v>350</v>
      </c>
      <c r="Q236" s="122" t="s">
        <v>376</v>
      </c>
      <c r="R236" s="155" t="s">
        <v>67</v>
      </c>
      <c r="S236" s="123" t="s">
        <v>33</v>
      </c>
      <c r="T236" s="123"/>
    </row>
    <row r="237" spans="1:20" s="124" customFormat="1" ht="221" hidden="1" outlineLevel="1">
      <c r="A237" s="117"/>
      <c r="B237" s="117">
        <v>10000000000</v>
      </c>
      <c r="C237" s="118">
        <v>45054</v>
      </c>
      <c r="D237" s="118">
        <v>45055</v>
      </c>
      <c r="E237" s="118">
        <v>45063</v>
      </c>
      <c r="F237" s="117">
        <f t="shared" si="45"/>
        <v>10</v>
      </c>
      <c r="G237" s="117">
        <v>0</v>
      </c>
      <c r="H237" s="117" t="s">
        <v>71</v>
      </c>
      <c r="I237" s="119"/>
      <c r="J237" s="120">
        <v>2.1999999999999999E-2</v>
      </c>
      <c r="K237" s="120" t="s">
        <v>86</v>
      </c>
      <c r="L237" s="121">
        <v>0</v>
      </c>
      <c r="M237" s="120"/>
      <c r="N237" s="126">
        <f t="shared" si="44"/>
        <v>6027397.2602739725</v>
      </c>
      <c r="O237" s="122" t="s">
        <v>136</v>
      </c>
      <c r="P237" s="122" t="s">
        <v>351</v>
      </c>
      <c r="Q237" s="122" t="s">
        <v>492</v>
      </c>
      <c r="R237" s="155" t="s">
        <v>67</v>
      </c>
      <c r="S237" s="123" t="s">
        <v>33</v>
      </c>
      <c r="T237" s="123"/>
    </row>
    <row r="238" spans="1:20" s="124" customFormat="1" ht="221" hidden="1" outlineLevel="1">
      <c r="A238" s="117"/>
      <c r="B238" s="117">
        <v>10000000000</v>
      </c>
      <c r="C238" s="118">
        <v>45054</v>
      </c>
      <c r="D238" s="118">
        <v>45055</v>
      </c>
      <c r="E238" s="118">
        <v>45063</v>
      </c>
      <c r="F238" s="117">
        <f t="shared" si="45"/>
        <v>10</v>
      </c>
      <c r="G238" s="117">
        <v>0</v>
      </c>
      <c r="H238" s="117" t="s">
        <v>79</v>
      </c>
      <c r="I238" s="119"/>
      <c r="J238" s="120">
        <v>7.4999999999999997E-3</v>
      </c>
      <c r="K238" s="120" t="s">
        <v>86</v>
      </c>
      <c r="L238" s="121">
        <v>0</v>
      </c>
      <c r="M238" s="120"/>
      <c r="N238" s="126">
        <f t="shared" si="44"/>
        <v>2054794.5205479451</v>
      </c>
      <c r="O238" s="122" t="s">
        <v>136</v>
      </c>
      <c r="P238" s="122" t="s">
        <v>352</v>
      </c>
      <c r="Q238" s="122" t="s">
        <v>378</v>
      </c>
      <c r="R238" s="155" t="s">
        <v>67</v>
      </c>
      <c r="S238" s="123" t="s">
        <v>33</v>
      </c>
      <c r="T238" s="123"/>
    </row>
    <row r="239" spans="1:20" s="124" customFormat="1" ht="221" hidden="1" outlineLevel="1">
      <c r="A239" s="117"/>
      <c r="B239" s="117">
        <v>10000000000</v>
      </c>
      <c r="C239" s="118">
        <v>45054</v>
      </c>
      <c r="D239" s="118">
        <v>45055</v>
      </c>
      <c r="E239" s="118">
        <v>45063</v>
      </c>
      <c r="F239" s="117">
        <f t="shared" si="45"/>
        <v>10</v>
      </c>
      <c r="G239" s="117">
        <v>0</v>
      </c>
      <c r="H239" s="117" t="s">
        <v>71</v>
      </c>
      <c r="I239" s="119"/>
      <c r="J239" s="127"/>
      <c r="K239" s="120"/>
      <c r="L239" s="121"/>
      <c r="M239" s="128">
        <v>0.05</v>
      </c>
      <c r="N239" s="97">
        <f>MAX(500000,B239*M239*(F239/365)+G239)</f>
        <v>13698630.1369863</v>
      </c>
      <c r="O239" s="122" t="s">
        <v>88</v>
      </c>
      <c r="P239" s="122" t="s">
        <v>353</v>
      </c>
      <c r="Q239" s="122" t="s">
        <v>379</v>
      </c>
      <c r="R239" s="155" t="s">
        <v>67</v>
      </c>
      <c r="S239" s="123" t="s">
        <v>33</v>
      </c>
      <c r="T239" s="123"/>
    </row>
    <row r="240" spans="1:20" s="124" customFormat="1" ht="221" hidden="1" outlineLevel="1">
      <c r="A240" s="117"/>
      <c r="B240" s="117">
        <v>10000000000</v>
      </c>
      <c r="C240" s="118">
        <v>45054</v>
      </c>
      <c r="D240" s="118">
        <v>45055</v>
      </c>
      <c r="E240" s="118">
        <v>45063</v>
      </c>
      <c r="F240" s="117">
        <f t="shared" si="45"/>
        <v>10</v>
      </c>
      <c r="G240" s="117">
        <v>0</v>
      </c>
      <c r="H240" s="117" t="s">
        <v>79</v>
      </c>
      <c r="I240" s="119"/>
      <c r="J240" s="127"/>
      <c r="K240" s="120"/>
      <c r="L240" s="121"/>
      <c r="M240" s="128">
        <v>0.05</v>
      </c>
      <c r="N240" s="97">
        <f>MAX(500000,B240*M240*(F240/365)+G240)</f>
        <v>13698630.1369863</v>
      </c>
      <c r="O240" s="122" t="s">
        <v>88</v>
      </c>
      <c r="P240" s="122" t="s">
        <v>354</v>
      </c>
      <c r="Q240" s="122" t="s">
        <v>152</v>
      </c>
      <c r="R240" s="155" t="s">
        <v>67</v>
      </c>
      <c r="S240" s="123" t="s">
        <v>33</v>
      </c>
      <c r="T240" s="123"/>
    </row>
    <row r="241" spans="1:20" s="124" customFormat="1" ht="221" hidden="1" outlineLevel="1">
      <c r="A241" s="117"/>
      <c r="B241" s="117">
        <v>100000000</v>
      </c>
      <c r="C241" s="118">
        <v>45054</v>
      </c>
      <c r="D241" s="118">
        <v>45055</v>
      </c>
      <c r="E241" s="118">
        <v>45063</v>
      </c>
      <c r="F241" s="117">
        <f t="shared" si="45"/>
        <v>10</v>
      </c>
      <c r="G241" s="117">
        <v>0</v>
      </c>
      <c r="H241" s="117" t="s">
        <v>71</v>
      </c>
      <c r="I241" s="119" t="s">
        <v>73</v>
      </c>
      <c r="J241" s="120">
        <v>0.01</v>
      </c>
      <c r="K241" s="120"/>
      <c r="L241" s="121"/>
      <c r="M241" s="120"/>
      <c r="N241" s="97">
        <f>MAX(500000,B241*J241*(F241/365)+G241)</f>
        <v>500000</v>
      </c>
      <c r="O241" s="122"/>
      <c r="P241" s="122" t="s">
        <v>355</v>
      </c>
      <c r="Q241" s="122" t="s">
        <v>157</v>
      </c>
      <c r="R241" s="155" t="s">
        <v>67</v>
      </c>
      <c r="S241" s="123" t="s">
        <v>33</v>
      </c>
      <c r="T241" s="123"/>
    </row>
    <row r="242" spans="1:20" s="124" customFormat="1" ht="221" hidden="1" outlineLevel="1">
      <c r="A242" s="117"/>
      <c r="B242" s="117">
        <v>100000000</v>
      </c>
      <c r="C242" s="118">
        <v>45054</v>
      </c>
      <c r="D242" s="118">
        <v>45055</v>
      </c>
      <c r="E242" s="118">
        <v>45063</v>
      </c>
      <c r="F242" s="117">
        <f t="shared" si="45"/>
        <v>10</v>
      </c>
      <c r="G242" s="117">
        <v>0</v>
      </c>
      <c r="H242" s="117" t="s">
        <v>79</v>
      </c>
      <c r="I242" s="119" t="s">
        <v>73</v>
      </c>
      <c r="J242" s="120">
        <v>0.01</v>
      </c>
      <c r="K242" s="120"/>
      <c r="L242" s="121"/>
      <c r="M242" s="120"/>
      <c r="N242" s="97">
        <f>MAX(500000,B242*J242*(F242/365)+G242)</f>
        <v>500000</v>
      </c>
      <c r="O242" s="122"/>
      <c r="P242" s="122" t="s">
        <v>356</v>
      </c>
      <c r="Q242" s="122" t="s">
        <v>158</v>
      </c>
      <c r="R242" s="155" t="s">
        <v>67</v>
      </c>
      <c r="S242" s="123" t="s">
        <v>33</v>
      </c>
      <c r="T242" s="123"/>
    </row>
    <row r="243" spans="1:20" s="124" customFormat="1" ht="234" hidden="1" outlineLevel="1">
      <c r="A243" s="117"/>
      <c r="B243" s="117">
        <v>10000000000</v>
      </c>
      <c r="C243" s="118">
        <v>45054</v>
      </c>
      <c r="D243" s="118">
        <v>45055</v>
      </c>
      <c r="E243" s="118">
        <v>45063</v>
      </c>
      <c r="F243" s="117">
        <f t="shared" si="45"/>
        <v>10</v>
      </c>
      <c r="G243" s="117">
        <v>300000</v>
      </c>
      <c r="H243" s="117" t="s">
        <v>71</v>
      </c>
      <c r="I243" s="119" t="s">
        <v>73</v>
      </c>
      <c r="J243" s="120">
        <v>0.01</v>
      </c>
      <c r="K243" s="120"/>
      <c r="L243" s="121"/>
      <c r="M243" s="120"/>
      <c r="N243" s="97">
        <f>MAX(500000,B243*J243*(F243/365)+G243)</f>
        <v>3039726.0273972601</v>
      </c>
      <c r="O243" s="129"/>
      <c r="P243" s="129" t="s">
        <v>357</v>
      </c>
      <c r="Q243" s="129" t="s">
        <v>380</v>
      </c>
      <c r="R243" s="155" t="s">
        <v>67</v>
      </c>
      <c r="S243" s="123" t="s">
        <v>33</v>
      </c>
      <c r="T243" s="123"/>
    </row>
    <row r="244" spans="1:20" s="124" customFormat="1" ht="221" hidden="1" outlineLevel="1">
      <c r="A244" s="117"/>
      <c r="B244" s="117">
        <v>10000000000</v>
      </c>
      <c r="C244" s="118">
        <v>45054</v>
      </c>
      <c r="D244" s="118">
        <v>45055</v>
      </c>
      <c r="E244" s="118">
        <v>45063</v>
      </c>
      <c r="F244" s="117">
        <f t="shared" si="45"/>
        <v>10</v>
      </c>
      <c r="G244" s="117">
        <v>300000</v>
      </c>
      <c r="H244" s="117" t="s">
        <v>79</v>
      </c>
      <c r="I244" s="119" t="s">
        <v>73</v>
      </c>
      <c r="J244" s="120">
        <v>7.4999999999999997E-3</v>
      </c>
      <c r="K244" s="120"/>
      <c r="L244" s="121"/>
      <c r="M244" s="120"/>
      <c r="N244" s="97">
        <f t="shared" ref="N244" si="46">MAX(500000,B244*J244*(F244/365)+G244)</f>
        <v>2354794.5205479451</v>
      </c>
      <c r="O244" s="129"/>
      <c r="P244" s="129" t="s">
        <v>358</v>
      </c>
      <c r="Q244" s="129" t="s">
        <v>381</v>
      </c>
      <c r="R244" s="155" t="s">
        <v>67</v>
      </c>
      <c r="S244" s="123" t="s">
        <v>33</v>
      </c>
      <c r="T244" s="123"/>
    </row>
    <row r="245" spans="1:20" s="124" customFormat="1" ht="221" hidden="1" outlineLevel="1">
      <c r="A245" s="117"/>
      <c r="B245" s="117">
        <v>10000000000</v>
      </c>
      <c r="C245" s="118">
        <v>45056</v>
      </c>
      <c r="D245" s="118">
        <v>45055</v>
      </c>
      <c r="E245" s="118">
        <v>45063</v>
      </c>
      <c r="F245" s="117">
        <f>E245-D245+1</f>
        <v>9</v>
      </c>
      <c r="G245" s="117">
        <v>0</v>
      </c>
      <c r="H245" s="117" t="s">
        <v>71</v>
      </c>
      <c r="I245" s="119" t="s">
        <v>73</v>
      </c>
      <c r="J245" s="120">
        <v>0.01</v>
      </c>
      <c r="K245" s="120"/>
      <c r="L245" s="121"/>
      <c r="M245" s="120"/>
      <c r="N245" s="97">
        <f>MAX(500000,B245*J245*(F245/365)+G245)</f>
        <v>2465753.4246575343</v>
      </c>
      <c r="O245" s="129"/>
      <c r="P245" s="129" t="s">
        <v>359</v>
      </c>
      <c r="Q245" s="129" t="s">
        <v>382</v>
      </c>
      <c r="R245" s="155" t="s">
        <v>67</v>
      </c>
      <c r="S245" s="123" t="s">
        <v>33</v>
      </c>
      <c r="T245" s="123"/>
    </row>
    <row r="246" spans="1:20" s="124" customFormat="1" ht="221" hidden="1" outlineLevel="1">
      <c r="A246" s="117"/>
      <c r="B246" s="117">
        <v>10000000000</v>
      </c>
      <c r="C246" s="118">
        <v>45056</v>
      </c>
      <c r="D246" s="118">
        <v>45055</v>
      </c>
      <c r="E246" s="118">
        <v>45063</v>
      </c>
      <c r="F246" s="117">
        <f>E246-D246+1</f>
        <v>9</v>
      </c>
      <c r="G246" s="117">
        <v>0</v>
      </c>
      <c r="H246" s="117" t="s">
        <v>79</v>
      </c>
      <c r="I246" s="119" t="s">
        <v>73</v>
      </c>
      <c r="J246" s="120">
        <v>7.4999999999999997E-3</v>
      </c>
      <c r="K246" s="120"/>
      <c r="L246" s="121"/>
      <c r="M246" s="120"/>
      <c r="N246" s="97">
        <f>MAX(500000,B246*J246*(F246/365)+G246)</f>
        <v>1849315.0684931506</v>
      </c>
      <c r="O246" s="129"/>
      <c r="P246" s="129" t="s">
        <v>360</v>
      </c>
      <c r="Q246" s="129" t="s">
        <v>383</v>
      </c>
      <c r="R246" s="155" t="s">
        <v>67</v>
      </c>
      <c r="S246" s="123" t="s">
        <v>33</v>
      </c>
      <c r="T246" s="123"/>
    </row>
    <row r="247" spans="1:20" collapsed="1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O247" s="146"/>
      <c r="P247" s="146"/>
      <c r="Q247" s="146"/>
    </row>
    <row r="248" spans="1:20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O248" s="146"/>
      <c r="P248" s="146"/>
      <c r="Q248" s="146"/>
    </row>
    <row r="249" spans="1:20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O249" s="146"/>
      <c r="P249" s="146"/>
      <c r="Q249" s="146"/>
    </row>
    <row r="250" spans="1:20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O250" s="146"/>
      <c r="P250" s="146"/>
      <c r="Q250" s="146"/>
    </row>
    <row r="251" spans="1:20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O251" s="146"/>
      <c r="P251" s="146"/>
      <c r="Q251" s="146"/>
    </row>
    <row r="252" spans="1:20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O252" s="146"/>
      <c r="P252" s="146"/>
      <c r="Q252" s="146"/>
    </row>
    <row r="253" spans="1:20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O253" s="146"/>
      <c r="P253" s="146"/>
      <c r="Q253" s="146"/>
    </row>
    <row r="254" spans="1:20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O254" s="146"/>
      <c r="P254" s="146"/>
      <c r="Q254" s="146"/>
    </row>
    <row r="255" spans="1:20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O255" s="146"/>
      <c r="P255" s="146"/>
      <c r="Q255" s="146"/>
    </row>
    <row r="256" spans="1:20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O256" s="146"/>
      <c r="P256" s="146"/>
      <c r="Q256" s="146"/>
    </row>
    <row r="257" spans="1:17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O257" s="146"/>
      <c r="P257" s="146"/>
      <c r="Q257" s="146"/>
    </row>
    <row r="258" spans="1:17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O258" s="146"/>
      <c r="P258" s="146"/>
      <c r="Q258" s="146"/>
    </row>
    <row r="259" spans="1:17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O259" s="146"/>
      <c r="P259" s="146"/>
      <c r="Q259" s="146"/>
    </row>
    <row r="260" spans="1:17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O260" s="146"/>
      <c r="P260" s="146"/>
      <c r="Q260" s="14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51"/>
  <sheetViews>
    <sheetView tabSelected="1" topLeftCell="A10" zoomScale="55" zoomScaleNormal="55" workbookViewId="0">
      <selection activeCell="N41" sqref="N41"/>
    </sheetView>
  </sheetViews>
  <sheetFormatPr defaultColWidth="8.90625" defaultRowHeight="13" outlineLevelRow="1"/>
  <cols>
    <col min="1" max="1" width="11.1796875" style="144" customWidth="1"/>
    <col min="2" max="2" width="28.08984375" style="144" customWidth="1"/>
    <col min="3" max="4" width="23.90625" style="144" customWidth="1"/>
    <col min="5" max="5" width="12.36328125" style="144" customWidth="1"/>
    <col min="6" max="7" width="12.90625" style="144" customWidth="1"/>
    <col min="8" max="8" width="12.54296875" style="144" customWidth="1"/>
    <col min="9" max="9" width="11.453125" style="144" customWidth="1"/>
    <col min="10" max="10" width="11.54296875" style="144" hidden="1" customWidth="1"/>
    <col min="11" max="11" width="9.08984375" style="144" hidden="1" customWidth="1"/>
    <col min="12" max="12" width="9.08984375" style="144" customWidth="1"/>
    <col min="13" max="13" width="11.1796875" style="147" customWidth="1"/>
    <col min="14" max="14" width="21.1796875" style="144" customWidth="1"/>
    <col min="15" max="16" width="27.36328125" style="144" customWidth="1"/>
    <col min="17" max="17" width="10" style="156" customWidth="1"/>
    <col min="18" max="16384" width="8.90625" style="144"/>
  </cols>
  <sheetData>
    <row r="1" spans="1:19" s="92" customFormat="1" ht="14">
      <c r="A1" s="89" t="s">
        <v>31</v>
      </c>
      <c r="B1" s="89" t="s">
        <v>469</v>
      </c>
      <c r="C1" s="89"/>
      <c r="D1" s="89"/>
      <c r="E1" s="89"/>
      <c r="F1" s="90"/>
      <c r="G1" s="90"/>
      <c r="H1" s="91"/>
      <c r="Q1" s="153"/>
    </row>
    <row r="2" spans="1:19" s="92" customFormat="1" ht="28">
      <c r="A2" s="89" t="s">
        <v>32</v>
      </c>
      <c r="B2" s="89" t="s">
        <v>475</v>
      </c>
      <c r="C2" s="89"/>
      <c r="D2" s="89"/>
      <c r="E2" s="89"/>
      <c r="F2" s="90"/>
      <c r="G2" s="90"/>
      <c r="H2" s="91"/>
      <c r="Q2" s="153"/>
    </row>
    <row r="3" spans="1:19" s="95" customFormat="1" ht="14.5" thickBot="1">
      <c r="A3" s="93"/>
      <c r="B3" s="93"/>
      <c r="C3" s="94"/>
      <c r="D3" s="94"/>
      <c r="E3" s="94"/>
      <c r="F3" s="90"/>
      <c r="G3" s="90"/>
      <c r="H3" s="91"/>
      <c r="I3" s="92"/>
      <c r="Q3" s="154"/>
    </row>
    <row r="4" spans="1:19" s="95" customFormat="1" ht="14">
      <c r="A4" s="160"/>
      <c r="B4" s="161" t="s">
        <v>67</v>
      </c>
      <c r="C4" s="161" t="s">
        <v>65</v>
      </c>
      <c r="D4" s="161" t="s">
        <v>66</v>
      </c>
      <c r="E4" s="162" t="s">
        <v>54</v>
      </c>
      <c r="Q4" s="154"/>
    </row>
    <row r="5" spans="1:19" s="95" customFormat="1" ht="14">
      <c r="A5" s="163"/>
      <c r="B5" s="149">
        <f>SUM(B6:B10)</f>
        <v>17</v>
      </c>
      <c r="C5" s="149">
        <f>COUNTIFS(H28:H747,"Medium")</f>
        <v>0</v>
      </c>
      <c r="D5" s="149">
        <f>COUNTIFS(H28:H747,"Low")</f>
        <v>0</v>
      </c>
      <c r="E5" s="164">
        <f t="shared" ref="E5" si="0">SUM(B5:D5)</f>
        <v>17</v>
      </c>
      <c r="Q5" s="154"/>
    </row>
    <row r="6" spans="1:19" s="95" customFormat="1" ht="14">
      <c r="A6" s="165" t="s">
        <v>33</v>
      </c>
      <c r="B6" s="150">
        <f>COUNTIFS(R10:R413, "Passed",Q10:Q413,"High")</f>
        <v>16</v>
      </c>
      <c r="C6" s="150">
        <f>COUNTIFS(S10:S413, "Passed",R10:R413,"Medium")</f>
        <v>0</v>
      </c>
      <c r="D6" s="150">
        <f>COUNTIFS(T10:T413, "Passed",S10:S413,"Low")</f>
        <v>0</v>
      </c>
      <c r="E6" s="166">
        <f>SUM(B6:D6)</f>
        <v>16</v>
      </c>
      <c r="Q6" s="154"/>
    </row>
    <row r="7" spans="1:19" s="95" customFormat="1" ht="14">
      <c r="A7" s="165" t="s">
        <v>34</v>
      </c>
      <c r="B7" s="150">
        <f>COUNTIFS(R10:R413, "Failed",Q10:Q413,"High")</f>
        <v>1</v>
      </c>
      <c r="C7" s="150">
        <f>COUNTIFS(T11:T414, "Passed",S11:S414,"High")</f>
        <v>0</v>
      </c>
      <c r="D7" s="150">
        <f>COUNTIFS(J28:J413, "Failed",H28:H413,"Low")</f>
        <v>0</v>
      </c>
      <c r="E7" s="166">
        <f t="shared" ref="E7:E10" si="1">SUM(B7:D7)</f>
        <v>1</v>
      </c>
      <c r="Q7" s="154"/>
    </row>
    <row r="8" spans="1:19" s="95" customFormat="1" ht="14">
      <c r="A8" s="165" t="s">
        <v>35</v>
      </c>
      <c r="B8" s="150">
        <f>COUNTIFS(S12:S415, "Untested",R12:R415,"High")</f>
        <v>0</v>
      </c>
      <c r="C8" s="150">
        <f>COUNTIFS(T12:T415, "Passed",S12:S415,"High")</f>
        <v>0</v>
      </c>
      <c r="D8" s="150">
        <f>COUNTIFS(J28:J433, "Untested",H28:H433,"Low")</f>
        <v>0</v>
      </c>
      <c r="E8" s="166">
        <f t="shared" si="1"/>
        <v>0</v>
      </c>
      <c r="Q8" s="154"/>
    </row>
    <row r="9" spans="1:19" s="95" customFormat="1" ht="14">
      <c r="A9" s="165" t="s">
        <v>36</v>
      </c>
      <c r="B9" s="150">
        <f>COUNTIFS(S13:S416, "Accepted",R13:R416,"High")</f>
        <v>0</v>
      </c>
      <c r="C9" s="150">
        <f>COUNTIFS(T13:T416, "Passed",S13:S416,"High")</f>
        <v>0</v>
      </c>
      <c r="D9" s="150">
        <f>COUNTIFS(J28:J413, "Accepted",H28:H413,"Low")</f>
        <v>0</v>
      </c>
      <c r="E9" s="166">
        <f t="shared" si="1"/>
        <v>0</v>
      </c>
      <c r="Q9" s="154"/>
    </row>
    <row r="10" spans="1:19" s="95" customFormat="1" ht="14.5" thickBot="1">
      <c r="A10" s="167" t="s">
        <v>37</v>
      </c>
      <c r="B10" s="168">
        <f>COUNTIFS(S14:S417, "N/A",R14:R417,"High")</f>
        <v>0</v>
      </c>
      <c r="C10" s="168">
        <f>COUNTIFS(T14:T417, "Passed",S14:S417,"High")</f>
        <v>0</v>
      </c>
      <c r="D10" s="168">
        <f>COUNTIFS(J28:J413, "N/A",H28:H413,"Low")</f>
        <v>0</v>
      </c>
      <c r="E10" s="169">
        <f t="shared" si="1"/>
        <v>0</v>
      </c>
      <c r="Q10" s="154"/>
    </row>
    <row r="11" spans="1:19" s="95" customFormat="1" ht="14">
      <c r="A11" s="148"/>
      <c r="B11" s="148"/>
      <c r="C11" s="158"/>
      <c r="D11" s="158"/>
      <c r="E11" s="159"/>
      <c r="F11" s="159"/>
      <c r="G11" s="159"/>
      <c r="Q11" s="154"/>
    </row>
    <row r="12" spans="1:19" s="95" customFormat="1" ht="14">
      <c r="A12" s="148"/>
      <c r="B12" s="148"/>
      <c r="C12" s="158"/>
      <c r="D12" s="158"/>
      <c r="E12" s="159"/>
      <c r="F12" s="159"/>
      <c r="G12" s="159"/>
      <c r="Q12" s="154"/>
    </row>
    <row r="13" spans="1:19" s="111" customFormat="1">
      <c r="A13" s="105" t="s">
        <v>96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4"/>
      <c r="N13" s="105"/>
      <c r="O13" s="105"/>
      <c r="P13" s="105"/>
      <c r="Q13" s="105"/>
      <c r="R13" s="109"/>
      <c r="S13" s="109"/>
    </row>
    <row r="14" spans="1:19" s="114" customFormat="1" ht="52">
      <c r="A14" s="107" t="s">
        <v>108</v>
      </c>
      <c r="B14" s="107" t="s">
        <v>397</v>
      </c>
      <c r="C14" s="107" t="s">
        <v>395</v>
      </c>
      <c r="D14" s="107" t="s">
        <v>105</v>
      </c>
      <c r="E14" s="107" t="s">
        <v>402</v>
      </c>
      <c r="F14" s="107" t="s">
        <v>403</v>
      </c>
      <c r="G14" s="107" t="s">
        <v>404</v>
      </c>
      <c r="H14" s="107" t="s">
        <v>396</v>
      </c>
      <c r="I14" s="107" t="s">
        <v>113</v>
      </c>
      <c r="J14" s="107" t="s">
        <v>107</v>
      </c>
      <c r="K14" s="107" t="s">
        <v>106</v>
      </c>
      <c r="L14" s="107" t="s">
        <v>77</v>
      </c>
      <c r="M14" s="106" t="s">
        <v>89</v>
      </c>
      <c r="N14" s="107" t="s">
        <v>87</v>
      </c>
      <c r="O14" s="112" t="s">
        <v>126</v>
      </c>
      <c r="P14" s="112" t="s">
        <v>127</v>
      </c>
      <c r="Q14" s="112" t="s">
        <v>39</v>
      </c>
      <c r="R14" s="112" t="s">
        <v>104</v>
      </c>
      <c r="S14" s="112" t="s">
        <v>110</v>
      </c>
    </row>
    <row r="15" spans="1:19" s="111" customFormat="1" ht="52" collapsed="1">
      <c r="A15" s="101" t="s">
        <v>97</v>
      </c>
      <c r="B15" s="101"/>
      <c r="C15" s="103" t="s">
        <v>405</v>
      </c>
      <c r="D15" s="103"/>
      <c r="E15" s="103"/>
      <c r="F15" s="103"/>
      <c r="G15" s="103"/>
      <c r="H15" s="103"/>
      <c r="I15" s="103"/>
      <c r="J15" s="103"/>
      <c r="K15" s="103"/>
      <c r="L15" s="103"/>
      <c r="M15" s="102"/>
      <c r="N15" s="103"/>
      <c r="O15" s="103"/>
      <c r="P15" s="103"/>
      <c r="Q15" s="103"/>
      <c r="R15" s="115"/>
      <c r="S15" s="115"/>
    </row>
    <row r="16" spans="1:19" s="140" customFormat="1" ht="221" hidden="1" outlineLevel="1">
      <c r="A16" s="135" t="s">
        <v>417</v>
      </c>
      <c r="B16" s="134" t="s">
        <v>398</v>
      </c>
      <c r="C16" s="141">
        <v>10000000000</v>
      </c>
      <c r="D16" s="141"/>
      <c r="E16" s="118">
        <v>45056</v>
      </c>
      <c r="F16" s="117"/>
      <c r="G16" s="117"/>
      <c r="H16" s="117">
        <v>10</v>
      </c>
      <c r="I16" s="117">
        <v>10</v>
      </c>
      <c r="J16" s="117"/>
      <c r="K16" s="141"/>
      <c r="L16" s="142">
        <v>1.7999999999999999E-2</v>
      </c>
      <c r="M16" s="98">
        <f>MAX(300000,C16*L16*(I16-H16)/365)</f>
        <v>300000</v>
      </c>
      <c r="N16" s="177" t="s">
        <v>109</v>
      </c>
      <c r="O16" s="99" t="s">
        <v>425</v>
      </c>
      <c r="P16" s="99" t="s">
        <v>426</v>
      </c>
      <c r="Q16" s="155" t="s">
        <v>67</v>
      </c>
      <c r="R16" s="96" t="s">
        <v>33</v>
      </c>
      <c r="S16" s="139"/>
    </row>
    <row r="17" spans="1:19" ht="221" hidden="1" outlineLevel="1">
      <c r="A17" s="134" t="s">
        <v>418</v>
      </c>
      <c r="B17" s="134" t="s">
        <v>399</v>
      </c>
      <c r="C17" s="141">
        <v>10000000000</v>
      </c>
      <c r="D17" s="141"/>
      <c r="E17" s="118">
        <v>45053</v>
      </c>
      <c r="F17" s="117"/>
      <c r="G17" s="117"/>
      <c r="H17" s="117">
        <v>10</v>
      </c>
      <c r="I17" s="117">
        <v>11</v>
      </c>
      <c r="J17" s="117"/>
      <c r="K17" s="141"/>
      <c r="L17" s="142">
        <v>1.7999999999999999E-2</v>
      </c>
      <c r="M17" s="98">
        <f t="shared" ref="M17:M18" si="2">MAX(300000,C17*L17*(I17-H17)/365)</f>
        <v>493150.68493150687</v>
      </c>
      <c r="N17" s="99" t="s">
        <v>109</v>
      </c>
      <c r="O17" s="99" t="s">
        <v>427</v>
      </c>
      <c r="P17" s="99" t="s">
        <v>428</v>
      </c>
      <c r="Q17" s="155" t="s">
        <v>67</v>
      </c>
      <c r="R17" s="96" t="s">
        <v>33</v>
      </c>
      <c r="S17" s="96"/>
    </row>
    <row r="18" spans="1:19" s="140" customFormat="1" ht="234" hidden="1" outlineLevel="1">
      <c r="A18" s="135" t="s">
        <v>419</v>
      </c>
      <c r="B18" s="134" t="s">
        <v>400</v>
      </c>
      <c r="C18" s="141">
        <v>10000000000</v>
      </c>
      <c r="D18" s="141"/>
      <c r="E18" s="118"/>
      <c r="F18" s="117"/>
      <c r="G18" s="118">
        <v>45064</v>
      </c>
      <c r="H18" s="117">
        <v>10</v>
      </c>
      <c r="I18" s="117">
        <v>11</v>
      </c>
      <c r="J18" s="117"/>
      <c r="K18" s="141"/>
      <c r="L18" s="142">
        <v>1.7999999999999999E-2</v>
      </c>
      <c r="M18" s="98">
        <f t="shared" si="2"/>
        <v>493150.68493150687</v>
      </c>
      <c r="N18" s="177" t="s">
        <v>109</v>
      </c>
      <c r="O18" s="99" t="s">
        <v>439</v>
      </c>
      <c r="P18" s="177" t="s">
        <v>432</v>
      </c>
      <c r="Q18" s="155" t="s">
        <v>67</v>
      </c>
      <c r="R18" s="96" t="s">
        <v>33</v>
      </c>
      <c r="S18" s="139"/>
    </row>
    <row r="19" spans="1:19" s="140" customFormat="1" ht="234" hidden="1" outlineLevel="1">
      <c r="A19" s="135" t="s">
        <v>420</v>
      </c>
      <c r="B19" s="134" t="s">
        <v>401</v>
      </c>
      <c r="C19" s="141">
        <v>10000000000</v>
      </c>
      <c r="D19" s="141"/>
      <c r="E19" s="118"/>
      <c r="F19" s="117"/>
      <c r="G19" s="118">
        <v>45062</v>
      </c>
      <c r="H19" s="117">
        <v>10</v>
      </c>
      <c r="I19" s="117">
        <v>9</v>
      </c>
      <c r="J19" s="117"/>
      <c r="K19" s="141"/>
      <c r="L19" s="142">
        <v>1.7999999999999999E-2</v>
      </c>
      <c r="M19" s="98">
        <f t="shared" ref="M19:M22" si="3">MAX(300000,C19*L19*(I19-H19)/365)</f>
        <v>300000</v>
      </c>
      <c r="N19" s="177" t="s">
        <v>109</v>
      </c>
      <c r="O19" s="99" t="s">
        <v>438</v>
      </c>
      <c r="P19" s="177" t="s">
        <v>433</v>
      </c>
      <c r="Q19" s="155" t="s">
        <v>67</v>
      </c>
      <c r="R19" s="96" t="s">
        <v>33</v>
      </c>
      <c r="S19" s="139"/>
    </row>
    <row r="20" spans="1:19" s="140" customFormat="1" ht="221" hidden="1" outlineLevel="1">
      <c r="A20" s="135" t="s">
        <v>421</v>
      </c>
      <c r="B20" s="134" t="s">
        <v>429</v>
      </c>
      <c r="C20" s="141">
        <v>10000000000</v>
      </c>
      <c r="D20" s="141"/>
      <c r="E20" s="118">
        <v>45056</v>
      </c>
      <c r="F20" s="117"/>
      <c r="G20" s="118">
        <v>45062</v>
      </c>
      <c r="H20" s="117">
        <v>10</v>
      </c>
      <c r="I20" s="117">
        <v>9</v>
      </c>
      <c r="J20" s="117"/>
      <c r="K20" s="141"/>
      <c r="L20" s="142">
        <v>1.7999999999999999E-2</v>
      </c>
      <c r="M20" s="98"/>
      <c r="N20" s="177" t="s">
        <v>109</v>
      </c>
      <c r="O20" s="99" t="s">
        <v>437</v>
      </c>
      <c r="P20" s="177" t="s">
        <v>434</v>
      </c>
      <c r="Q20" s="155" t="s">
        <v>67</v>
      </c>
      <c r="R20" s="96" t="s">
        <v>33</v>
      </c>
      <c r="S20" s="139"/>
    </row>
    <row r="21" spans="1:19" s="140" customFormat="1" ht="221" hidden="1" outlineLevel="1">
      <c r="A21" s="135" t="s">
        <v>422</v>
      </c>
      <c r="B21" s="134" t="s">
        <v>430</v>
      </c>
      <c r="C21" s="141">
        <v>10000000000</v>
      </c>
      <c r="D21" s="141"/>
      <c r="E21" s="118">
        <v>45053</v>
      </c>
      <c r="F21" s="117"/>
      <c r="G21" s="118">
        <v>45062</v>
      </c>
      <c r="H21" s="117">
        <v>10</v>
      </c>
      <c r="I21" s="117">
        <v>10</v>
      </c>
      <c r="J21" s="117"/>
      <c r="K21" s="141"/>
      <c r="L21" s="142">
        <v>1.7999999999999999E-2</v>
      </c>
      <c r="M21" s="98">
        <f t="shared" si="3"/>
        <v>300000</v>
      </c>
      <c r="N21" s="177" t="s">
        <v>109</v>
      </c>
      <c r="O21" s="99" t="s">
        <v>435</v>
      </c>
      <c r="P21" s="177" t="s">
        <v>434</v>
      </c>
      <c r="Q21" s="155" t="s">
        <v>67</v>
      </c>
      <c r="R21" s="96" t="s">
        <v>33</v>
      </c>
      <c r="S21" s="139"/>
    </row>
    <row r="22" spans="1:19" ht="234" hidden="1" outlineLevel="1">
      <c r="A22" s="135" t="s">
        <v>423</v>
      </c>
      <c r="B22" s="134" t="s">
        <v>431</v>
      </c>
      <c r="C22" s="141">
        <v>10000000000</v>
      </c>
      <c r="D22" s="141"/>
      <c r="E22" s="118">
        <v>45053</v>
      </c>
      <c r="F22" s="117"/>
      <c r="G22" s="118">
        <v>45064</v>
      </c>
      <c r="H22" s="117">
        <v>10</v>
      </c>
      <c r="I22" s="117">
        <v>12</v>
      </c>
      <c r="J22" s="117"/>
      <c r="K22" s="141"/>
      <c r="L22" s="142">
        <v>1.7999999999999999E-2</v>
      </c>
      <c r="M22" s="98">
        <f t="shared" si="3"/>
        <v>986301.36986301374</v>
      </c>
      <c r="N22" s="99" t="s">
        <v>109</v>
      </c>
      <c r="O22" s="99" t="s">
        <v>436</v>
      </c>
      <c r="P22" s="177" t="s">
        <v>440</v>
      </c>
      <c r="Q22" s="155" t="s">
        <v>67</v>
      </c>
      <c r="R22" s="96" t="s">
        <v>33</v>
      </c>
      <c r="S22" s="96"/>
    </row>
    <row r="23" spans="1:19" s="111" customFormat="1" collapsed="1">
      <c r="A23" s="101" t="s">
        <v>111</v>
      </c>
      <c r="B23" s="101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2"/>
      <c r="N23" s="103"/>
      <c r="O23" s="103"/>
      <c r="P23" s="103"/>
      <c r="Q23" s="103"/>
      <c r="R23" s="115"/>
      <c r="S23" s="115"/>
    </row>
    <row r="24" spans="1:19" ht="221" hidden="1" outlineLevel="1">
      <c r="A24" s="135" t="s">
        <v>424</v>
      </c>
      <c r="B24" s="134" t="s">
        <v>406</v>
      </c>
      <c r="C24" s="141">
        <v>10000000000</v>
      </c>
      <c r="D24" s="141">
        <v>9000000000</v>
      </c>
      <c r="E24" s="141"/>
      <c r="F24" s="117"/>
      <c r="G24" s="117"/>
      <c r="H24" s="117">
        <v>10</v>
      </c>
      <c r="I24" s="141"/>
      <c r="J24" s="142"/>
      <c r="K24" s="143"/>
      <c r="L24" s="176">
        <v>1.7999999999999999E-2</v>
      </c>
      <c r="M24" s="98">
        <f>MAX(300000,(D24-C24)*L24*H24/365)</f>
        <v>300000</v>
      </c>
      <c r="N24" s="99" t="s">
        <v>112</v>
      </c>
      <c r="O24" s="99" t="s">
        <v>448</v>
      </c>
      <c r="P24" s="99" t="s">
        <v>443</v>
      </c>
      <c r="Q24" s="155" t="s">
        <v>67</v>
      </c>
      <c r="R24" s="96" t="s">
        <v>33</v>
      </c>
      <c r="S24" s="96"/>
    </row>
    <row r="25" spans="1:19" ht="221" hidden="1" outlineLevel="1">
      <c r="A25" s="135" t="s">
        <v>441</v>
      </c>
      <c r="B25" s="134" t="s">
        <v>407</v>
      </c>
      <c r="C25" s="141">
        <v>10000000000</v>
      </c>
      <c r="D25" s="141">
        <v>11000000000</v>
      </c>
      <c r="E25" s="141"/>
      <c r="F25" s="117"/>
      <c r="G25" s="117"/>
      <c r="H25" s="117">
        <v>10</v>
      </c>
      <c r="I25" s="141"/>
      <c r="J25" s="142"/>
      <c r="K25" s="143"/>
      <c r="L25" s="176">
        <v>1.7999999999999999E-2</v>
      </c>
      <c r="M25" s="98">
        <f t="shared" ref="M25:M26" si="4">MAX(300000,(D25-C25)*L25*H25/365)</f>
        <v>493150.68493150687</v>
      </c>
      <c r="N25" s="99" t="s">
        <v>112</v>
      </c>
      <c r="O25" s="99" t="s">
        <v>447</v>
      </c>
      <c r="P25" s="99" t="s">
        <v>444</v>
      </c>
      <c r="Q25" s="155" t="s">
        <v>67</v>
      </c>
      <c r="R25" s="96" t="s">
        <v>33</v>
      </c>
      <c r="S25" s="96"/>
    </row>
    <row r="26" spans="1:19" ht="221" hidden="1" outlineLevel="1">
      <c r="A26" s="135" t="s">
        <v>442</v>
      </c>
      <c r="B26" s="134" t="s">
        <v>408</v>
      </c>
      <c r="C26" s="141">
        <v>10000000000</v>
      </c>
      <c r="D26" s="141">
        <v>100000000</v>
      </c>
      <c r="E26" s="141"/>
      <c r="F26" s="117"/>
      <c r="G26" s="117"/>
      <c r="H26" s="117">
        <v>10</v>
      </c>
      <c r="I26" s="141"/>
      <c r="J26" s="142"/>
      <c r="K26" s="143"/>
      <c r="L26" s="176">
        <v>1.7999999999999999E-2</v>
      </c>
      <c r="M26" s="98">
        <f t="shared" si="4"/>
        <v>300000</v>
      </c>
      <c r="N26" s="99" t="s">
        <v>121</v>
      </c>
      <c r="O26" s="99" t="s">
        <v>446</v>
      </c>
      <c r="P26" s="99" t="s">
        <v>445</v>
      </c>
      <c r="Q26" s="155" t="s">
        <v>67</v>
      </c>
      <c r="R26" s="96" t="s">
        <v>33</v>
      </c>
      <c r="S26" s="96"/>
    </row>
    <row r="27" spans="1:19" s="111" customFormat="1" collapsed="1">
      <c r="A27" s="101" t="s">
        <v>114</v>
      </c>
      <c r="B27" s="101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2"/>
      <c r="N27" s="103"/>
      <c r="O27" s="103"/>
      <c r="P27" s="103"/>
      <c r="Q27" s="103"/>
      <c r="R27" s="115"/>
      <c r="S27" s="115"/>
    </row>
    <row r="28" spans="1:19" ht="234" hidden="1" outlineLevel="1">
      <c r="A28" s="134" t="s">
        <v>449</v>
      </c>
      <c r="B28" s="134" t="s">
        <v>409</v>
      </c>
      <c r="C28" s="141">
        <v>10000000000</v>
      </c>
      <c r="D28" s="141">
        <v>11000000000</v>
      </c>
      <c r="E28" s="141"/>
      <c r="F28" s="117"/>
      <c r="G28" s="118">
        <v>45068</v>
      </c>
      <c r="H28" s="117">
        <v>10</v>
      </c>
      <c r="I28" s="141">
        <v>15</v>
      </c>
      <c r="J28" s="142"/>
      <c r="K28" s="143"/>
      <c r="L28" s="142">
        <v>1.7999999999999999E-2</v>
      </c>
      <c r="M28" s="98">
        <f>MAX(300000,(D28-C28)*H28*L28/365+D28*(I28-H28)*L28/365)</f>
        <v>3205479.4520547944</v>
      </c>
      <c r="N28" s="99" t="s">
        <v>115</v>
      </c>
      <c r="O28" s="99" t="s">
        <v>466</v>
      </c>
      <c r="P28" s="99" t="s">
        <v>467</v>
      </c>
      <c r="Q28" s="155" t="s">
        <v>67</v>
      </c>
      <c r="R28" s="96" t="s">
        <v>33</v>
      </c>
      <c r="S28" s="96"/>
    </row>
    <row r="29" spans="1:19" s="181" customFormat="1" ht="78" hidden="1" outlineLevel="1">
      <c r="A29" s="171" t="s">
        <v>450</v>
      </c>
      <c r="B29" s="171" t="s">
        <v>410</v>
      </c>
      <c r="C29" s="171">
        <v>10000000000</v>
      </c>
      <c r="D29" s="171">
        <v>10000000001</v>
      </c>
      <c r="E29" s="171"/>
      <c r="F29" s="171"/>
      <c r="G29" s="172">
        <v>45064</v>
      </c>
      <c r="H29" s="171">
        <v>10</v>
      </c>
      <c r="I29" s="171">
        <v>11</v>
      </c>
      <c r="J29" s="173"/>
      <c r="K29" s="174"/>
      <c r="L29" s="173">
        <v>1.7999999999999999E-2</v>
      </c>
      <c r="M29" s="98">
        <f>MAX(300000,(D29-C29)*H29*L29/365+D29*(I29-H29)*L29/365)</f>
        <v>493150.68547397252</v>
      </c>
      <c r="N29" s="178" t="s">
        <v>122</v>
      </c>
      <c r="O29" s="182">
        <f>D29*I29*1.8%/365-C29*L29*H29/365</f>
        <v>493150.68547397293</v>
      </c>
      <c r="P29" s="178"/>
      <c r="Q29" s="179" t="s">
        <v>67</v>
      </c>
      <c r="R29" s="180" t="s">
        <v>34</v>
      </c>
      <c r="S29" s="180"/>
    </row>
    <row r="30" spans="1:19" s="111" customFormat="1" collapsed="1">
      <c r="A30" s="101" t="s">
        <v>116</v>
      </c>
      <c r="B30" s="101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2"/>
      <c r="N30" s="103"/>
      <c r="O30" s="103"/>
      <c r="P30" s="103"/>
      <c r="Q30" s="103"/>
      <c r="R30" s="115"/>
      <c r="S30" s="115"/>
    </row>
    <row r="31" spans="1:19" ht="221" hidden="1" outlineLevel="1">
      <c r="A31" s="134" t="s">
        <v>451</v>
      </c>
      <c r="B31" s="134" t="s">
        <v>411</v>
      </c>
      <c r="C31" s="141">
        <v>10000000000</v>
      </c>
      <c r="D31" s="141">
        <v>11000000000</v>
      </c>
      <c r="E31" s="141"/>
      <c r="F31" s="117"/>
      <c r="G31" s="118">
        <v>45061</v>
      </c>
      <c r="H31" s="117">
        <v>10</v>
      </c>
      <c r="I31" s="141">
        <v>8</v>
      </c>
      <c r="J31" s="142"/>
      <c r="K31" s="143"/>
      <c r="L31" s="142">
        <v>1.7999999999999999E-2</v>
      </c>
      <c r="M31" s="98">
        <f>MAX(300000,(D31-C31)*L31*I31/365)</f>
        <v>394520.54794520547</v>
      </c>
      <c r="N31" s="99" t="s">
        <v>117</v>
      </c>
      <c r="O31" s="99" t="s">
        <v>465</v>
      </c>
      <c r="P31" s="99" t="s">
        <v>464</v>
      </c>
      <c r="Q31" s="155" t="s">
        <v>67</v>
      </c>
      <c r="R31" s="96" t="s">
        <v>33</v>
      </c>
      <c r="S31" s="96"/>
    </row>
    <row r="32" spans="1:19" ht="221" hidden="1" outlineLevel="1">
      <c r="A32" s="134" t="s">
        <v>452</v>
      </c>
      <c r="B32" s="134" t="s">
        <v>412</v>
      </c>
      <c r="C32" s="141">
        <v>10000000000</v>
      </c>
      <c r="D32" s="141">
        <v>11000000000</v>
      </c>
      <c r="E32" s="141"/>
      <c r="F32" s="117"/>
      <c r="G32" s="118">
        <v>45058</v>
      </c>
      <c r="H32" s="117">
        <v>10</v>
      </c>
      <c r="I32" s="141">
        <v>5</v>
      </c>
      <c r="J32" s="142"/>
      <c r="K32" s="143"/>
      <c r="L32" s="142">
        <v>1.7999999999999999E-2</v>
      </c>
      <c r="M32" s="98">
        <f>MAX(300000,(E32-C32)*J32*(G32/365))</f>
        <v>300000</v>
      </c>
      <c r="N32" s="99" t="s">
        <v>123</v>
      </c>
      <c r="O32" s="99" t="s">
        <v>462</v>
      </c>
      <c r="P32" s="99" t="s">
        <v>463</v>
      </c>
      <c r="Q32" s="155" t="s">
        <v>67</v>
      </c>
      <c r="R32" s="96" t="s">
        <v>33</v>
      </c>
      <c r="S32" s="96"/>
    </row>
    <row r="33" spans="1:19" s="111" customFormat="1" collapsed="1">
      <c r="A33" s="101" t="s">
        <v>118</v>
      </c>
      <c r="B33" s="101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2"/>
      <c r="N33" s="103"/>
      <c r="O33" s="103"/>
      <c r="P33" s="103"/>
      <c r="Q33" s="103"/>
      <c r="R33" s="115"/>
      <c r="S33" s="115"/>
    </row>
    <row r="34" spans="1:19" ht="221" hidden="1" outlineLevel="1">
      <c r="A34" s="134" t="s">
        <v>453</v>
      </c>
      <c r="B34" s="134" t="s">
        <v>413</v>
      </c>
      <c r="C34" s="141">
        <v>10000000000</v>
      </c>
      <c r="D34" s="141">
        <v>9000000000</v>
      </c>
      <c r="E34" s="141"/>
      <c r="F34" s="117"/>
      <c r="G34" s="118">
        <v>45068</v>
      </c>
      <c r="H34" s="117">
        <v>10</v>
      </c>
      <c r="I34" s="141">
        <v>15</v>
      </c>
      <c r="J34" s="142"/>
      <c r="K34" s="143"/>
      <c r="L34" s="142">
        <v>1.7999999999999999E-2</v>
      </c>
      <c r="M34" s="98">
        <f>MAX(300000,D34*L34*(I34-H34)/365)</f>
        <v>2219178.0821917807</v>
      </c>
      <c r="N34" s="99" t="s">
        <v>119</v>
      </c>
      <c r="O34" s="99" t="s">
        <v>461</v>
      </c>
      <c r="P34" s="99" t="s">
        <v>460</v>
      </c>
      <c r="Q34" s="155" t="s">
        <v>67</v>
      </c>
      <c r="R34" s="96" t="s">
        <v>33</v>
      </c>
      <c r="S34" s="96"/>
    </row>
    <row r="35" spans="1:19" ht="221" hidden="1" outlineLevel="1">
      <c r="A35" s="134" t="s">
        <v>454</v>
      </c>
      <c r="B35" s="134" t="s">
        <v>414</v>
      </c>
      <c r="C35" s="117">
        <v>10000000000</v>
      </c>
      <c r="D35" s="117">
        <v>90000000</v>
      </c>
      <c r="E35" s="117"/>
      <c r="F35" s="117"/>
      <c r="G35" s="118">
        <v>45064</v>
      </c>
      <c r="H35" s="117">
        <v>10</v>
      </c>
      <c r="I35" s="117">
        <v>11</v>
      </c>
      <c r="J35" s="120"/>
      <c r="K35" s="119"/>
      <c r="L35" s="120">
        <v>1.7999999999999999E-2</v>
      </c>
      <c r="M35" s="98">
        <f>MAX(300000,D35*L35*(I35-H35)/365)</f>
        <v>300000</v>
      </c>
      <c r="N35" s="99" t="s">
        <v>124</v>
      </c>
      <c r="O35" s="99" t="s">
        <v>458</v>
      </c>
      <c r="P35" s="99" t="s">
        <v>459</v>
      </c>
      <c r="Q35" s="155" t="s">
        <v>67</v>
      </c>
      <c r="R35" s="96" t="s">
        <v>33</v>
      </c>
      <c r="S35" s="96"/>
    </row>
    <row r="36" spans="1:19" s="111" customFormat="1" collapsed="1">
      <c r="A36" s="101" t="s">
        <v>120</v>
      </c>
      <c r="B36" s="101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2"/>
      <c r="N36" s="103"/>
      <c r="O36" s="103"/>
      <c r="P36" s="103"/>
      <c r="Q36" s="103"/>
      <c r="R36" s="115"/>
      <c r="S36" s="115"/>
    </row>
    <row r="37" spans="1:19" s="145" customFormat="1" ht="221" hidden="1" outlineLevel="1">
      <c r="A37" s="134" t="s">
        <v>455</v>
      </c>
      <c r="B37" s="134" t="s">
        <v>415</v>
      </c>
      <c r="C37" s="141">
        <v>10000000000</v>
      </c>
      <c r="D37" s="141">
        <v>9000000000</v>
      </c>
      <c r="E37" s="136"/>
      <c r="F37" s="137"/>
      <c r="G37" s="175">
        <v>45062</v>
      </c>
      <c r="H37" s="117">
        <v>10</v>
      </c>
      <c r="I37" s="170">
        <v>9</v>
      </c>
      <c r="J37" s="136"/>
      <c r="K37" s="138"/>
      <c r="L37" s="142">
        <v>1.7999999999999999E-2</v>
      </c>
      <c r="M37" s="98">
        <f>MAX(300000,D37*L37*(I37-H37)/365)</f>
        <v>300000</v>
      </c>
      <c r="N37" s="177" t="s">
        <v>416</v>
      </c>
      <c r="O37" s="99" t="s">
        <v>456</v>
      </c>
      <c r="P37" s="99" t="s">
        <v>457</v>
      </c>
      <c r="Q37" s="155" t="s">
        <v>67</v>
      </c>
      <c r="R37" s="96" t="s">
        <v>33</v>
      </c>
      <c r="S37" s="139"/>
    </row>
    <row r="38" spans="1:19" collapsed="1">
      <c r="A38" s="146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N38" s="146"/>
      <c r="O38" s="146"/>
      <c r="P38" s="146"/>
    </row>
    <row r="39" spans="1:19">
      <c r="A39" s="146"/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N39" s="146"/>
      <c r="O39" s="146"/>
      <c r="P39" s="146"/>
    </row>
    <row r="40" spans="1:19">
      <c r="A40" s="146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N40" s="146"/>
      <c r="O40" s="146"/>
      <c r="P40" s="146"/>
    </row>
    <row r="41" spans="1:19">
      <c r="A41" s="146"/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N41" s="146"/>
      <c r="O41" s="146"/>
      <c r="P41" s="146"/>
    </row>
    <row r="42" spans="1:19">
      <c r="A42" s="146"/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N42" s="146"/>
      <c r="O42" s="146"/>
      <c r="P42" s="146"/>
    </row>
    <row r="43" spans="1:19">
      <c r="A43" s="146"/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N43" s="146"/>
      <c r="O43" s="146"/>
      <c r="P43" s="146"/>
    </row>
    <row r="44" spans="1:19">
      <c r="A44" s="146"/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N44" s="146"/>
      <c r="O44" s="146"/>
      <c r="P44" s="146"/>
    </row>
    <row r="45" spans="1:19">
      <c r="A45" s="146"/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N45" s="146"/>
      <c r="O45" s="146"/>
      <c r="P45" s="146"/>
    </row>
    <row r="46" spans="1:19">
      <c r="A46" s="146"/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N46" s="146"/>
      <c r="O46" s="146"/>
      <c r="P46" s="146"/>
    </row>
    <row r="47" spans="1:19">
      <c r="A47" s="146"/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N47" s="146"/>
      <c r="O47" s="146"/>
      <c r="P47" s="146"/>
    </row>
    <row r="48" spans="1:19">
      <c r="A48" s="146"/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N48" s="146"/>
      <c r="O48" s="146"/>
      <c r="P48" s="146"/>
    </row>
    <row r="49" spans="1:16">
      <c r="A49" s="146"/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N49" s="146"/>
      <c r="O49" s="146"/>
      <c r="P49" s="146"/>
    </row>
    <row r="50" spans="1:16">
      <c r="A50" s="146"/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N50" s="146"/>
      <c r="O50" s="146"/>
      <c r="P50" s="146"/>
    </row>
    <row r="51" spans="1:16">
      <c r="A51" s="146"/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N51" s="146"/>
      <c r="O51" s="146"/>
      <c r="P51" s="146"/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326D3FFE494144907C67E953EECC66" ma:contentTypeVersion="10" ma:contentTypeDescription="Create a new document." ma:contentTypeScope="" ma:versionID="d05da39260a451387be8b882a65e53c2">
  <xsd:schema xmlns:xsd="http://www.w3.org/2001/XMLSchema" xmlns:xs="http://www.w3.org/2001/XMLSchema" xmlns:p="http://schemas.microsoft.com/office/2006/metadata/properties" xmlns:ns1="http://schemas.microsoft.com/sharepoint/v3" xmlns:ns2="30f0273e-227b-4793-b5d4-51bbe56dc2a4" targetNamespace="http://schemas.microsoft.com/office/2006/metadata/properties" ma:root="true" ma:fieldsID="feb8b182c1af2284320133372f576d95" ns1:_="" ns2:_="">
    <xsd:import namespace="http://schemas.microsoft.com/sharepoint/v3"/>
    <xsd:import namespace="30f0273e-227b-4793-b5d4-51bbe56dc2a4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0273e-227b-4793-b5d4-51bbe56dc2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90C7CB4-AB17-401D-873F-32D096972E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f0273e-227b-4793-b5d4-51bbe56dc2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555A9E-310B-4292-969B-91D0424827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CF87A-F000-4DB5-97F3-BDCC9DE1511F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sharepoint/v3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30f0273e-227b-4793-b5d4-51bbe56dc2a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Records</vt:lpstr>
      <vt:lpstr>Test Report</vt:lpstr>
      <vt:lpstr>Tính phí PH</vt:lpstr>
      <vt:lpstr>Tính phí SĐ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msb</dc:creator>
  <cp:keywords/>
  <dc:description/>
  <cp:lastModifiedBy>Nguyen Duc Tien</cp:lastModifiedBy>
  <cp:revision/>
  <dcterms:created xsi:type="dcterms:W3CDTF">2021-09-01T08:00:33Z</dcterms:created>
  <dcterms:modified xsi:type="dcterms:W3CDTF">2023-05-16T14:11:23Z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0x0101008B326D3FFE494144907C67E953EECC66</vt:lpwstr>
  </property>
</Properties>
</file>