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haicu\Downloads\"/>
    </mc:Choice>
  </mc:AlternateContent>
  <xr:revisionPtr revIDLastSave="0" documentId="13_ncr:1_{63B26B64-0D44-40BA-8AC7-7F6F0F71BA41}" xr6:coauthVersionLast="47" xr6:coauthVersionMax="47" xr10:uidLastSave="{00000000-0000-0000-0000-000000000000}"/>
  <bookViews>
    <workbookView xWindow="-26145" yWindow="4080" windowWidth="19125" windowHeight="10035" xr2:uid="{00000000-000D-0000-FFFF-FFFF00000000}"/>
  </bookViews>
  <sheets>
    <sheet name="Sheet5" sheetId="16" r:id="rId1"/>
    <sheet name="Sửa mail" sheetId="14" state="hidden" r:id="rId2"/>
    <sheet name="Sheet4" sheetId="11" state="hidden" r:id="rId3"/>
    <sheet name="Sheet3" sheetId="10" state="hidden" r:id="rId4"/>
    <sheet name="Sheet1" sheetId="5" state="hidden" r:id="rId5"/>
    <sheet name="Sheet2" sheetId="6" state="hidden" r:id="rId6"/>
    <sheet name="TNTT 12.2021 TCKT" sheetId="4" state="hidden" r:id="rId7"/>
    <sheet name="L12.2021 TCKT" sheetId="3" state="hidden" r:id="rId8"/>
  </sheets>
  <externalReferences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41" i="11" l="1"/>
  <c r="K1142" i="11"/>
  <c r="K1143" i="11"/>
  <c r="K1144" i="11"/>
  <c r="K1145" i="11"/>
  <c r="K1146" i="11"/>
  <c r="K1147" i="11"/>
  <c r="K1148" i="11"/>
  <c r="K1149" i="11"/>
  <c r="K1150" i="11"/>
  <c r="K1151" i="11"/>
  <c r="K1152" i="11"/>
  <c r="K1153" i="11"/>
  <c r="K1154" i="11"/>
  <c r="K1155" i="11"/>
  <c r="K1156" i="11"/>
  <c r="K1157" i="11"/>
  <c r="K1158" i="11"/>
  <c r="K1159" i="11"/>
  <c r="K1160" i="11"/>
  <c r="K1161" i="11"/>
  <c r="K1162" i="11"/>
  <c r="K1163" i="11"/>
  <c r="K1164" i="11"/>
  <c r="K1165" i="11"/>
  <c r="K1166" i="11"/>
  <c r="K1167" i="11"/>
  <c r="K1168" i="11"/>
  <c r="K1169" i="11"/>
  <c r="K1170" i="11"/>
  <c r="K1171" i="11"/>
  <c r="K1172" i="11"/>
  <c r="K1173" i="11"/>
  <c r="K1174" i="11"/>
  <c r="K1175" i="11"/>
  <c r="K1176" i="11"/>
  <c r="K1177" i="11"/>
  <c r="K1178" i="11"/>
  <c r="K1179" i="11"/>
  <c r="K1140" i="11"/>
  <c r="J1180" i="11"/>
  <c r="I1180" i="11"/>
  <c r="I19" i="10" l="1"/>
  <c r="H19" i="10"/>
  <c r="G19" i="10"/>
  <c r="P16" i="6" l="1"/>
  <c r="O16" i="6"/>
  <c r="M58" i="5"/>
  <c r="N31" i="5"/>
  <c r="A9" i="5"/>
  <c r="B9" i="5"/>
  <c r="C9" i="5"/>
  <c r="I45" i="4"/>
  <c r="R43" i="4"/>
  <c r="Q43" i="4"/>
  <c r="P43" i="4"/>
  <c r="O43" i="4"/>
  <c r="N43" i="4"/>
  <c r="M43" i="4"/>
  <c r="L43" i="4"/>
  <c r="K43" i="4"/>
  <c r="H43" i="4"/>
  <c r="S42" i="4"/>
  <c r="F42" i="4"/>
  <c r="D42" i="4"/>
  <c r="C42" i="4"/>
  <c r="S41" i="4"/>
  <c r="F41" i="4"/>
  <c r="D41" i="4"/>
  <c r="C41" i="4"/>
  <c r="S40" i="4"/>
  <c r="F40" i="4"/>
  <c r="D40" i="4"/>
  <c r="C40" i="4"/>
  <c r="S39" i="4"/>
  <c r="F39" i="4"/>
  <c r="D39" i="4"/>
  <c r="C39" i="4"/>
  <c r="S38" i="4"/>
  <c r="F38" i="4"/>
  <c r="D38" i="4"/>
  <c r="C38" i="4"/>
  <c r="S37" i="4"/>
  <c r="G37" i="4"/>
  <c r="F37" i="4"/>
  <c r="D37" i="4"/>
  <c r="C37" i="4"/>
  <c r="S36" i="4"/>
  <c r="G36" i="4"/>
  <c r="F36" i="4"/>
  <c r="D36" i="4"/>
  <c r="C36" i="4"/>
  <c r="S35" i="4"/>
  <c r="G35" i="4"/>
  <c r="F35" i="4"/>
  <c r="D35" i="4"/>
  <c r="C35" i="4"/>
  <c r="S34" i="4"/>
  <c r="G34" i="4"/>
  <c r="F34" i="4"/>
  <c r="D34" i="4"/>
  <c r="C34" i="4"/>
  <c r="S33" i="4"/>
  <c r="G33" i="4"/>
  <c r="F33" i="4"/>
  <c r="D33" i="4"/>
  <c r="C33" i="4"/>
  <c r="S32" i="4"/>
  <c r="F32" i="4"/>
  <c r="C32" i="4"/>
  <c r="S31" i="4"/>
  <c r="C31" i="4"/>
  <c r="I31" i="4" s="1"/>
  <c r="S30" i="4"/>
  <c r="G30" i="4"/>
  <c r="F30" i="4"/>
  <c r="D30" i="4"/>
  <c r="C30" i="4"/>
  <c r="S29" i="4"/>
  <c r="G29" i="4"/>
  <c r="F29" i="4"/>
  <c r="D29" i="4"/>
  <c r="C29" i="4"/>
  <c r="S28" i="4"/>
  <c r="G28" i="4"/>
  <c r="F28" i="4"/>
  <c r="D28" i="4"/>
  <c r="C28" i="4"/>
  <c r="S27" i="4"/>
  <c r="G27" i="4"/>
  <c r="F27" i="4"/>
  <c r="D27" i="4"/>
  <c r="C27" i="4"/>
  <c r="S26" i="4"/>
  <c r="G26" i="4"/>
  <c r="F26" i="4"/>
  <c r="D26" i="4"/>
  <c r="C26" i="4"/>
  <c r="S25" i="4"/>
  <c r="G25" i="4"/>
  <c r="F25" i="4"/>
  <c r="D25" i="4"/>
  <c r="C25" i="4"/>
  <c r="S24" i="4"/>
  <c r="G24" i="4"/>
  <c r="F24" i="4"/>
  <c r="E24" i="4"/>
  <c r="D24" i="4"/>
  <c r="C24" i="4"/>
  <c r="S23" i="4"/>
  <c r="G23" i="4"/>
  <c r="F23" i="4"/>
  <c r="D23" i="4"/>
  <c r="C23" i="4"/>
  <c r="S22" i="4"/>
  <c r="G22" i="4"/>
  <c r="F22" i="4"/>
  <c r="D22" i="4"/>
  <c r="C22" i="4"/>
  <c r="S21" i="4"/>
  <c r="C21" i="4"/>
  <c r="I21" i="4" s="1"/>
  <c r="S20" i="4"/>
  <c r="G20" i="4"/>
  <c r="F20" i="4"/>
  <c r="D20" i="4"/>
  <c r="C20" i="4"/>
  <c r="S19" i="4"/>
  <c r="D19" i="4"/>
  <c r="C19" i="4"/>
  <c r="S18" i="4"/>
  <c r="C18" i="4"/>
  <c r="I18" i="4" s="1"/>
  <c r="S17" i="4"/>
  <c r="G17" i="4"/>
  <c r="F17" i="4"/>
  <c r="D17" i="4"/>
  <c r="C17" i="4"/>
  <c r="S16" i="4"/>
  <c r="C16" i="4"/>
  <c r="I16" i="4" s="1"/>
  <c r="S15" i="4"/>
  <c r="G15" i="4"/>
  <c r="C15" i="4"/>
  <c r="S14" i="4"/>
  <c r="G14" i="4"/>
  <c r="F14" i="4"/>
  <c r="E14" i="4"/>
  <c r="D14" i="4"/>
  <c r="C14" i="4"/>
  <c r="S13" i="4"/>
  <c r="F13" i="4"/>
  <c r="C13" i="4"/>
  <c r="S12" i="4"/>
  <c r="G12" i="4"/>
  <c r="F12" i="4"/>
  <c r="E12" i="4"/>
  <c r="C12" i="4"/>
  <c r="S11" i="4"/>
  <c r="C11" i="4"/>
  <c r="I11" i="4" s="1"/>
  <c r="S10" i="4"/>
  <c r="C10" i="4"/>
  <c r="I10" i="4" s="1"/>
  <c r="S9" i="4"/>
  <c r="C9" i="4"/>
  <c r="I9" i="4" s="1"/>
  <c r="S8" i="4"/>
  <c r="F8" i="4"/>
  <c r="E8" i="4"/>
  <c r="D8" i="4"/>
  <c r="C8" i="4"/>
  <c r="S7" i="4"/>
  <c r="C7" i="4"/>
  <c r="I7" i="4" s="1"/>
  <c r="S5" i="4"/>
  <c r="R5" i="4"/>
  <c r="Q5" i="4"/>
  <c r="N5" i="4"/>
  <c r="M5" i="4"/>
  <c r="L5" i="4"/>
  <c r="K5" i="4"/>
  <c r="J5" i="4"/>
  <c r="I5" i="4"/>
  <c r="H5" i="4"/>
  <c r="G5" i="4"/>
  <c r="F5" i="4"/>
  <c r="E5" i="4"/>
  <c r="D5" i="4"/>
  <c r="T4" i="4"/>
  <c r="Q4" i="4"/>
  <c r="P4" i="4"/>
  <c r="O4" i="4"/>
  <c r="D4" i="4"/>
  <c r="B4" i="4"/>
  <c r="A4" i="4"/>
  <c r="J3" i="4"/>
  <c r="U45" i="3"/>
  <c r="AC44" i="3"/>
  <c r="Y43" i="3"/>
  <c r="X43" i="3"/>
  <c r="W43" i="3"/>
  <c r="V43" i="3"/>
  <c r="U43" i="3"/>
  <c r="T43" i="3"/>
  <c r="S43" i="3"/>
  <c r="R43" i="3"/>
  <c r="Q43" i="3"/>
  <c r="L43" i="3"/>
  <c r="AF43" i="3" s="1"/>
  <c r="G43" i="3"/>
  <c r="J43" i="3" s="1"/>
  <c r="K43" i="3" s="1"/>
  <c r="Y42" i="3"/>
  <c r="X42" i="3"/>
  <c r="W42" i="3"/>
  <c r="V42" i="3"/>
  <c r="U42" i="3"/>
  <c r="T42" i="3"/>
  <c r="S42" i="3"/>
  <c r="R42" i="3"/>
  <c r="Q42" i="3"/>
  <c r="L42" i="3"/>
  <c r="AF42" i="3" s="1"/>
  <c r="G42" i="3"/>
  <c r="J42" i="3" s="1"/>
  <c r="K42" i="3" s="1"/>
  <c r="L41" i="3"/>
  <c r="AE41" i="3" s="1"/>
  <c r="D41" i="3"/>
  <c r="R41" i="3" s="1"/>
  <c r="AI40" i="3"/>
  <c r="AH40" i="3"/>
  <c r="AF40" i="3"/>
  <c r="AE40" i="3"/>
  <c r="D40" i="3"/>
  <c r="AD40" i="3" s="1"/>
  <c r="Y39" i="3"/>
  <c r="X39" i="3"/>
  <c r="W39" i="3"/>
  <c r="V39" i="3"/>
  <c r="U39" i="3"/>
  <c r="T39" i="3"/>
  <c r="S39" i="3"/>
  <c r="R39" i="3"/>
  <c r="Q39" i="3"/>
  <c r="L39" i="3"/>
  <c r="AF39" i="3" s="1"/>
  <c r="G39" i="3"/>
  <c r="Y38" i="3"/>
  <c r="X38" i="3"/>
  <c r="W38" i="3"/>
  <c r="V38" i="3"/>
  <c r="U38" i="3"/>
  <c r="T38" i="3"/>
  <c r="S38" i="3"/>
  <c r="R38" i="3"/>
  <c r="Q38" i="3"/>
  <c r="L38" i="3"/>
  <c r="AF38" i="3" s="1"/>
  <c r="G38" i="3"/>
  <c r="Y37" i="3"/>
  <c r="X37" i="3"/>
  <c r="W37" i="3"/>
  <c r="V37" i="3"/>
  <c r="U37" i="3"/>
  <c r="T37" i="3"/>
  <c r="S37" i="3"/>
  <c r="R37" i="3"/>
  <c r="Q37" i="3"/>
  <c r="L37" i="3"/>
  <c r="AF37" i="3" s="1"/>
  <c r="G37" i="3"/>
  <c r="J37" i="3" s="1"/>
  <c r="K37" i="3" s="1"/>
  <c r="Y36" i="3"/>
  <c r="X36" i="3"/>
  <c r="W36" i="3"/>
  <c r="V36" i="3"/>
  <c r="U36" i="3"/>
  <c r="T36" i="3"/>
  <c r="S36" i="3"/>
  <c r="R36" i="3"/>
  <c r="Q36" i="3"/>
  <c r="L36" i="3"/>
  <c r="AF36" i="3" s="1"/>
  <c r="G36" i="3"/>
  <c r="J36" i="3" s="1"/>
  <c r="K36" i="3" s="1"/>
  <c r="AM36" i="3" s="1"/>
  <c r="Y35" i="3"/>
  <c r="X35" i="3"/>
  <c r="W35" i="3"/>
  <c r="V35" i="3"/>
  <c r="U35" i="3"/>
  <c r="T35" i="3"/>
  <c r="S35" i="3"/>
  <c r="R35" i="3"/>
  <c r="Q35" i="3"/>
  <c r="L35" i="3"/>
  <c r="AF35" i="3" s="1"/>
  <c r="G35" i="3"/>
  <c r="J35" i="3" s="1"/>
  <c r="K35" i="3" s="1"/>
  <c r="Y34" i="3"/>
  <c r="X34" i="3"/>
  <c r="W34" i="3"/>
  <c r="V34" i="3"/>
  <c r="U34" i="3"/>
  <c r="T34" i="3"/>
  <c r="S34" i="3"/>
  <c r="R34" i="3"/>
  <c r="Q34" i="3"/>
  <c r="L34" i="3"/>
  <c r="AF34" i="3" s="1"/>
  <c r="G34" i="3"/>
  <c r="L33" i="3"/>
  <c r="AF33" i="3" s="1"/>
  <c r="D33" i="3"/>
  <c r="L32" i="3"/>
  <c r="AE32" i="3" s="1"/>
  <c r="D32" i="3"/>
  <c r="Y31" i="3"/>
  <c r="X31" i="3"/>
  <c r="W31" i="3"/>
  <c r="V31" i="3"/>
  <c r="U31" i="3"/>
  <c r="T31" i="3"/>
  <c r="S31" i="3"/>
  <c r="R31" i="3"/>
  <c r="Q31" i="3"/>
  <c r="L31" i="3"/>
  <c r="AI31" i="3" s="1"/>
  <c r="G31" i="3"/>
  <c r="Y30" i="3"/>
  <c r="X30" i="3"/>
  <c r="W30" i="3"/>
  <c r="V30" i="3"/>
  <c r="U30" i="3"/>
  <c r="T30" i="3"/>
  <c r="S30" i="3"/>
  <c r="R30" i="3"/>
  <c r="Q30" i="3"/>
  <c r="L30" i="3"/>
  <c r="AI30" i="3" s="1"/>
  <c r="G30" i="3"/>
  <c r="Y29" i="3"/>
  <c r="X29" i="3"/>
  <c r="W29" i="3"/>
  <c r="V29" i="3"/>
  <c r="U29" i="3"/>
  <c r="T29" i="3"/>
  <c r="S29" i="3"/>
  <c r="R29" i="3"/>
  <c r="Q29" i="3"/>
  <c r="L29" i="3"/>
  <c r="AE29" i="3" s="1"/>
  <c r="G29" i="3"/>
  <c r="J29" i="3" s="1"/>
  <c r="K29" i="3" s="1"/>
  <c r="AM29" i="3" s="1"/>
  <c r="Y28" i="3"/>
  <c r="X28" i="3"/>
  <c r="W28" i="3"/>
  <c r="V28" i="3"/>
  <c r="U28" i="3"/>
  <c r="T28" i="3"/>
  <c r="S28" i="3"/>
  <c r="R28" i="3"/>
  <c r="Q28" i="3"/>
  <c r="L28" i="3"/>
  <c r="AD28" i="3" s="1"/>
  <c r="G28" i="3"/>
  <c r="Y27" i="3"/>
  <c r="X27" i="3"/>
  <c r="W27" i="3"/>
  <c r="V27" i="3"/>
  <c r="U27" i="3"/>
  <c r="T27" i="3"/>
  <c r="S27" i="3"/>
  <c r="R27" i="3"/>
  <c r="Q27" i="3"/>
  <c r="L27" i="3"/>
  <c r="AF27" i="3" s="1"/>
  <c r="G27" i="3"/>
  <c r="J27" i="3" s="1"/>
  <c r="K27" i="3" s="1"/>
  <c r="Y26" i="3"/>
  <c r="X26" i="3"/>
  <c r="W26" i="3"/>
  <c r="V26" i="3"/>
  <c r="U26" i="3"/>
  <c r="T26" i="3"/>
  <c r="S26" i="3"/>
  <c r="R26" i="3"/>
  <c r="Q26" i="3"/>
  <c r="L26" i="3"/>
  <c r="AH26" i="3" s="1"/>
  <c r="G26" i="3"/>
  <c r="Y25" i="3"/>
  <c r="X25" i="3"/>
  <c r="W25" i="3"/>
  <c r="V25" i="3"/>
  <c r="U25" i="3"/>
  <c r="T25" i="3"/>
  <c r="S25" i="3"/>
  <c r="R25" i="3"/>
  <c r="Q25" i="3"/>
  <c r="L25" i="3"/>
  <c r="AI25" i="3" s="1"/>
  <c r="G25" i="3"/>
  <c r="J25" i="3" s="1"/>
  <c r="K25" i="3" s="1"/>
  <c r="Y24" i="3"/>
  <c r="X24" i="3"/>
  <c r="W24" i="3"/>
  <c r="V24" i="3"/>
  <c r="U24" i="3"/>
  <c r="T24" i="3"/>
  <c r="S24" i="3"/>
  <c r="R24" i="3"/>
  <c r="Q24" i="3"/>
  <c r="L24" i="3"/>
  <c r="AE24" i="3" s="1"/>
  <c r="G24" i="3"/>
  <c r="Y23" i="3"/>
  <c r="X23" i="3"/>
  <c r="W23" i="3"/>
  <c r="V23" i="3"/>
  <c r="U23" i="3"/>
  <c r="T23" i="3"/>
  <c r="S23" i="3"/>
  <c r="R23" i="3"/>
  <c r="Q23" i="3"/>
  <c r="L23" i="3"/>
  <c r="AE23" i="3" s="1"/>
  <c r="G23" i="3"/>
  <c r="J23" i="3" s="1"/>
  <c r="K23" i="3" s="1"/>
  <c r="Y22" i="3"/>
  <c r="X22" i="3"/>
  <c r="W22" i="3"/>
  <c r="V22" i="3"/>
  <c r="U22" i="3"/>
  <c r="T22" i="3"/>
  <c r="S22" i="3"/>
  <c r="R22" i="3"/>
  <c r="Q22" i="3"/>
  <c r="L22" i="3"/>
  <c r="AD22" i="3" s="1"/>
  <c r="G22" i="3"/>
  <c r="J22" i="3" s="1"/>
  <c r="K22" i="3" s="1"/>
  <c r="AM22" i="3" s="1"/>
  <c r="Y21" i="3"/>
  <c r="X21" i="3"/>
  <c r="W21" i="3"/>
  <c r="V21" i="3"/>
  <c r="U21" i="3"/>
  <c r="T21" i="3"/>
  <c r="S21" i="3"/>
  <c r="R21" i="3"/>
  <c r="Q21" i="3"/>
  <c r="L21" i="3"/>
  <c r="AF21" i="3" s="1"/>
  <c r="G21" i="3"/>
  <c r="AG21" i="3" s="1"/>
  <c r="Y20" i="3"/>
  <c r="X20" i="3"/>
  <c r="W20" i="3"/>
  <c r="V20" i="3"/>
  <c r="U20" i="3"/>
  <c r="T20" i="3"/>
  <c r="S20" i="3"/>
  <c r="R20" i="3"/>
  <c r="Q20" i="3"/>
  <c r="L20" i="3"/>
  <c r="AI20" i="3" s="1"/>
  <c r="G20" i="3"/>
  <c r="Y19" i="3"/>
  <c r="X19" i="3"/>
  <c r="W19" i="3"/>
  <c r="V19" i="3"/>
  <c r="U19" i="3"/>
  <c r="T19" i="3"/>
  <c r="S19" i="3"/>
  <c r="R19" i="3"/>
  <c r="Q19" i="3"/>
  <c r="L19" i="3"/>
  <c r="AE19" i="3" s="1"/>
  <c r="G19" i="3"/>
  <c r="AG19" i="3" s="1"/>
  <c r="Y18" i="3"/>
  <c r="X18" i="3"/>
  <c r="W18" i="3"/>
  <c r="V18" i="3"/>
  <c r="U18" i="3"/>
  <c r="T18" i="3"/>
  <c r="S18" i="3"/>
  <c r="R18" i="3"/>
  <c r="Q18" i="3"/>
  <c r="L18" i="3"/>
  <c r="AH18" i="3" s="1"/>
  <c r="G18" i="3"/>
  <c r="AG18" i="3" s="1"/>
  <c r="Y17" i="3"/>
  <c r="X17" i="3"/>
  <c r="W17" i="3"/>
  <c r="V17" i="3"/>
  <c r="U17" i="3"/>
  <c r="T17" i="3"/>
  <c r="S17" i="3"/>
  <c r="R17" i="3"/>
  <c r="Q17" i="3"/>
  <c r="L17" i="3"/>
  <c r="AE17" i="3" s="1"/>
  <c r="G17" i="3"/>
  <c r="Y16" i="3"/>
  <c r="X16" i="3"/>
  <c r="W16" i="3"/>
  <c r="V16" i="3"/>
  <c r="U16" i="3"/>
  <c r="T16" i="3"/>
  <c r="S16" i="3"/>
  <c r="R16" i="3"/>
  <c r="Q16" i="3"/>
  <c r="L16" i="3"/>
  <c r="AH16" i="3" s="1"/>
  <c r="G16" i="3"/>
  <c r="AG16" i="3"/>
  <c r="Y15" i="3"/>
  <c r="X15" i="3"/>
  <c r="W15" i="3"/>
  <c r="V15" i="3"/>
  <c r="U15" i="3"/>
  <c r="T15" i="3"/>
  <c r="S15" i="3"/>
  <c r="R15" i="3"/>
  <c r="Q15" i="3"/>
  <c r="L15" i="3"/>
  <c r="AI15" i="3" s="1"/>
  <c r="G15" i="3"/>
  <c r="Y14" i="3"/>
  <c r="X14" i="3"/>
  <c r="W14" i="3"/>
  <c r="V14" i="3"/>
  <c r="U14" i="3"/>
  <c r="T14" i="3"/>
  <c r="S14" i="3"/>
  <c r="R14" i="3"/>
  <c r="Q14" i="3"/>
  <c r="L14" i="3"/>
  <c r="AI14" i="3" s="1"/>
  <c r="G14" i="3"/>
  <c r="Y13" i="3"/>
  <c r="X13" i="3"/>
  <c r="W13" i="3"/>
  <c r="V13" i="3"/>
  <c r="U13" i="3"/>
  <c r="T13" i="3"/>
  <c r="S13" i="3"/>
  <c r="R13" i="3"/>
  <c r="Q13" i="3"/>
  <c r="L13" i="3"/>
  <c r="AI13" i="3" s="1"/>
  <c r="G13" i="3"/>
  <c r="Y12" i="3"/>
  <c r="X12" i="3"/>
  <c r="W12" i="3"/>
  <c r="V12" i="3"/>
  <c r="U12" i="3"/>
  <c r="T12" i="3"/>
  <c r="S12" i="3"/>
  <c r="R12" i="3"/>
  <c r="Q12" i="3"/>
  <c r="L12" i="3"/>
  <c r="AI12" i="3" s="1"/>
  <c r="G12" i="3"/>
  <c r="Y11" i="3"/>
  <c r="X11" i="3"/>
  <c r="W11" i="3"/>
  <c r="V11" i="3"/>
  <c r="U11" i="3"/>
  <c r="T11" i="3"/>
  <c r="S11" i="3"/>
  <c r="R11" i="3"/>
  <c r="Q11" i="3"/>
  <c r="L11" i="3"/>
  <c r="AI11" i="3" s="1"/>
  <c r="G11" i="3"/>
  <c r="AG11" i="3" s="1"/>
  <c r="Y10" i="3"/>
  <c r="X10" i="3"/>
  <c r="W10" i="3"/>
  <c r="V10" i="3"/>
  <c r="U10" i="3"/>
  <c r="T10" i="3"/>
  <c r="S10" i="3"/>
  <c r="R10" i="3"/>
  <c r="Q10" i="3"/>
  <c r="L10" i="3"/>
  <c r="AI10" i="3" s="1"/>
  <c r="G10" i="3"/>
  <c r="AG10" i="3" s="1"/>
  <c r="Y9" i="3"/>
  <c r="X9" i="3"/>
  <c r="W9" i="3"/>
  <c r="V9" i="3"/>
  <c r="U9" i="3"/>
  <c r="T9" i="3"/>
  <c r="S9" i="3"/>
  <c r="R9" i="3"/>
  <c r="Q9" i="3"/>
  <c r="L9" i="3"/>
  <c r="AI9" i="3" s="1"/>
  <c r="G9" i="3"/>
  <c r="Y8" i="3"/>
  <c r="X8" i="3"/>
  <c r="W8" i="3"/>
  <c r="V8" i="3"/>
  <c r="U8" i="3"/>
  <c r="T8" i="3"/>
  <c r="S8" i="3"/>
  <c r="R8" i="3"/>
  <c r="Q8" i="3"/>
  <c r="L8" i="3"/>
  <c r="AF8" i="3" s="1"/>
  <c r="H8" i="3"/>
  <c r="H7" i="3" s="1"/>
  <c r="H44" i="3" s="1"/>
  <c r="G8" i="3"/>
  <c r="AA7" i="3"/>
  <c r="AA44" i="3" s="1"/>
  <c r="Z7" i="3"/>
  <c r="Z44" i="3" s="1"/>
  <c r="O7" i="3"/>
  <c r="O44" i="3" s="1"/>
  <c r="N7" i="3"/>
  <c r="N44" i="3" s="1"/>
  <c r="M7" i="3"/>
  <c r="M44" i="3" s="1"/>
  <c r="I7" i="3"/>
  <c r="I44" i="3" s="1"/>
  <c r="F7" i="3"/>
  <c r="F44" i="3" s="1"/>
  <c r="E7" i="3"/>
  <c r="E44" i="3" s="1"/>
  <c r="Y5" i="3"/>
  <c r="X5" i="3"/>
  <c r="W5" i="3"/>
  <c r="V5" i="3"/>
  <c r="U5" i="3"/>
  <c r="T5" i="3"/>
  <c r="R5" i="3"/>
  <c r="Q5" i="3"/>
  <c r="AB4" i="3"/>
  <c r="Z4" i="3"/>
  <c r="X4" i="3"/>
  <c r="V4" i="3"/>
  <c r="T4" i="3"/>
  <c r="S4" i="3"/>
  <c r="Q4" i="3"/>
  <c r="P4" i="3"/>
  <c r="O4" i="3"/>
  <c r="N4" i="3"/>
  <c r="M4" i="3"/>
  <c r="K4" i="3"/>
  <c r="J4" i="3"/>
  <c r="I4" i="3"/>
  <c r="H4" i="3"/>
  <c r="G4" i="3"/>
  <c r="F4" i="3"/>
  <c r="E4" i="3"/>
  <c r="D4" i="3"/>
  <c r="A4" i="3"/>
  <c r="E1" i="3"/>
  <c r="J16" i="3"/>
  <c r="K16" i="3" s="1"/>
  <c r="AM16" i="3" s="1"/>
  <c r="J20" i="3"/>
  <c r="K20" i="3" s="1"/>
  <c r="AM20" i="3" s="1"/>
  <c r="J26" i="3"/>
  <c r="K26" i="3" s="1"/>
  <c r="S41" i="3"/>
  <c r="AE10" i="3"/>
  <c r="G33" i="3"/>
  <c r="AG33" i="3" s="1"/>
  <c r="T41" i="3"/>
  <c r="J34" i="3"/>
  <c r="K34" i="3" s="1"/>
  <c r="J38" i="3"/>
  <c r="K38" i="3" s="1"/>
  <c r="J39" i="3"/>
  <c r="K39" i="3" s="1"/>
  <c r="U41" i="3"/>
  <c r="AE33" i="3"/>
  <c r="W41" i="3"/>
  <c r="X41" i="3"/>
  <c r="R33" i="3"/>
  <c r="G41" i="3"/>
  <c r="J41" i="3" s="1"/>
  <c r="K41" i="3" s="1"/>
  <c r="Y41" i="3"/>
  <c r="AE42" i="3" l="1"/>
  <c r="D7" i="3"/>
  <c r="D44" i="3" s="1"/>
  <c r="AG25" i="3"/>
  <c r="AD33" i="3"/>
  <c r="AD14" i="3"/>
  <c r="J18" i="3"/>
  <c r="K18" i="3" s="1"/>
  <c r="AM18" i="3" s="1"/>
  <c r="AG13" i="3"/>
  <c r="AF41" i="3"/>
  <c r="AG26" i="3"/>
  <c r="AG14" i="3"/>
  <c r="AG24" i="3"/>
  <c r="AE26" i="3"/>
  <c r="AE11" i="3"/>
  <c r="AD42" i="3"/>
  <c r="Y33" i="3"/>
  <c r="X33" i="3"/>
  <c r="J8" i="3"/>
  <c r="I17" i="4"/>
  <c r="I28" i="4"/>
  <c r="J28" i="4" s="1"/>
  <c r="T28" i="4" s="1"/>
  <c r="AD13" i="3"/>
  <c r="AE13" i="3"/>
  <c r="AD11" i="3"/>
  <c r="AD25" i="3"/>
  <c r="W33" i="3"/>
  <c r="R32" i="3"/>
  <c r="AI42" i="3"/>
  <c r="AH42" i="3"/>
  <c r="AH33" i="3"/>
  <c r="U32" i="3"/>
  <c r="AH21" i="3"/>
  <c r="AE9" i="3"/>
  <c r="J24" i="3"/>
  <c r="K24" i="3" s="1"/>
  <c r="AB24" i="3" s="1"/>
  <c r="AG9" i="3"/>
  <c r="AD15" i="3"/>
  <c r="AE31" i="3"/>
  <c r="V33" i="3"/>
  <c r="E43" i="4"/>
  <c r="S43" i="4"/>
  <c r="D10" i="5"/>
  <c r="AG20" i="3"/>
  <c r="AG28" i="3"/>
  <c r="AG30" i="3"/>
  <c r="AB20" i="3"/>
  <c r="AD9" i="3"/>
  <c r="AG12" i="3"/>
  <c r="AE16" i="3"/>
  <c r="AE18" i="3"/>
  <c r="AE20" i="3"/>
  <c r="AE28" i="3"/>
  <c r="AE30" i="3"/>
  <c r="AE12" i="3"/>
  <c r="AG15" i="3"/>
  <c r="T33" i="3"/>
  <c r="AB18" i="3"/>
  <c r="AG17" i="3"/>
  <c r="AI18" i="3"/>
  <c r="AF20" i="3"/>
  <c r="AE25" i="3"/>
  <c r="AF28" i="3"/>
  <c r="AF30" i="3"/>
  <c r="AG31" i="3"/>
  <c r="D43" i="4"/>
  <c r="AB25" i="3"/>
  <c r="AM25" i="3"/>
  <c r="AB26" i="3"/>
  <c r="AM26" i="3"/>
  <c r="Q32" i="3"/>
  <c r="J17" i="3"/>
  <c r="K17" i="3" s="1"/>
  <c r="AM17" i="3" s="1"/>
  <c r="AH43" i="3"/>
  <c r="F43" i="4"/>
  <c r="AB36" i="3"/>
  <c r="AH32" i="3"/>
  <c r="AE36" i="3"/>
  <c r="AB29" i="3"/>
  <c r="AD43" i="3"/>
  <c r="AE35" i="3"/>
  <c r="AB38" i="3"/>
  <c r="AH41" i="3"/>
  <c r="J12" i="3"/>
  <c r="K12" i="3" s="1"/>
  <c r="AB12" i="3" s="1"/>
  <c r="AE34" i="3"/>
  <c r="AI43" i="3"/>
  <c r="AI16" i="3"/>
  <c r="AE22" i="3"/>
  <c r="AI26" i="3"/>
  <c r="V32" i="3"/>
  <c r="Q33" i="3"/>
  <c r="V41" i="3"/>
  <c r="AE43" i="3"/>
  <c r="AJ43" i="3" s="1"/>
  <c r="AK43" i="3" s="1"/>
  <c r="I36" i="4"/>
  <c r="J36" i="4" s="1"/>
  <c r="T36" i="4" s="1"/>
  <c r="AG41" i="3"/>
  <c r="T32" i="3"/>
  <c r="AF32" i="3"/>
  <c r="AI41" i="3"/>
  <c r="Y32" i="3"/>
  <c r="J28" i="3"/>
  <c r="K28" i="3" s="1"/>
  <c r="R7" i="3"/>
  <c r="R44" i="3" s="1"/>
  <c r="AG29" i="3"/>
  <c r="AI32" i="3"/>
  <c r="I14" i="4"/>
  <c r="J14" i="4" s="1"/>
  <c r="T14" i="4" s="1"/>
  <c r="D9" i="5"/>
  <c r="AH37" i="3"/>
  <c r="AG43" i="3"/>
  <c r="AB22" i="3"/>
  <c r="AE38" i="3"/>
  <c r="G32" i="3"/>
  <c r="AG32" i="3" s="1"/>
  <c r="AD17" i="3"/>
  <c r="AG23" i="3"/>
  <c r="AI24" i="3"/>
  <c r="AH27" i="3"/>
  <c r="W32" i="3"/>
  <c r="G40" i="3"/>
  <c r="G7" i="3" s="1"/>
  <c r="G44" i="3" s="1"/>
  <c r="AE39" i="3"/>
  <c r="AF22" i="3"/>
  <c r="AH35" i="3"/>
  <c r="AH39" i="3"/>
  <c r="G43" i="4"/>
  <c r="J30" i="3"/>
  <c r="K30" i="3" s="1"/>
  <c r="AM30" i="3" s="1"/>
  <c r="X32" i="3"/>
  <c r="AD10" i="3"/>
  <c r="AD12" i="3"/>
  <c r="AF14" i="3"/>
  <c r="AD31" i="3"/>
  <c r="Y40" i="3"/>
  <c r="Q41" i="3"/>
  <c r="AG42" i="3"/>
  <c r="AJ42" i="3" s="1"/>
  <c r="AK42" i="3" s="1"/>
  <c r="AL42" i="3" s="1"/>
  <c r="AE37" i="3"/>
  <c r="AD32" i="3"/>
  <c r="S32" i="3"/>
  <c r="J19" i="3"/>
  <c r="K19" i="3" s="1"/>
  <c r="AM19" i="3" s="1"/>
  <c r="AG22" i="3"/>
  <c r="AD23" i="3"/>
  <c r="AF31" i="3"/>
  <c r="AH34" i="3"/>
  <c r="AH36" i="3"/>
  <c r="AH38" i="3"/>
  <c r="I27" i="4"/>
  <c r="J27" i="4" s="1"/>
  <c r="T27" i="4" s="1"/>
  <c r="I8" i="4"/>
  <c r="J8" i="4" s="1"/>
  <c r="T8" i="4" s="1"/>
  <c r="J17" i="4"/>
  <c r="T17" i="4" s="1"/>
  <c r="AM42" i="3"/>
  <c r="AB42" i="3"/>
  <c r="AB41" i="3"/>
  <c r="AM41" i="3"/>
  <c r="AB35" i="3"/>
  <c r="AM35" i="3"/>
  <c r="AB27" i="3"/>
  <c r="AM27" i="3"/>
  <c r="K8" i="3"/>
  <c r="AB34" i="3"/>
  <c r="AM34" i="3"/>
  <c r="AM38" i="3"/>
  <c r="AM39" i="3"/>
  <c r="AB39" i="3"/>
  <c r="AB43" i="3"/>
  <c r="AM43" i="3"/>
  <c r="AB19" i="3"/>
  <c r="AM23" i="3"/>
  <c r="AB23" i="3"/>
  <c r="AB37" i="3"/>
  <c r="AM37" i="3"/>
  <c r="AF9" i="3"/>
  <c r="AF10" i="3"/>
  <c r="AF11" i="3"/>
  <c r="AF12" i="3"/>
  <c r="AF13" i="3"/>
  <c r="AE14" i="3"/>
  <c r="AE15" i="3"/>
  <c r="AF17" i="3"/>
  <c r="AD18" i="3"/>
  <c r="AI21" i="3"/>
  <c r="AH22" i="3"/>
  <c r="AF23" i="3"/>
  <c r="AD24" i="3"/>
  <c r="AG27" i="3"/>
  <c r="AI27" i="3"/>
  <c r="AH28" i="3"/>
  <c r="AG34" i="3"/>
  <c r="AG35" i="3"/>
  <c r="AG36" i="3"/>
  <c r="AG37" i="3"/>
  <c r="AG38" i="3"/>
  <c r="AG39" i="3"/>
  <c r="AD41" i="3"/>
  <c r="I22" i="4"/>
  <c r="J22" i="4" s="1"/>
  <c r="T22" i="4" s="1"/>
  <c r="I25" i="4"/>
  <c r="J25" i="4" s="1"/>
  <c r="T25" i="4" s="1"/>
  <c r="I37" i="4"/>
  <c r="J37" i="4" s="1"/>
  <c r="T37" i="4" s="1"/>
  <c r="J11" i="3"/>
  <c r="K11" i="3" s="1"/>
  <c r="AH17" i="3"/>
  <c r="AF18" i="3"/>
  <c r="AD19" i="3"/>
  <c r="AI22" i="3"/>
  <c r="AH23" i="3"/>
  <c r="AF24" i="3"/>
  <c r="AI28" i="3"/>
  <c r="AD29" i="3"/>
  <c r="S33" i="3"/>
  <c r="I13" i="4"/>
  <c r="J13" i="4" s="1"/>
  <c r="T13" i="4" s="1"/>
  <c r="I20" i="4"/>
  <c r="J20" i="4" s="1"/>
  <c r="T20" i="4" s="1"/>
  <c r="I30" i="4"/>
  <c r="J30" i="4" s="1"/>
  <c r="T30" i="4" s="1"/>
  <c r="I32" i="4"/>
  <c r="J32" i="4" s="1"/>
  <c r="T32" i="4" s="1"/>
  <c r="I34" i="4"/>
  <c r="J34" i="4" s="1"/>
  <c r="T34" i="4" s="1"/>
  <c r="I39" i="4"/>
  <c r="J39" i="4" s="1"/>
  <c r="T39" i="4" s="1"/>
  <c r="I41" i="4"/>
  <c r="J41" i="4" s="1"/>
  <c r="T41" i="4" s="1"/>
  <c r="AE8" i="3"/>
  <c r="J21" i="3"/>
  <c r="K21" i="3" s="1"/>
  <c r="AI17" i="3"/>
  <c r="AF19" i="3"/>
  <c r="AD20" i="3"/>
  <c r="AE21" i="3"/>
  <c r="AI23" i="3"/>
  <c r="AH24" i="3"/>
  <c r="AE27" i="3"/>
  <c r="AF29" i="3"/>
  <c r="AD30" i="3"/>
  <c r="U33" i="3"/>
  <c r="U7" i="3" s="1"/>
  <c r="U44" i="3" s="1"/>
  <c r="AI34" i="3"/>
  <c r="AI35" i="3"/>
  <c r="AI36" i="3"/>
  <c r="AI37" i="3"/>
  <c r="AI38" i="3"/>
  <c r="AI39" i="3"/>
  <c r="I15" i="4"/>
  <c r="J15" i="4" s="1"/>
  <c r="T15" i="4" s="1"/>
  <c r="I24" i="4"/>
  <c r="J24" i="4" s="1"/>
  <c r="T24" i="4" s="1"/>
  <c r="J14" i="3"/>
  <c r="K14" i="3" s="1"/>
  <c r="J10" i="3"/>
  <c r="K10" i="3" s="1"/>
  <c r="AD8" i="3"/>
  <c r="AH19" i="3"/>
  <c r="AH29" i="3"/>
  <c r="I12" i="4"/>
  <c r="J12" i="4" s="1"/>
  <c r="T12" i="4" s="1"/>
  <c r="AB30" i="3"/>
  <c r="J33" i="3"/>
  <c r="K33" i="3" s="1"/>
  <c r="AH8" i="3"/>
  <c r="AG8" i="3"/>
  <c r="AH9" i="3"/>
  <c r="AH10" i="3"/>
  <c r="AH11" i="3"/>
  <c r="AH12" i="3"/>
  <c r="AH13" i="3"/>
  <c r="AH14" i="3"/>
  <c r="AF15" i="3"/>
  <c r="AD16" i="3"/>
  <c r="AI19" i="3"/>
  <c r="AH20" i="3"/>
  <c r="AF25" i="3"/>
  <c r="AD26" i="3"/>
  <c r="AJ26" i="3" s="1"/>
  <c r="AK26" i="3" s="1"/>
  <c r="AL26" i="3" s="1"/>
  <c r="AI29" i="3"/>
  <c r="AH30" i="3"/>
  <c r="I29" i="4"/>
  <c r="J29" i="4" s="1"/>
  <c r="T29" i="4" s="1"/>
  <c r="I33" i="4"/>
  <c r="J33" i="4" s="1"/>
  <c r="T33" i="4" s="1"/>
  <c r="AB16" i="3"/>
  <c r="L7" i="3"/>
  <c r="L44" i="3" s="1"/>
  <c r="J13" i="3"/>
  <c r="K13" i="3" s="1"/>
  <c r="J9" i="3"/>
  <c r="K9" i="3" s="1"/>
  <c r="AI8" i="3"/>
  <c r="AH15" i="3"/>
  <c r="AF16" i="3"/>
  <c r="AD21" i="3"/>
  <c r="AH25" i="3"/>
  <c r="AF26" i="3"/>
  <c r="AD27" i="3"/>
  <c r="AH31" i="3"/>
  <c r="AJ31" i="3" s="1"/>
  <c r="AK31" i="3" s="1"/>
  <c r="AD34" i="3"/>
  <c r="AD35" i="3"/>
  <c r="AD36" i="3"/>
  <c r="AD37" i="3"/>
  <c r="AD38" i="3"/>
  <c r="AD39" i="3"/>
  <c r="I23" i="4"/>
  <c r="J23" i="4" s="1"/>
  <c r="T23" i="4" s="1"/>
  <c r="I26" i="4"/>
  <c r="J26" i="4" s="1"/>
  <c r="T26" i="4" s="1"/>
  <c r="I38" i="4"/>
  <c r="J38" i="4" s="1"/>
  <c r="T38" i="4" s="1"/>
  <c r="I40" i="4"/>
  <c r="J40" i="4" s="1"/>
  <c r="T40" i="4" s="1"/>
  <c r="I42" i="4"/>
  <c r="J42" i="4" s="1"/>
  <c r="T42" i="4" s="1"/>
  <c r="J31" i="3"/>
  <c r="K31" i="3" s="1"/>
  <c r="J15" i="3"/>
  <c r="K15" i="3" s="1"/>
  <c r="AI33" i="3"/>
  <c r="I19" i="4"/>
  <c r="J19" i="4" s="1"/>
  <c r="T19" i="4" s="1"/>
  <c r="I35" i="4"/>
  <c r="J35" i="4" s="1"/>
  <c r="T35" i="4" s="1"/>
  <c r="J21" i="4"/>
  <c r="T21" i="4" s="1"/>
  <c r="J31" i="4"/>
  <c r="T31" i="4" s="1"/>
  <c r="J9" i="4"/>
  <c r="T9" i="4" s="1"/>
  <c r="J16" i="4"/>
  <c r="T16" i="4" s="1"/>
  <c r="J18" i="4"/>
  <c r="T18" i="4" s="1"/>
  <c r="J10" i="4"/>
  <c r="T10" i="4" s="1"/>
  <c r="J11" i="4"/>
  <c r="T11" i="4" s="1"/>
  <c r="J7" i="4"/>
  <c r="C43" i="4"/>
  <c r="X7" i="3" l="1"/>
  <c r="X44" i="3" s="1"/>
  <c r="V7" i="3"/>
  <c r="V44" i="3" s="1"/>
  <c r="Y7" i="3"/>
  <c r="Y44" i="3" s="1"/>
  <c r="AM24" i="3"/>
  <c r="W7" i="3"/>
  <c r="W44" i="3" s="1"/>
  <c r="AM12" i="3"/>
  <c r="T7" i="3"/>
  <c r="T44" i="3" s="1"/>
  <c r="AJ37" i="3"/>
  <c r="AK37" i="3" s="1"/>
  <c r="AL37" i="3" s="1"/>
  <c r="AJ33" i="3"/>
  <c r="AK33" i="3" s="1"/>
  <c r="AJ36" i="3"/>
  <c r="AK36" i="3" s="1"/>
  <c r="AL36" i="3" s="1"/>
  <c r="AJ10" i="3"/>
  <c r="AK10" i="3" s="1"/>
  <c r="AJ27" i="3"/>
  <c r="AK27" i="3" s="1"/>
  <c r="AL27" i="3" s="1"/>
  <c r="AJ35" i="3"/>
  <c r="AK35" i="3" s="1"/>
  <c r="AL35" i="3" s="1"/>
  <c r="AL43" i="3"/>
  <c r="AJ34" i="3"/>
  <c r="AK34" i="3" s="1"/>
  <c r="AL34" i="3" s="1"/>
  <c r="AJ46" i="3"/>
  <c r="AJ28" i="3"/>
  <c r="AK28" i="3" s="1"/>
  <c r="AB17" i="3"/>
  <c r="AJ41" i="3"/>
  <c r="AK41" i="3" s="1"/>
  <c r="AL41" i="3" s="1"/>
  <c r="AJ32" i="3"/>
  <c r="AK32" i="3" s="1"/>
  <c r="Q7" i="3"/>
  <c r="Q44" i="3" s="1"/>
  <c r="J32" i="3"/>
  <c r="K32" i="3" s="1"/>
  <c r="K7" i="3" s="1"/>
  <c r="K44" i="3" s="1"/>
  <c r="AJ38" i="3"/>
  <c r="AK38" i="3" s="1"/>
  <c r="AL38" i="3" s="1"/>
  <c r="S7" i="3"/>
  <c r="S44" i="3" s="1"/>
  <c r="AJ21" i="3"/>
  <c r="AK21" i="3" s="1"/>
  <c r="AJ9" i="3"/>
  <c r="AK9" i="3" s="1"/>
  <c r="AJ17" i="3"/>
  <c r="AK17" i="3" s="1"/>
  <c r="AJ19" i="3"/>
  <c r="AK19" i="3" s="1"/>
  <c r="AL19" i="3" s="1"/>
  <c r="AJ14" i="3"/>
  <c r="AK14" i="3" s="1"/>
  <c r="J40" i="3"/>
  <c r="K40" i="3" s="1"/>
  <c r="AG40" i="3"/>
  <c r="AJ40" i="3" s="1"/>
  <c r="AK40" i="3" s="1"/>
  <c r="AJ23" i="3"/>
  <c r="AK23" i="3" s="1"/>
  <c r="AL23" i="3" s="1"/>
  <c r="AJ22" i="3"/>
  <c r="AK22" i="3" s="1"/>
  <c r="AL22" i="3" s="1"/>
  <c r="AJ11" i="3"/>
  <c r="AK11" i="3" s="1"/>
  <c r="AM28" i="3"/>
  <c r="AB28" i="3"/>
  <c r="AL28" i="3" s="1"/>
  <c r="AF7" i="3"/>
  <c r="AF44" i="3" s="1"/>
  <c r="AM13" i="3"/>
  <c r="AB13" i="3"/>
  <c r="AM21" i="3"/>
  <c r="AB21" i="3"/>
  <c r="AL21" i="3" s="1"/>
  <c r="AM15" i="3"/>
  <c r="AB15" i="3"/>
  <c r="AJ39" i="3"/>
  <c r="AK39" i="3" s="1"/>
  <c r="AL39" i="3" s="1"/>
  <c r="AJ25" i="3"/>
  <c r="AK25" i="3" s="1"/>
  <c r="AL25" i="3" s="1"/>
  <c r="AE7" i="3"/>
  <c r="AE44" i="3" s="1"/>
  <c r="AJ24" i="3"/>
  <c r="AK24" i="3" s="1"/>
  <c r="AL24" i="3" s="1"/>
  <c r="AJ13" i="3"/>
  <c r="AK13" i="3" s="1"/>
  <c r="AM31" i="3"/>
  <c r="AB31" i="3"/>
  <c r="AL31" i="3" s="1"/>
  <c r="AJ12" i="3"/>
  <c r="AK12" i="3" s="1"/>
  <c r="AL12" i="3" s="1"/>
  <c r="AD7" i="3"/>
  <c r="AD44" i="3" s="1"/>
  <c r="AD45" i="3" s="1"/>
  <c r="AJ8" i="3"/>
  <c r="AJ29" i="3"/>
  <c r="AK29" i="3" s="1"/>
  <c r="AL29" i="3" s="1"/>
  <c r="AM11" i="3"/>
  <c r="AB11" i="3"/>
  <c r="I43" i="4"/>
  <c r="I44" i="4" s="1"/>
  <c r="AJ16" i="3"/>
  <c r="AK16" i="3" s="1"/>
  <c r="AL16" i="3" s="1"/>
  <c r="AM10" i="3"/>
  <c r="AB10" i="3"/>
  <c r="AL10" i="3" s="1"/>
  <c r="AH7" i="3"/>
  <c r="AH44" i="3" s="1"/>
  <c r="P14" i="3"/>
  <c r="P7" i="3" s="1"/>
  <c r="P44" i="3" s="1"/>
  <c r="AM14" i="3"/>
  <c r="AJ20" i="3"/>
  <c r="AK20" i="3" s="1"/>
  <c r="AL20" i="3" s="1"/>
  <c r="AJ18" i="3"/>
  <c r="AK18" i="3" s="1"/>
  <c r="AL18" i="3" s="1"/>
  <c r="AI7" i="3"/>
  <c r="AI44" i="3" s="1"/>
  <c r="AB33" i="3"/>
  <c r="AL33" i="3" s="1"/>
  <c r="AM33" i="3"/>
  <c r="AM9" i="3"/>
  <c r="AB9" i="3"/>
  <c r="AJ30" i="3"/>
  <c r="AK30" i="3" s="1"/>
  <c r="AL30" i="3" s="1"/>
  <c r="AJ15" i="3"/>
  <c r="AK15" i="3" s="1"/>
  <c r="AB8" i="3"/>
  <c r="AM8" i="3"/>
  <c r="T7" i="4"/>
  <c r="T43" i="4" s="1"/>
  <c r="W43" i="4" s="1"/>
  <c r="J43" i="4"/>
  <c r="AL17" i="3" l="1"/>
  <c r="J7" i="3"/>
  <c r="J44" i="3" s="1"/>
  <c r="AL15" i="3"/>
  <c r="AL11" i="3"/>
  <c r="AL9" i="3"/>
  <c r="AB32" i="3"/>
  <c r="AL32" i="3" s="1"/>
  <c r="AM32" i="3"/>
  <c r="AM7" i="3" s="1"/>
  <c r="AM44" i="3" s="1"/>
  <c r="AM40" i="3"/>
  <c r="AB40" i="3"/>
  <c r="AL40" i="3" s="1"/>
  <c r="AG7" i="3"/>
  <c r="AG44" i="3" s="1"/>
  <c r="AB14" i="3"/>
  <c r="AL14" i="3" s="1"/>
  <c r="AL13" i="3"/>
  <c r="AK8" i="3"/>
  <c r="AJ7" i="3"/>
  <c r="AJ44" i="3" s="1"/>
  <c r="AB7" i="3" l="1"/>
  <c r="AB44" i="3" s="1"/>
  <c r="AL8" i="3"/>
  <c r="AL7" i="3" s="1"/>
  <c r="AL44" i="3" s="1"/>
  <c r="AK7" i="3"/>
  <c r="AK44" i="3" s="1"/>
  <c r="AJ45" i="3" s="1"/>
</calcChain>
</file>

<file path=xl/sharedStrings.xml><?xml version="1.0" encoding="utf-8"?>
<sst xmlns="http://schemas.openxmlformats.org/spreadsheetml/2006/main" count="1383" uniqueCount="1167">
  <si>
    <t>TT</t>
  </si>
  <si>
    <t>Họ tên</t>
  </si>
  <si>
    <t>TNTT</t>
  </si>
  <si>
    <t>Đã tạm thu 
10% thuế TNCN</t>
  </si>
  <si>
    <t>TCKT</t>
  </si>
  <si>
    <t>Dương T Thanh Mai</t>
  </si>
  <si>
    <t>Nguyễn Thanh Mạn</t>
  </si>
  <si>
    <t>Đoàn Văn Bình</t>
  </si>
  <si>
    <t>Hoàng T Quỳnh Hoa</t>
  </si>
  <si>
    <t>Phạm Thanh Nhẫn</t>
  </si>
  <si>
    <t>Đặng T Thu Hương</t>
  </si>
  <si>
    <t>Trần Quế Hương</t>
  </si>
  <si>
    <t>Nguyễn Thị Huệ</t>
  </si>
  <si>
    <t>Trần Thị Luỹ</t>
  </si>
  <si>
    <t>Nguyễn T Minh Trang</t>
  </si>
  <si>
    <t>Lý Huyền Anh</t>
  </si>
  <si>
    <t>Nguyễn Phương Dung</t>
  </si>
  <si>
    <t>Đặng Thị Mỹ</t>
  </si>
  <si>
    <t>Trần Vân Anh</t>
  </si>
  <si>
    <t>Hà Thị Minh Thành</t>
  </si>
  <si>
    <t>Vũ Việt Hùng</t>
  </si>
  <si>
    <t>Vũ Lan Hương</t>
  </si>
  <si>
    <t>Trần Văn Hòa</t>
  </si>
  <si>
    <t>Phùng T Thanh Lương</t>
  </si>
  <si>
    <t>Đỗ Thanh Tâm</t>
  </si>
  <si>
    <t>Cao Thị Thu Hương</t>
  </si>
  <si>
    <t>Trần Thị Diên</t>
  </si>
  <si>
    <t>Trương Thu Hằng</t>
  </si>
  <si>
    <t>Dương Thị Thúy</t>
  </si>
  <si>
    <t>Doãn Thị Hương</t>
  </si>
  <si>
    <t>Phùng Thu Thủy</t>
  </si>
  <si>
    <t>Phạm Lan Anh</t>
  </si>
  <si>
    <t>Phạm Minh Phương</t>
  </si>
  <si>
    <t>Nguyễn T Lan Phương</t>
  </si>
  <si>
    <t>Ngô Ngọc Hiếu</t>
  </si>
  <si>
    <t>Nguyễn Thị Dương</t>
  </si>
  <si>
    <t>Trần Thanh Hải</t>
  </si>
  <si>
    <t>Vũ Thị Bích Ngọc</t>
  </si>
  <si>
    <t>Trần Thị Lan Hương</t>
  </si>
  <si>
    <t>Lê Nguyệt Minh</t>
  </si>
  <si>
    <t>Bùi T Hồng Nhung</t>
  </si>
  <si>
    <t>Nguyễn T Phương Thúy</t>
  </si>
  <si>
    <t>Kiếm toán nội bộ</t>
  </si>
  <si>
    <t>Trần Thu Thuỷ</t>
  </si>
  <si>
    <t>Dương T Bích Thắm</t>
  </si>
  <si>
    <t>Nguyễn Thị Hoàn</t>
  </si>
  <si>
    <t>TCCB</t>
  </si>
  <si>
    <t>Bùi Minh Thu</t>
  </si>
  <si>
    <t>Nguyễn Hồng Khải</t>
  </si>
  <si>
    <t>Nguyễn Tôn Đạo</t>
  </si>
  <si>
    <t>Đào Thúy Anh</t>
  </si>
  <si>
    <t>Lưu Xuân Lập</t>
  </si>
  <si>
    <t>Trịnh Thị Lan</t>
  </si>
  <si>
    <t>Trần Ngọc Yến</t>
  </si>
  <si>
    <t>Cung Trà Giang</t>
  </si>
  <si>
    <t>Mai Thị Hải Duyên</t>
  </si>
  <si>
    <t>Trần Thùy Linh</t>
  </si>
  <si>
    <t>TDCN Tứ Hiệp</t>
  </si>
  <si>
    <t>Nguyễn Bá Sỹ</t>
  </si>
  <si>
    <t>Vũ Thị Hà Ninh</t>
  </si>
  <si>
    <t>Lê Thanh Bình</t>
  </si>
  <si>
    <t>Mai Anh Tuấn</t>
  </si>
  <si>
    <t>Nguyễn Thị Chinh</t>
  </si>
  <si>
    <t>Đặng Thuỳ Anh</t>
  </si>
  <si>
    <t>Nguyễn Thị Thu Hồng</t>
  </si>
  <si>
    <t>Trần Ngọc Thịnh</t>
  </si>
  <si>
    <t>Trương Mạnh Thắng</t>
  </si>
  <si>
    <t>Trần Hải Đăng</t>
  </si>
  <si>
    <t>Lê Kiều Lan</t>
  </si>
  <si>
    <t>Nguyễn Thị Mai</t>
  </si>
  <si>
    <t>Nguyễn Thị Nga</t>
  </si>
  <si>
    <t>Nguyễn Ngọc Huy</t>
  </si>
  <si>
    <t>Nguyễn Phương Linh</t>
  </si>
  <si>
    <t>Phan Thị Xuân</t>
  </si>
  <si>
    <t>Bùi Thị Vân</t>
  </si>
  <si>
    <t>Lê Thị Hải</t>
  </si>
  <si>
    <t>Ngô Đức Cường</t>
  </si>
  <si>
    <t>Hứa Thị Chanh</t>
  </si>
  <si>
    <t>Hoàng Thọ Linh</t>
  </si>
  <si>
    <t>Lê Thị Diệu Ly</t>
  </si>
  <si>
    <t>Trần Thị Lan Anh</t>
  </si>
  <si>
    <t>Nguyễn Đức Quang</t>
  </si>
  <si>
    <t>Trần Văn Giang</t>
  </si>
  <si>
    <t>Hoàng Quốc Hưng</t>
  </si>
  <si>
    <t>Hoàng Dũng</t>
  </si>
  <si>
    <t>Bùi Nguyên Khoa</t>
  </si>
  <si>
    <t>Nguyễn Thị Lan</t>
  </si>
  <si>
    <t>Lê Minh Đức</t>
  </si>
  <si>
    <t>Nguyễn Vũ Bảo Thái</t>
  </si>
  <si>
    <t>Phan Thị Bích Vân</t>
  </si>
  <si>
    <t>Đào Trọng Đạt</t>
  </si>
  <si>
    <t>Khám bệnh - Tứ Hiệp</t>
  </si>
  <si>
    <t>Nguyễn T Ngọc Huyền</t>
  </si>
  <si>
    <t>Phùng Thị Phương Hà</t>
  </si>
  <si>
    <t>Mai Tuấn Anh</t>
  </si>
  <si>
    <t>Phạm Mạnh Hùng</t>
  </si>
  <si>
    <t>Đặng Thị Khuyên</t>
  </si>
  <si>
    <t>Bùi Thị Phú</t>
  </si>
  <si>
    <t>Nguyễn Thị Xuân</t>
  </si>
  <si>
    <t>Đỗ Thanh Hương</t>
  </si>
  <si>
    <t>Nguyễn Thùy Linh</t>
  </si>
  <si>
    <t>Nguyễn T Thu Hường</t>
  </si>
  <si>
    <t>Nguyễn T Huyền Trang</t>
  </si>
  <si>
    <t>Trịnh Thị Kim Hoa</t>
  </si>
  <si>
    <t>Nguyễn Thị Hằng</t>
  </si>
  <si>
    <t>Lê Thị Phương</t>
  </si>
  <si>
    <t>Phạm Thị Vi</t>
  </si>
  <si>
    <t>Nguyễn Thu Hà</t>
  </si>
  <si>
    <t>Lê Thị Vân Anh</t>
  </si>
  <si>
    <t>Nguyễn Thị Lâm</t>
  </si>
  <si>
    <t>Răng hàm mặt</t>
  </si>
  <si>
    <t>Phùng Thu Hà</t>
  </si>
  <si>
    <t>Phan Thị Toàn</t>
  </si>
  <si>
    <t>Trần Thị Thanh</t>
  </si>
  <si>
    <t>Giáp Thị Thùy Liên</t>
  </si>
  <si>
    <t>Đỗ Thị Thắm</t>
  </si>
  <si>
    <t>Hà Mạnh Hùng</t>
  </si>
  <si>
    <t>Chử Thị Ngọc Diệp</t>
  </si>
  <si>
    <t>Nguyễn Văn Chiến</t>
  </si>
  <si>
    <t>Nguyễn Thị Phượng</t>
  </si>
  <si>
    <t>Nguyễn Quang Huy</t>
  </si>
  <si>
    <t>Lê Thị Kim Thư</t>
  </si>
  <si>
    <t>Khuất Thanh Duy</t>
  </si>
  <si>
    <t>Nguyễn T Thúy Hằng</t>
  </si>
  <si>
    <t>Hoàng Quang Linh</t>
  </si>
  <si>
    <t>Lê Xuân Hành</t>
  </si>
  <si>
    <t>Trần Thị Hương</t>
  </si>
  <si>
    <t>Đỗ Văn Chương</t>
  </si>
  <si>
    <t>Dược</t>
  </si>
  <si>
    <t>Lê Thị Uyển</t>
  </si>
  <si>
    <t>Nguyễn T Kim Oanh</t>
  </si>
  <si>
    <t>Nguyễn Thanh Hằng</t>
  </si>
  <si>
    <t>Nguyễn Thị Thuỷ</t>
  </si>
  <si>
    <t>Vũ Hà An</t>
  </si>
  <si>
    <t>Lê Thuý Hạnh</t>
  </si>
  <si>
    <t>Nguyễn Thị Nhung</t>
  </si>
  <si>
    <t>Lương Phan Lâm Vũ</t>
  </si>
  <si>
    <t>Nguyễn Văn Hưng</t>
  </si>
  <si>
    <t>Đình Thị Ngân</t>
  </si>
  <si>
    <t>Trương Minh Sơn</t>
  </si>
  <si>
    <t>Ngô Thị Quỳnh Nga</t>
  </si>
  <si>
    <t>Nguyễn Thị Diệu</t>
  </si>
  <si>
    <t>Khuất Thị Vân</t>
  </si>
  <si>
    <t>Nguyễn Thị Huyền</t>
  </si>
  <si>
    <t>Vũ Thị Thuận</t>
  </si>
  <si>
    <t>Trần Thị Thúy</t>
  </si>
  <si>
    <t>Phạm Văn Tuấn</t>
  </si>
  <si>
    <t>Bùi Thị Mai</t>
  </si>
  <si>
    <t>Nguyễn Kim Khánh</t>
  </si>
  <si>
    <t>Nguyễn Thị Ngọc Hân</t>
  </si>
  <si>
    <t>Lưu Lan Phương</t>
  </si>
  <si>
    <t>Trần Văn Đại</t>
  </si>
  <si>
    <t>Lê Thị Tiến</t>
  </si>
  <si>
    <t>Phạm Thị Lệ Xuân</t>
  </si>
  <si>
    <t>Tống Thị Huyền</t>
  </si>
  <si>
    <t>Hoàng Thị Nhung</t>
  </si>
  <si>
    <t>Lê Thị Thảo</t>
  </si>
  <si>
    <t>Trần T Bích Ngọc</t>
  </si>
  <si>
    <t>Bùi Minh Nguyệt</t>
  </si>
  <si>
    <t>Phạm Thế Trung</t>
  </si>
  <si>
    <t>Hồ Thị Thanh Huệ</t>
  </si>
  <si>
    <t>Đỗ Thị Hiền</t>
  </si>
  <si>
    <t>Ngô Hải Hà</t>
  </si>
  <si>
    <t>Nguyễn Thị Yến</t>
  </si>
  <si>
    <t>Bùi Thế Mạnh</t>
  </si>
  <si>
    <t>Nguyễn Thị Thu Hiếu</t>
  </si>
  <si>
    <t>Ngô Quỳnh Trang</t>
  </si>
  <si>
    <t>Phạm Thị Hồng Duyên</t>
  </si>
  <si>
    <t>Nguyễn Thị Nụ</t>
  </si>
  <si>
    <t>Lê Thủy Ngân</t>
  </si>
  <si>
    <t>Trần Thị Thúy Hồng</t>
  </si>
  <si>
    <t>Nguyễn T Ngọc Khanh</t>
  </si>
  <si>
    <t>Đào Thị Thơm</t>
  </si>
  <si>
    <t>Trần Thị Hằng</t>
  </si>
  <si>
    <t>Vũ Thị Hảo</t>
  </si>
  <si>
    <t>CĐCK</t>
  </si>
  <si>
    <t>Đoàn Tuấn Vũ</t>
  </si>
  <si>
    <t>Nguyễn Quang Chúy</t>
  </si>
  <si>
    <t>Đỗ Đức Giang</t>
  </si>
  <si>
    <t>Mai Tuấn Hưng</t>
  </si>
  <si>
    <t>Nguyễn Hùng Mạnh</t>
  </si>
  <si>
    <t>Phạm Xuân Thành</t>
  </si>
  <si>
    <t>Nguyễn Đức Thành</t>
  </si>
  <si>
    <t>Dương Minh Tuấn</t>
  </si>
  <si>
    <t>Nguyễn Hoàng Bảo Ngọc</t>
  </si>
  <si>
    <t>Trương Xuân Hiếu</t>
  </si>
  <si>
    <t>Hóa sinh TH</t>
  </si>
  <si>
    <t>Đoàn Thái Hưng</t>
  </si>
  <si>
    <t>Vũ Thị Huyền</t>
  </si>
  <si>
    <t>Nguyễn Thị Thanh</t>
  </si>
  <si>
    <t>Trần Thị Thủy</t>
  </si>
  <si>
    <t>Vũ Thị Thanh Hoa</t>
  </si>
  <si>
    <t>Dương Văn Toản</t>
  </si>
  <si>
    <t>Nguyễn Mạnh Huy</t>
  </si>
  <si>
    <t>Mai Hương Giang</t>
  </si>
  <si>
    <t>Nguyễn Hồng Nam</t>
  </si>
  <si>
    <t>Đỗ Thị Hải Yến</t>
  </si>
  <si>
    <t>Hoàng Minh Nhất</t>
  </si>
  <si>
    <t>Đoàn Thị Thi</t>
  </si>
  <si>
    <t>Nguyễn Văn Đạt</t>
  </si>
  <si>
    <t>Nguyễn Văn Đông</t>
  </si>
  <si>
    <t>Nguyễn Thị Hải Yến</t>
  </si>
  <si>
    <t>Đỗ Thị Liên</t>
  </si>
  <si>
    <t>Đào Thị Nhị Hường</t>
  </si>
  <si>
    <t>Lê Bảo Phương</t>
  </si>
  <si>
    <t>Nguyễn Bảo Ngọc</t>
  </si>
  <si>
    <t>Nguyễn Thị Minh Giang</t>
  </si>
  <si>
    <t>KHTH</t>
  </si>
  <si>
    <t>Trần Văn Bông</t>
  </si>
  <si>
    <t>Nguyễn Văn Công</t>
  </si>
  <si>
    <t>Trương Thế Quý</t>
  </si>
  <si>
    <t>Vũ Minh Phúc</t>
  </si>
  <si>
    <t>Nguyễn T Ngọc Hoa</t>
  </si>
  <si>
    <t>Nguyễn Văn Tuấn</t>
  </si>
  <si>
    <t>Nguyễn Thị Soan</t>
  </si>
  <si>
    <t>Nguyễn Bảo Hiền</t>
  </si>
  <si>
    <t>Hồ Thị Lành</t>
  </si>
  <si>
    <t>Nguyễn T Vân Anh</t>
  </si>
  <si>
    <t>Nguyễn T Như Quỳnh</t>
  </si>
  <si>
    <t>Phạm Thị Minh Thu</t>
  </si>
  <si>
    <t>Quản Trọng Hùng</t>
  </si>
  <si>
    <t>Nguyễn Châu Giang</t>
  </si>
  <si>
    <t>Trần Khánh Linh</t>
  </si>
  <si>
    <t>Nguyễn Thị Trang</t>
  </si>
  <si>
    <t>Triệu Thị Liên</t>
  </si>
  <si>
    <t>Nguyễn Thị Bích Ngân</t>
  </si>
  <si>
    <t>Trần Minh Hà</t>
  </si>
  <si>
    <t>Cao Thị Nhàn</t>
  </si>
  <si>
    <t>Bùi Thế Nghĩa</t>
  </si>
  <si>
    <t>Vũ Thị Khuyên</t>
  </si>
  <si>
    <t>VTYT</t>
  </si>
  <si>
    <t>Vũ Anh Tuấn</t>
  </si>
  <si>
    <t>Đỗ Văn Đàn</t>
  </si>
  <si>
    <t>Chu Thị Thục</t>
  </si>
  <si>
    <t>Cung Duy Thanh</t>
  </si>
  <si>
    <t>Nguyễn Tiến Thành</t>
  </si>
  <si>
    <t>Lưu Thị Thanh Chúc</t>
  </si>
  <si>
    <t>Đỗ Thanh Tùng</t>
  </si>
  <si>
    <t>Phùng Kim Nhung</t>
  </si>
  <si>
    <t>Nguyễn Duy Minh</t>
  </si>
  <si>
    <t>Nguyễn Thị Liên</t>
  </si>
  <si>
    <t>Nguyễn Hùng Dũng</t>
  </si>
  <si>
    <t>Nguyễn Mạnh Cường</t>
  </si>
  <si>
    <t>Phạm Thị Phượng</t>
  </si>
  <si>
    <t>Trần Ngọc Tuấn</t>
  </si>
  <si>
    <t>Lâm Thị Thu Hiền</t>
  </si>
  <si>
    <t>Trương Ngọc Quân</t>
  </si>
  <si>
    <t>Hoàng Vinh Hạnh</t>
  </si>
  <si>
    <t>Nguyễn Minh Hậu</t>
  </si>
  <si>
    <t>HCQT</t>
  </si>
  <si>
    <t>Phạm Nguyên Anh</t>
  </si>
  <si>
    <t>Trần Thu Trang</t>
  </si>
  <si>
    <t>Đoàn Thị Oanh</t>
  </si>
  <si>
    <t>Hà Phương Minh</t>
  </si>
  <si>
    <t>Đoàn Thị Huyền</t>
  </si>
  <si>
    <t>Ngô Văn Tiến</t>
  </si>
  <si>
    <t>Đinh Xuân Quý</t>
  </si>
  <si>
    <t>Phạm Thị Hoài Phương</t>
  </si>
  <si>
    <t>Nguyễn Văn Thặng</t>
  </si>
  <si>
    <t>Lê Hữu Phúc</t>
  </si>
  <si>
    <t>Nguyễn Thắng</t>
  </si>
  <si>
    <t>Đỗ Thái Sơn</t>
  </si>
  <si>
    <t>Nguyễn Văn Tấn</t>
  </si>
  <si>
    <t>Vương Thị Quỳnh Hoa</t>
  </si>
  <si>
    <t>Trịnh Bá Việt</t>
  </si>
  <si>
    <t>Nguyễn Mạnh Quân</t>
  </si>
  <si>
    <t>Nguyễn Văn Hà</t>
  </si>
  <si>
    <t>Đinh Công Úy</t>
  </si>
  <si>
    <t>Nguyễn Hà Kiên</t>
  </si>
  <si>
    <t>Tôn Văn Hoan</t>
  </si>
  <si>
    <t>Đinh Thị Hồng Vân</t>
  </si>
  <si>
    <t>Lê Thị Nhẫn</t>
  </si>
  <si>
    <t>Đào Thị Bích</t>
  </si>
  <si>
    <t>Lý Thị Nguyệt</t>
  </si>
  <si>
    <t>Nguyễn Thị Việt Trinh</t>
  </si>
  <si>
    <t>Lê Văn Nhất</t>
  </si>
  <si>
    <t>Lương Ngọc Tú</t>
  </si>
  <si>
    <t>Vũ Thị Nhần</t>
  </si>
  <si>
    <t>Lê Thị Thủy</t>
  </si>
  <si>
    <t>Phạm Tiến Cường</t>
  </si>
  <si>
    <t>Hoàng Thị Minh Khuyên</t>
  </si>
  <si>
    <t>Phùng Thị Huyền</t>
  </si>
  <si>
    <t>Phạm Nguyên Hồng</t>
  </si>
  <si>
    <t>Nguyễn Thị Thu Hương</t>
  </si>
  <si>
    <t>Trịnh Thị Huế</t>
  </si>
  <si>
    <t>Đặng Thị Hải Yến</t>
  </si>
  <si>
    <t>Phạm Ngọc Hà</t>
  </si>
  <si>
    <t>Nguyễn Thị Lượng</t>
  </si>
  <si>
    <t>Tổ Bảo vệ</t>
  </si>
  <si>
    <t>Trà Đình Khang</t>
  </si>
  <si>
    <t>Nguyễn Xuân Chính</t>
  </si>
  <si>
    <t>Nguyễn Văn Tuấn (TT)</t>
  </si>
  <si>
    <t>Dương Mạnh Cường</t>
  </si>
  <si>
    <t>Phùng Minh Ngọc</t>
  </si>
  <si>
    <t>Nguyễn Đức Quyết</t>
  </si>
  <si>
    <t>Nguyễn Tiến Năm</t>
  </si>
  <si>
    <t>Nguyễn Văn Chanh</t>
  </si>
  <si>
    <t>Đặng Văn Nam</t>
  </si>
  <si>
    <t>Vũ Văn Tứ</t>
  </si>
  <si>
    <t>Nguyễn Huy Tuấn</t>
  </si>
  <si>
    <t>Hoàng Minh Thơm</t>
  </si>
  <si>
    <t>Đặng Văn Thưởng</t>
  </si>
  <si>
    <t>Đặng Tây Quang</t>
  </si>
  <si>
    <t>Nguyễn Tiến Bình</t>
  </si>
  <si>
    <t>Dương Danh Hùng</t>
  </si>
  <si>
    <t>Nguyễn Văn Tuấn (TH)</t>
  </si>
  <si>
    <t>Phạm Tuấn Dũng</t>
  </si>
  <si>
    <t>Nguyễn Văn Lộc</t>
  </si>
  <si>
    <t>Phạm Quý Phách</t>
  </si>
  <si>
    <t>Lưu Quang Minh</t>
  </si>
  <si>
    <t>Nguyễn Văn Thành</t>
  </si>
  <si>
    <t>Phan Văn Thanh</t>
  </si>
  <si>
    <t>Tổ xe</t>
  </si>
  <si>
    <t>Lê Thanh Anh</t>
  </si>
  <si>
    <t>Nguyễn Hữu Hoàn</t>
  </si>
  <si>
    <t>Lưu Văn Mão</t>
  </si>
  <si>
    <t>Lê Dũng Sỹ</t>
  </si>
  <si>
    <t>Điền Viết Sơn</t>
  </si>
  <si>
    <t>Trương Ngọc Anh</t>
  </si>
  <si>
    <t>Trần Đức Quang</t>
  </si>
  <si>
    <t>Huyết học TH</t>
  </si>
  <si>
    <t>Đỗ Tiến Dũng</t>
  </si>
  <si>
    <t>Vũ Văn Lại</t>
  </si>
  <si>
    <t>Nguyễn Văn Phòng</t>
  </si>
  <si>
    <t>Hoàng Thị Trang</t>
  </si>
  <si>
    <t>Vũ Thanh Thảo</t>
  </si>
  <si>
    <t>Nguyễn Thị Oanh</t>
  </si>
  <si>
    <t>Nguyễn T Hoàng Yến</t>
  </si>
  <si>
    <t>Nguyễn Thị Hiên</t>
  </si>
  <si>
    <t>Mai Lê Trâm</t>
  </si>
  <si>
    <t>Lê Thành Trung</t>
  </si>
  <si>
    <t>Hồ Thị Nam Phương</t>
  </si>
  <si>
    <t>Đinh Thị Thanh</t>
  </si>
  <si>
    <t>Nguyễn T Hồng Nhung</t>
  </si>
  <si>
    <t>La Thị Loan</t>
  </si>
  <si>
    <t>Nguyễn Thanh Tùng</t>
  </si>
  <si>
    <t>Nguyễn Quang Hà</t>
  </si>
  <si>
    <t>Nguyễn Thảo Linh</t>
  </si>
  <si>
    <t>Nguyễn T Thanh Tươi</t>
  </si>
  <si>
    <t>Nguyễn Thị Mai Hoa</t>
  </si>
  <si>
    <t>Bùi Thị Minh</t>
  </si>
  <si>
    <t>Khuất Duy Anh</t>
  </si>
  <si>
    <t>Bùi Thị Huyền Trang</t>
  </si>
  <si>
    <t>Nguyễn Thị Hoài</t>
  </si>
  <si>
    <t>Nguyễn Văn Đại</t>
  </si>
  <si>
    <t>Lê Thị Anh</t>
  </si>
  <si>
    <t>Nguyễn T Quỳnh Giang</t>
  </si>
  <si>
    <t>Phạm Thị Lệ Thủy</t>
  </si>
  <si>
    <t>Đái tháo đường</t>
  </si>
  <si>
    <t>Lê Quang Toàn</t>
  </si>
  <si>
    <t>Hồ Khải Hoàn</t>
  </si>
  <si>
    <t>Dương Thị Hằng</t>
  </si>
  <si>
    <t>Đặng Thị Thuý</t>
  </si>
  <si>
    <t>Nguyễn Xuân Mạnh</t>
  </si>
  <si>
    <t>Nguyễn T Quỳnh Hoa</t>
  </si>
  <si>
    <t>Nguyễn Thị Kiên</t>
  </si>
  <si>
    <t>Vũ Thị Bích</t>
  </si>
  <si>
    <t>Hoàng Thu Trang</t>
  </si>
  <si>
    <t>Trần Thị Nguyên</t>
  </si>
  <si>
    <t>Khổng Tiến Tùng</t>
  </si>
  <si>
    <t>Nguyễn Thị Giang</t>
  </si>
  <si>
    <t>Lại Quốc Toản</t>
  </si>
  <si>
    <t>Kiều Thị Liên</t>
  </si>
  <si>
    <t>Đỗ Thị Hường</t>
  </si>
  <si>
    <t>Trần Đình Trọng</t>
  </si>
  <si>
    <t>Nguyễn Diệp Thơ</t>
  </si>
  <si>
    <t>Nguyễn Thị Thuý Diệu</t>
  </si>
  <si>
    <t>Dương Thị Mai Phương</t>
  </si>
  <si>
    <t>Nguyễn Thị Thơm</t>
  </si>
  <si>
    <t>NTNL</t>
  </si>
  <si>
    <t>Nguyễn Hồng Hạnh</t>
  </si>
  <si>
    <t>Đỗ Gia Nam</t>
  </si>
  <si>
    <t>Đỗ Thị Thanh Tâm</t>
  </si>
  <si>
    <t>Nguyễn Mai Phương</t>
  </si>
  <si>
    <t>Nguyễn T Minh Nguyệt</t>
  </si>
  <si>
    <t>Phạm Thị Diên</t>
  </si>
  <si>
    <t>Đinh Thị Lan</t>
  </si>
  <si>
    <t>Lê Thị Hiền</t>
  </si>
  <si>
    <t>Nguyễn Hồng Thảo</t>
  </si>
  <si>
    <t>Lương Thị Thu</t>
  </si>
  <si>
    <t>Nguyễn Thị Dung</t>
  </si>
  <si>
    <t>Đoàn Thị Bích Diệp</t>
  </si>
  <si>
    <t>Nguyễn Mạnh Tuấn</t>
  </si>
  <si>
    <t>Ngô Thị Thu Huệ</t>
  </si>
  <si>
    <t>Nguyễn Thị Mai Loan</t>
  </si>
  <si>
    <t>Đỗ Mạnh Dân</t>
  </si>
  <si>
    <t>Nguyễn T Phương Hà</t>
  </si>
  <si>
    <t>Y tá điều dưỡng</t>
  </si>
  <si>
    <t>Ngô T Thùy Dương</t>
  </si>
  <si>
    <t>Tạ Kim Anh</t>
  </si>
  <si>
    <t>Trần Thị Hiền Phi</t>
  </si>
  <si>
    <t>Nguyễn Thị Mai Thanh</t>
  </si>
  <si>
    <t>Lê Thị Phương Liên</t>
  </si>
  <si>
    <t>Nguyễn Thị Huế</t>
  </si>
  <si>
    <t>NCKH</t>
  </si>
  <si>
    <t>Phạm Thị Lan</t>
  </si>
  <si>
    <t>Trần Thị Loan</t>
  </si>
  <si>
    <t>Lê Văn Chương</t>
  </si>
  <si>
    <t>Nguyễn Thu Thủy</t>
  </si>
  <si>
    <t>CNK TH</t>
  </si>
  <si>
    <t>Đoàn Thái Hiền</t>
  </si>
  <si>
    <t>Trương Thị Thùy Dung</t>
  </si>
  <si>
    <t>Nguyễn Thị Tố Uyên</t>
  </si>
  <si>
    <t>Nguyễn Thị Minh Huê</t>
  </si>
  <si>
    <t>Nguyễn Thị Ngân</t>
  </si>
  <si>
    <t>Nguyễn Thị Thu Hà</t>
  </si>
  <si>
    <t>Nguyễn Hữu Bách</t>
  </si>
  <si>
    <t>Nguyễn Thị Thúy</t>
  </si>
  <si>
    <t>Dư Thị Quí</t>
  </si>
  <si>
    <t>Trần Trọng Bình</t>
  </si>
  <si>
    <t>Phạm Thị Luyên</t>
  </si>
  <si>
    <t>Trần Văn Hà</t>
  </si>
  <si>
    <t>Nguyễn Thị Nguyên</t>
  </si>
  <si>
    <t>Nguyễn Hoàng Giang</t>
  </si>
  <si>
    <t>Nguyễn Thị Ngọc</t>
  </si>
  <si>
    <t>Trần Thị Thu Thủy</t>
  </si>
  <si>
    <t>Hoàng Mạnh Thắng</t>
  </si>
  <si>
    <t>Ngoại</t>
  </si>
  <si>
    <t>Đinh Văn Trực</t>
  </si>
  <si>
    <t>Ngô Văn Bằng</t>
  </si>
  <si>
    <t>Vũ Trọng Hạnh</t>
  </si>
  <si>
    <t>Trần Xuân Hùng</t>
  </si>
  <si>
    <t>Phạm Bá Tuân</t>
  </si>
  <si>
    <t>Tạ Mai Trang</t>
  </si>
  <si>
    <t>Nguyễn Văn Nghị</t>
  </si>
  <si>
    <t>Phạm Thị Thu Hương</t>
  </si>
  <si>
    <t>Trịnh Thị Tuyết</t>
  </si>
  <si>
    <t>Nguyễn T Huyền Anh</t>
  </si>
  <si>
    <t>Nguyễn Thị Minh Thu</t>
  </si>
  <si>
    <t>Đỗ Thị Thảo</t>
  </si>
  <si>
    <t>Nguyễn Thị Hoa</t>
  </si>
  <si>
    <t>Nguyễn Thị Vân</t>
  </si>
  <si>
    <t>Đào Vũ Thương</t>
  </si>
  <si>
    <t>Cao Thanh Thủy</t>
  </si>
  <si>
    <t>Ngô Thị Tình</t>
  </si>
  <si>
    <t>Trần Thị Nhung</t>
  </si>
  <si>
    <t>Nguyễn Ngọc Huân</t>
  </si>
  <si>
    <t>Ngô Văn Hoàng</t>
  </si>
  <si>
    <t>Ngô Quang Huy</t>
  </si>
  <si>
    <t>Nguyễn Văn Hải</t>
  </si>
  <si>
    <t>Ngô Xuân Lộc</t>
  </si>
  <si>
    <t>Bùi Thị Hoa</t>
  </si>
  <si>
    <t>GMHS</t>
  </si>
  <si>
    <t>Nguyễn Công Chính</t>
  </si>
  <si>
    <t>Phạm Thị Tuyết</t>
  </si>
  <si>
    <t>Đoàn Thuỳ Dương</t>
  </si>
  <si>
    <t>Đỗ Thị Bình</t>
  </si>
  <si>
    <t>Vương Đức Hiếu</t>
  </si>
  <si>
    <t>Trần Đặng Sơn</t>
  </si>
  <si>
    <t>Trần Anh Quân</t>
  </si>
  <si>
    <t>Chử Đức Thái</t>
  </si>
  <si>
    <t>Phan Văn Tín</t>
  </si>
  <si>
    <t>Cù Minh Tâm</t>
  </si>
  <si>
    <t>Hồ Văn Phượng</t>
  </si>
  <si>
    <t>Trần Thị Hạnh</t>
  </si>
  <si>
    <t>Vũ Thị Minh Thanh</t>
  </si>
  <si>
    <t>Bùi Đức Huy</t>
  </si>
  <si>
    <t>Nguyễn Thành Trung</t>
  </si>
  <si>
    <t>Đào Thị Thanh Hảo</t>
  </si>
  <si>
    <t>Đào Thị Thúy</t>
  </si>
  <si>
    <t>Nguyễn Thị Hường</t>
  </si>
  <si>
    <t>Nguyễn Thị Phương</t>
  </si>
  <si>
    <t>Bùi Thị Linh Tuyên</t>
  </si>
  <si>
    <t>Vũ Thị Mỹ Anh</t>
  </si>
  <si>
    <t>Nguyễn Trung Kiên</t>
  </si>
  <si>
    <t>Hoàng Kim Vân</t>
  </si>
  <si>
    <t>Phạm Thị Thanh Hoa</t>
  </si>
  <si>
    <t>Vũ Thị Huế</t>
  </si>
  <si>
    <t>Trần Thị Yến</t>
  </si>
  <si>
    <t>Trần Ngọc Mạnh Tú</t>
  </si>
  <si>
    <t>Nguyễn Thị Ngọc Ánh</t>
  </si>
  <si>
    <t>Dư Thị Trang Linh</t>
  </si>
  <si>
    <t>Trần Thị Hồng Thắm</t>
  </si>
  <si>
    <t>Nguyễn Thị Hương Lan</t>
  </si>
  <si>
    <t>Nguyễn Thu Thuỷ</t>
  </si>
  <si>
    <t>Nguyễn Việt Cường</t>
  </si>
  <si>
    <t>Bùi Mạnh Hùng</t>
  </si>
  <si>
    <t>Vũ Thị Sen</t>
  </si>
  <si>
    <t>Phạm Thị Việt</t>
  </si>
  <si>
    <t>PTTG</t>
  </si>
  <si>
    <t>Trần Ngọc Lương</t>
  </si>
  <si>
    <t>Trần Đoàn Kết</t>
  </si>
  <si>
    <t>Phạm Quyết Thắng</t>
  </si>
  <si>
    <t>Nguyễn Thị Điệp</t>
  </si>
  <si>
    <t>Bùi Minh Thông</t>
  </si>
  <si>
    <t>Phạm Tấn Đức</t>
  </si>
  <si>
    <t>Đặng Thị Thu Trang</t>
  </si>
  <si>
    <t>Trịnh Thị Thuý Hồng</t>
  </si>
  <si>
    <t>Mậu Hồng Nhị</t>
  </si>
  <si>
    <t>Lê Tấn Phát</t>
  </si>
  <si>
    <t>Nguyễn Ánh Ngọc</t>
  </si>
  <si>
    <t>Bùi Thị Phượng</t>
  </si>
  <si>
    <t>Ngô Thị Bích Phuợng</t>
  </si>
  <si>
    <t>Nguyễn Thị Ngọc Lan</t>
  </si>
  <si>
    <t>Đinh Thị Thanh Hoa</t>
  </si>
  <si>
    <t>Nguyễn T Minh Phương</t>
  </si>
  <si>
    <t>Nguyễn Viết Mạnh</t>
  </si>
  <si>
    <t>Vũ Mạnh Trường</t>
  </si>
  <si>
    <t>Nguyễn Khắc Thành</t>
  </si>
  <si>
    <t>Trần Hoàng Hải</t>
  </si>
  <si>
    <t>Nguyễn Thị Thúy Vân</t>
  </si>
  <si>
    <t>Phạm Thị Hoa</t>
  </si>
  <si>
    <t>Nguyễn Thị Trầm</t>
  </si>
  <si>
    <t>Trần Thị Vân Anh</t>
  </si>
  <si>
    <t>Phạm Thị Bích Ngọc</t>
  </si>
  <si>
    <t>Trần Thị Thanh Huyền</t>
  </si>
  <si>
    <t>Trương Quang Huy</t>
  </si>
  <si>
    <t>Bùi Việt Hùng</t>
  </si>
  <si>
    <t>Đào Thị Đoan Trang</t>
  </si>
  <si>
    <t>Nguyễn Tùng Dương</t>
  </si>
  <si>
    <t>Đặng Quang Lâm</t>
  </si>
  <si>
    <t>Hoàng Thị Hằng</t>
  </si>
  <si>
    <t>Vũ Thị Hoà</t>
  </si>
  <si>
    <t>YC</t>
  </si>
  <si>
    <t>Phạm Thuý Hường</t>
  </si>
  <si>
    <t>Phạm Tuấn Phương</t>
  </si>
  <si>
    <t>Ngô Thu Quỳnh</t>
  </si>
  <si>
    <t>Phạm Thị Kim Chung</t>
  </si>
  <si>
    <t>Bùi Thị Hoài Thu</t>
  </si>
  <si>
    <t>Nguyễn Ngọc Oanh</t>
  </si>
  <si>
    <t>Nguyễn Thị Thảo</t>
  </si>
  <si>
    <t>Cao Thị Vân Anh</t>
  </si>
  <si>
    <t>Nguyễn Thị Lành</t>
  </si>
  <si>
    <t>Nguyễn Thị Lý</t>
  </si>
  <si>
    <t>Trần Bích Ngọc</t>
  </si>
  <si>
    <t>Nguyễn Thị Mai Mai</t>
  </si>
  <si>
    <t>Lê Thị Hoài</t>
  </si>
  <si>
    <t>Lê Thị Hoa</t>
  </si>
  <si>
    <t>Lưu Thị Mai</t>
  </si>
  <si>
    <t>Nguyễn Minh Nguyên</t>
  </si>
  <si>
    <t>Lê Hiền Lương</t>
  </si>
  <si>
    <t>Nguyễn Quang Phúc</t>
  </si>
  <si>
    <t>Hoàng Thị Dung</t>
  </si>
  <si>
    <t>Nguyễn Thị Ánh</t>
  </si>
  <si>
    <t>Uông Đức Anh</t>
  </si>
  <si>
    <t>Đinh Thị Ngọc</t>
  </si>
  <si>
    <t>Phạm Thị Xuân</t>
  </si>
  <si>
    <t>Lưu Quang Duy</t>
  </si>
  <si>
    <t>Hoàng Thị Hồng Linh</t>
  </si>
  <si>
    <t>Trần Thị Hải Yến</t>
  </si>
  <si>
    <t>Lê Thanh Tùng</t>
  </si>
  <si>
    <t>Nguyễn Hồng Nhung</t>
  </si>
  <si>
    <t>Nguyễn T Hồng Phấn</t>
  </si>
  <si>
    <t>Bùi Thị Hiền</t>
  </si>
  <si>
    <t>Trần Thị Thuý Hường</t>
  </si>
  <si>
    <t>Nguyễn T Thanh Hà</t>
  </si>
  <si>
    <t>BQLDA</t>
  </si>
  <si>
    <t>Đỗ Đình Cương</t>
  </si>
  <si>
    <t>Trần Xuân Long</t>
  </si>
  <si>
    <t>Nguyễn Minh Khiêm</t>
  </si>
  <si>
    <t>CSBC</t>
  </si>
  <si>
    <t>Đặng Thị Mai Trang</t>
  </si>
  <si>
    <t>Nguyễn Ngọc Thiện</t>
  </si>
  <si>
    <t>Tạ Thị Hương</t>
  </si>
  <si>
    <t>Đỗ Thu Hiền</t>
  </si>
  <si>
    <t>Nguyễn Huy Lượng</t>
  </si>
  <si>
    <t>Nguyễn Thị Hương</t>
  </si>
  <si>
    <t>Hoàng Mạnh Anh</t>
  </si>
  <si>
    <t>Lê Thị Trang</t>
  </si>
  <si>
    <t>Vũ Thị Huệ</t>
  </si>
  <si>
    <t>Phạm T Phương Anh</t>
  </si>
  <si>
    <t>Mai Thị Huế</t>
  </si>
  <si>
    <t>Chu Quốc Hoàng</t>
  </si>
  <si>
    <t>Nguyễn Ngọc Minh</t>
  </si>
  <si>
    <t>Nguyễn Văn Thức</t>
  </si>
  <si>
    <t>Lê Văn Hưng</t>
  </si>
  <si>
    <t>Nguyễn Thuỳ Trang</t>
  </si>
  <si>
    <t>Tạ Cẩm Tú</t>
  </si>
  <si>
    <t>Nghiêm Tuấn Nghĩa</t>
  </si>
  <si>
    <t>Nguyễn Thị Anh</t>
  </si>
  <si>
    <t>CNTT</t>
  </si>
  <si>
    <t>Nguyễn Hương Giang</t>
  </si>
  <si>
    <t>Phạm Đăng Tuyền</t>
  </si>
  <si>
    <t>Đặng Ngọc Tú</t>
  </si>
  <si>
    <t>Dương Vũ Thành</t>
  </si>
  <si>
    <t>Phan Hồng Hải</t>
  </si>
  <si>
    <t>Đặng Anh Quang</t>
  </si>
  <si>
    <t>Tống Nguyên Sơn</t>
  </si>
  <si>
    <t>Đỗ Thị Hà</t>
  </si>
  <si>
    <t>DD</t>
  </si>
  <si>
    <t>Phan Hướng Dương</t>
  </si>
  <si>
    <t>Trần Ngọc Kiên</t>
  </si>
  <si>
    <t>Vũ Thu Trang</t>
  </si>
  <si>
    <t>Tạ Thuỳ Linh</t>
  </si>
  <si>
    <t>Phạm Thị Kim Thu</t>
  </si>
  <si>
    <t>Ngô Văn Trọng</t>
  </si>
  <si>
    <t>Đỗ Thị Mai Anh</t>
  </si>
  <si>
    <t>Nguyễn Thị Hiền</t>
  </si>
  <si>
    <t>Vũ Quỳnh Trang</t>
  </si>
  <si>
    <t>Nguyễn Thị Ngọc Mai</t>
  </si>
  <si>
    <t>Nguyễn Thị Bích Ngọc</t>
  </si>
  <si>
    <t>Đoàn Thị Nhung</t>
  </si>
  <si>
    <t>Đinh Văn Long</t>
  </si>
  <si>
    <t>Bùi Hồng Phương</t>
  </si>
  <si>
    <t>Vũ Thị Hạnh</t>
  </si>
  <si>
    <t>Lê Hữu Thành</t>
  </si>
  <si>
    <t>Phạm T Thanh Hương</t>
  </si>
  <si>
    <t>Nguyễn Minh Hùng</t>
  </si>
  <si>
    <t>RLCH</t>
  </si>
  <si>
    <t>Trần Thị Đoàn</t>
  </si>
  <si>
    <t>Nguyễn Quốc Việt</t>
  </si>
  <si>
    <t>Trần Đình Sỹ</t>
  </si>
  <si>
    <t>Chu Thị Tân</t>
  </si>
  <si>
    <t>Vũ Thị Thanh Loan</t>
  </si>
  <si>
    <t>Bùi Thị Thùy</t>
  </si>
  <si>
    <t>Nguyễn Thu Nga</t>
  </si>
  <si>
    <t>Nguyễn Thị Phấn</t>
  </si>
  <si>
    <t>Nguyễn T Phương Thanh</t>
  </si>
  <si>
    <t>Bạch Thị Hải Quyên</t>
  </si>
  <si>
    <t>Vũ Thị Hoàn</t>
  </si>
  <si>
    <t>Âu Thị Oanh</t>
  </si>
  <si>
    <t>Nguyễn Hữu Huỳnh</t>
  </si>
  <si>
    <t>Phạm Thị Xuân Phương</t>
  </si>
  <si>
    <t>Cao Thị Phương Thuý</t>
  </si>
  <si>
    <t>Vũ Thị Ngọc</t>
  </si>
  <si>
    <t>Ngô Thị Thu Hiền</t>
  </si>
  <si>
    <t>Dương Thị Hoa</t>
  </si>
  <si>
    <t>Trần Việt Cường</t>
  </si>
  <si>
    <t>Cao Thị Làn</t>
  </si>
  <si>
    <t>Nội chung</t>
  </si>
  <si>
    <t>Nguyễn Thị Hồ Lan</t>
  </si>
  <si>
    <t>Nguyễn Mạnh Hà</t>
  </si>
  <si>
    <t>Cao Thuý Hằng</t>
  </si>
  <si>
    <t>Hoàng Văn Kiên</t>
  </si>
  <si>
    <t>Trần Thị Như Quỳnh</t>
  </si>
  <si>
    <t xml:space="preserve">Nguyễn Thị Thu </t>
  </si>
  <si>
    <t>Lê Quang Sơn</t>
  </si>
  <si>
    <t>Phú Thị Thủy</t>
  </si>
  <si>
    <t>Lương Thị Trang</t>
  </si>
  <si>
    <t>Nguyễn Thị Lan Trang</t>
  </si>
  <si>
    <t>Trần Thị Thuận</t>
  </si>
  <si>
    <t>Nguyễn Anh Đức</t>
  </si>
  <si>
    <t>Phạm Hiền Anh</t>
  </si>
  <si>
    <t>Lương Văn Quy</t>
  </si>
  <si>
    <t>Nguyễn Ngọc Mai</t>
  </si>
  <si>
    <t>Đỗ Thu Trang</t>
  </si>
  <si>
    <t>Từ Khánh Ly</t>
  </si>
  <si>
    <t>Vũ Minh Hiền</t>
  </si>
  <si>
    <t>Nguyễn Thị Hồng Gấm</t>
  </si>
  <si>
    <t>KTC</t>
  </si>
  <si>
    <t>Phan Hoàng Hiệp</t>
  </si>
  <si>
    <t>Đỗ Văn Kỳ</t>
  </si>
  <si>
    <t>Vũ Thị Hải Yến</t>
  </si>
  <si>
    <t>Nguyễn Giang Sơn</t>
  </si>
  <si>
    <t>Nguyễn Thái Hoàng</t>
  </si>
  <si>
    <t>Nguyễn T Quỳnh Mai</t>
  </si>
  <si>
    <t>Đỗ Thành Công</t>
  </si>
  <si>
    <t>Vũ Thị Nhung</t>
  </si>
  <si>
    <t>Thạch Thị Thắng</t>
  </si>
  <si>
    <t>Nguyễn Thị Hồng</t>
  </si>
  <si>
    <t>Giáp Thị Thu Liên</t>
  </si>
  <si>
    <t>Vũ Hải Yến</t>
  </si>
  <si>
    <t>Nguyễn Thị Tăng</t>
  </si>
  <si>
    <t>Trương Thị Hiền</t>
  </si>
  <si>
    <t>Nguyễn Thị Vân Anh</t>
  </si>
  <si>
    <t>Đặng Thị Nga</t>
  </si>
  <si>
    <t>Đàm Hương Thảo</t>
  </si>
  <si>
    <t>Đinh Ngọc Triều</t>
  </si>
  <si>
    <t>Trần Thị Ngọc Điệp</t>
  </si>
  <si>
    <t>Nguyễn Thuý Vân</t>
  </si>
  <si>
    <t>Tô Thị Len</t>
  </si>
  <si>
    <t>Nguyễn Thu Hường</t>
  </si>
  <si>
    <t>Trần Lệ Thuỷ</t>
  </si>
  <si>
    <t>Bùi Văn Khánh</t>
  </si>
  <si>
    <t>Đỗ Thiện Tráng</t>
  </si>
  <si>
    <t>Từ Tiến Thành</t>
  </si>
  <si>
    <t>YHHN</t>
  </si>
  <si>
    <t>Lương Quốc Hải</t>
  </si>
  <si>
    <t>Hà Quang Thành</t>
  </si>
  <si>
    <t>Vũ Mạnh Toàn</t>
  </si>
  <si>
    <t>Trần Văn Phương</t>
  </si>
  <si>
    <t>Hoàng Thanh Tùng</t>
  </si>
  <si>
    <t>Nguyễn Văn Lễ</t>
  </si>
  <si>
    <t>Nguyễn Tuấn Anh</t>
  </si>
  <si>
    <t>Tạ Văn Ngọc</t>
  </si>
  <si>
    <t>Đỗ Văn Hải</t>
  </si>
  <si>
    <t>Đồng Phú Đạt</t>
  </si>
  <si>
    <t>Hoàng Văn Hải</t>
  </si>
  <si>
    <t>Vũ Quang Long</t>
  </si>
  <si>
    <t>Nguyễn Mai Anh</t>
  </si>
  <si>
    <t>Phạm Tuấn Nghĩa</t>
  </si>
  <si>
    <t>Viết Ngọc Linh</t>
  </si>
  <si>
    <t>Nguyễn Hoàng Phương</t>
  </si>
  <si>
    <t>Dương Danh Lĩnh</t>
  </si>
  <si>
    <t>Vũ Hải Phúc</t>
  </si>
  <si>
    <t>Nguyễn Minh Đức</t>
  </si>
  <si>
    <t>Phạm Ngọc Hải</t>
  </si>
  <si>
    <t>BLTG</t>
  </si>
  <si>
    <t>Lê Thị Việt Hà</t>
  </si>
  <si>
    <t>Trần Thị Nhật</t>
  </si>
  <si>
    <t>Đỗ Bích Điệp</t>
  </si>
  <si>
    <t>Đỗ Hoa Quỳnh</t>
  </si>
  <si>
    <t>Đinh Công Trường</t>
  </si>
  <si>
    <t>Nguyễn Thị Thu Trang</t>
  </si>
  <si>
    <t>Hoàng Thị Hiền</t>
  </si>
  <si>
    <t>Phạm Thanh Thuý</t>
  </si>
  <si>
    <t>Tạ Thị Ngọc Quỳnh</t>
  </si>
  <si>
    <t>Vũ Thị Tâm</t>
  </si>
  <si>
    <t>Trần Phương Thảo</t>
  </si>
  <si>
    <t>Lưu Thị Tiến</t>
  </si>
  <si>
    <t>Nguyễn Tá Tuấn</t>
  </si>
  <si>
    <t>Đinh Thị Huê</t>
  </si>
  <si>
    <t>Lê Hoài Nam</t>
  </si>
  <si>
    <t>Hoàng Khánh Linh</t>
  </si>
  <si>
    <t>YHCT TT</t>
  </si>
  <si>
    <t>Bùi Chiến Thắng</t>
  </si>
  <si>
    <t>Cấn Thị Hồng Nhung</t>
  </si>
  <si>
    <t>Phạm T Hương Giang</t>
  </si>
  <si>
    <t>Đinh Danh Hùng</t>
  </si>
  <si>
    <t>Đinh Thị Hương</t>
  </si>
  <si>
    <t>YHCT TH</t>
  </si>
  <si>
    <t>Đinh Thị Lượt</t>
  </si>
  <si>
    <t>Phạm Khắc Quỳnh</t>
  </si>
  <si>
    <t>Lưu Thị Thục Anh</t>
  </si>
  <si>
    <t>Lê Thị Tuyết</t>
  </si>
  <si>
    <t>Tô Thị Vân Giang</t>
  </si>
  <si>
    <t>Trần Văn Lai</t>
  </si>
  <si>
    <t>Nguyễn Văn Toàn</t>
  </si>
  <si>
    <t>Hoàng Hữu Cường</t>
  </si>
  <si>
    <t>Phạm Thị Hường</t>
  </si>
  <si>
    <t>Lưu Thị Hương</t>
  </si>
  <si>
    <t>Nguyễn T Thanh Thủy</t>
  </si>
  <si>
    <t>Phạm Văn Giáp</t>
  </si>
  <si>
    <t>Lưu Tiến Dũng</t>
  </si>
  <si>
    <t>Đào Quốc Anh</t>
  </si>
  <si>
    <t>Nguyễn Thị Mai Phương</t>
  </si>
  <si>
    <t>Lê Thị Thuý Huyền</t>
  </si>
  <si>
    <t>Đinh Hễ Mỹ</t>
  </si>
  <si>
    <t>ĐTTC</t>
  </si>
  <si>
    <t>Tôn Thất Kha</t>
  </si>
  <si>
    <t>Trần Thị Minh Hải</t>
  </si>
  <si>
    <t>Đỗ Văn Thành</t>
  </si>
  <si>
    <t>Bùi Thị Bích Ngọc</t>
  </si>
  <si>
    <t>Đỗ Thị Thanh</t>
  </si>
  <si>
    <t>Duơng Mạnh Tùng</t>
  </si>
  <si>
    <t>Hoàng Thị Thu Thủy</t>
  </si>
  <si>
    <t>Nguyễn Đình Nam</t>
  </si>
  <si>
    <t>Nguyễn Thị Ngoan</t>
  </si>
  <si>
    <t>Trần Thị Thúy Ly</t>
  </si>
  <si>
    <t>Trần Công Phúc</t>
  </si>
  <si>
    <t>Nguyễn Thị Đan</t>
  </si>
  <si>
    <t>Phạm Thị Ngoan</t>
  </si>
  <si>
    <t>Lương Đức Hải</t>
  </si>
  <si>
    <t>Từ Thị Hải Yến</t>
  </si>
  <si>
    <t>Nguyễn Đăng Quân</t>
  </si>
  <si>
    <t>Vũ Văn Thịnh</t>
  </si>
  <si>
    <t>Lương Tuấn Thành</t>
  </si>
  <si>
    <t>Nguyễn Thị Thu Cúc</t>
  </si>
  <si>
    <t>Lương Văn Nguyên</t>
  </si>
  <si>
    <t>Nguyễn Xuân Quyết</t>
  </si>
  <si>
    <t>Nguyễn Thị Thu Nhàn</t>
  </si>
  <si>
    <t>Nguyễn Thị Minh Huệ</t>
  </si>
  <si>
    <t>Đào Trúc Quỳnh</t>
  </si>
  <si>
    <t>Phan Đăng Hiếu</t>
  </si>
  <si>
    <t>CTXH</t>
  </si>
  <si>
    <t>Bùi Thế Long</t>
  </si>
  <si>
    <t>Lê Thị Phượng</t>
  </si>
  <si>
    <t>Nguyễn Thị Minh</t>
  </si>
  <si>
    <t>Nguyễn T Thương Thương</t>
  </si>
  <si>
    <t>Đỗ Thị Kim Nga</t>
  </si>
  <si>
    <t>Lê Thị Thu Hiền</t>
  </si>
  <si>
    <t>Nguyễn Thị Thu Hường</t>
  </si>
  <si>
    <t>Trần Thị Diệu Hương</t>
  </si>
  <si>
    <t>Mai Thị Thanh Thuỷ</t>
  </si>
  <si>
    <t>Nguyễn Phương Thảo</t>
  </si>
  <si>
    <t>Trịnh Thị Sen</t>
  </si>
  <si>
    <t>Nguyễn Khánh Linh</t>
  </si>
  <si>
    <t>Nguyễn Thúy Hoa</t>
  </si>
  <si>
    <t>Phạm Thị Kiều Oanh</t>
  </si>
  <si>
    <t>Đào Văn Đôn</t>
  </si>
  <si>
    <t>Đặng Thị Minh Thúy</t>
  </si>
  <si>
    <t>Nguyễn Hoàng Kiều Trang</t>
  </si>
  <si>
    <t>Đào Thị Huyền</t>
  </si>
  <si>
    <t>Nguyễn Thị Ngọc Anh</t>
  </si>
  <si>
    <t>Phạm Thị Thúy Quỳnh</t>
  </si>
  <si>
    <t>Phạm Thuý Quỳnh</t>
  </si>
  <si>
    <t>Lê Trang Khánh Ngân</t>
  </si>
  <si>
    <t>Nguyễn Văn Hiếu</t>
  </si>
  <si>
    <t>Nguyễn Thị Thùy Linh</t>
  </si>
  <si>
    <t>Trương T Thanh Xuyên</t>
  </si>
  <si>
    <t>QLCL</t>
  </si>
  <si>
    <t>Nguyễn Viết Thành</t>
  </si>
  <si>
    <t>Thân Thị Bách</t>
  </si>
  <si>
    <t>Lê Thu Thảo</t>
  </si>
  <si>
    <t>Phùng Thị Sâm</t>
  </si>
  <si>
    <t>Kim Thị Hằng</t>
  </si>
  <si>
    <t>Lê Như Hải</t>
  </si>
  <si>
    <t>Trần Thanh Hoà</t>
  </si>
  <si>
    <t>Nguyễn Thị Bích Thủy</t>
  </si>
  <si>
    <t>Nguyễn Chiến Thắng</t>
  </si>
  <si>
    <t>Lê Cảnh Hùng</t>
  </si>
  <si>
    <t>TDCNTT</t>
  </si>
  <si>
    <t>Đàm Văn Toại</t>
  </si>
  <si>
    <t>Lại Thị Bích Đông</t>
  </si>
  <si>
    <t>Nguyễn Thị Thu</t>
  </si>
  <si>
    <t>Nguyễn Huy Thọ</t>
  </si>
  <si>
    <t>Trương Thị Tươi</t>
  </si>
  <si>
    <t>Nguyễn T Hoài Thiên</t>
  </si>
  <si>
    <t>Trần Văn Nam</t>
  </si>
  <si>
    <t>Trần Thị Thuỳ</t>
  </si>
  <si>
    <t>Nguyễn T Thanh Bình</t>
  </si>
  <si>
    <t>Nguyễn Quốc Triệu</t>
  </si>
  <si>
    <t>Nguyễn Tiến Hoàng</t>
  </si>
  <si>
    <t>Phạm Thị Tuyền</t>
  </si>
  <si>
    <t>Nguyễn Đức Hồng</t>
  </si>
  <si>
    <t>Nguyễn Công Hoan</t>
  </si>
  <si>
    <t>Võ Trung Kiên</t>
  </si>
  <si>
    <t>Lê Trung Kiên</t>
  </si>
  <si>
    <t>Lê Mai Anh</t>
  </si>
  <si>
    <t>Bùi Thu Hường</t>
  </si>
  <si>
    <t>KBTT</t>
  </si>
  <si>
    <t>Phạm Thị Thuý</t>
  </si>
  <si>
    <t>Trần Thị Huyền</t>
  </si>
  <si>
    <t>Trần Bạch Dương</t>
  </si>
  <si>
    <t>Ngô Thị Bích Thuận</t>
  </si>
  <si>
    <t>Trần Phương Thúy</t>
  </si>
  <si>
    <t>Vũ Thị Kim Anh</t>
  </si>
  <si>
    <t>Phạm Thị Giang</t>
  </si>
  <si>
    <t>Trần Thị Thùy Trang</t>
  </si>
  <si>
    <t>Nguyễn Thị Thu Hoài</t>
  </si>
  <si>
    <t xml:space="preserve">Nguyễn Thị Là </t>
  </si>
  <si>
    <t>XNI</t>
  </si>
  <si>
    <t>Nguyễn T Thu Hiền</t>
  </si>
  <si>
    <t>Nguyễn Thị Hạnh</t>
  </si>
  <si>
    <t>Nguyễn Thị Thu Huyền</t>
  </si>
  <si>
    <t>Phạm Thị Thu Phương</t>
  </si>
  <si>
    <t>Nguyễn Đức Cường</t>
  </si>
  <si>
    <t>HSTT</t>
  </si>
  <si>
    <t>Lương Quỳnh Hoa</t>
  </si>
  <si>
    <t>Nguyễn Liên Hương</t>
  </si>
  <si>
    <t>Tô T Minh Hường</t>
  </si>
  <si>
    <t>Hoàng Thị Nhi</t>
  </si>
  <si>
    <t>Nguyễn Văn Long</t>
  </si>
  <si>
    <t>Phùng Thị Yến</t>
  </si>
  <si>
    <t>Nhữ Thị Huệ</t>
  </si>
  <si>
    <t>Nguyễn T Thanh Thảo</t>
  </si>
  <si>
    <t>Vũ Thị Hiền</t>
  </si>
  <si>
    <t>Nguyễn T Huyền Ngọc</t>
  </si>
  <si>
    <t>Đặng Thùy Trang</t>
  </si>
  <si>
    <t>Nguyễn Thị Tân</t>
  </si>
  <si>
    <t>Dương Thị Đào</t>
  </si>
  <si>
    <t>Hoàng Thị Hà Ly</t>
  </si>
  <si>
    <t>Trần Kim Ánh</t>
  </si>
  <si>
    <t>Nguyễn Thị Nhạn</t>
  </si>
  <si>
    <t>HHTBTT</t>
  </si>
  <si>
    <t>Trần Thu Hiền</t>
  </si>
  <si>
    <t>Nông Tố Uyên</t>
  </si>
  <si>
    <t>Trà Quang Huy</t>
  </si>
  <si>
    <t>Bùi Minh Hằng</t>
  </si>
  <si>
    <t>Hà Thị Hảo</t>
  </si>
  <si>
    <t>Tôn Thị Nụ</t>
  </si>
  <si>
    <t>Nguyễn Thiết Hùng</t>
  </si>
  <si>
    <t>Nguyễn Văn Tân</t>
  </si>
  <si>
    <t>Nguyễn Quang Hưng</t>
  </si>
  <si>
    <t>Nguyễn Văn Trường</t>
  </si>
  <si>
    <t>Dương Hà Thanh</t>
  </si>
  <si>
    <t>Nguyễn Thúy Kiều</t>
  </si>
  <si>
    <t>Nguyễn Thu Hương</t>
  </si>
  <si>
    <t>Trần Thị Quỳnh</t>
  </si>
  <si>
    <t>Lê Thị Khuyên</t>
  </si>
  <si>
    <t>NTSS</t>
  </si>
  <si>
    <t>Vũ Thị Hiền Trinh</t>
  </si>
  <si>
    <t>Trần Văn Lưu</t>
  </si>
  <si>
    <t>Vũ Hoài Thu</t>
  </si>
  <si>
    <t>Hoàng T Huyền Ninh</t>
  </si>
  <si>
    <t>Ngô Bích Ngọc</t>
  </si>
  <si>
    <t>Dương T Như Quỳnh</t>
  </si>
  <si>
    <t>Lê Nam Hải</t>
  </si>
  <si>
    <t>Trương Đức Châu</t>
  </si>
  <si>
    <t>Ngô Thị Thơm</t>
  </si>
  <si>
    <t>Nguyễn T Hương Giang</t>
  </si>
  <si>
    <t>Phạm Quang Đạt</t>
  </si>
  <si>
    <t>Mai Thị Hà</t>
  </si>
  <si>
    <t>Trần Thị Giang</t>
  </si>
  <si>
    <t>Nguyễn Hải Giang</t>
  </si>
  <si>
    <t>Lưu Thị Quy</t>
  </si>
  <si>
    <t>CNK</t>
  </si>
  <si>
    <t>Nguyễn T Thanh Nga</t>
  </si>
  <si>
    <t>Nguyễn Thị Xoan</t>
  </si>
  <si>
    <t>Dương Thị Ân</t>
  </si>
  <si>
    <t>Nguyễn Thị Xuân Thu</t>
  </si>
  <si>
    <t>Nguyễn Việt Hà</t>
  </si>
  <si>
    <t>Nguyễn T Tuyết Nguyệt</t>
  </si>
  <si>
    <t>Nguyễn Ngọc Việt</t>
  </si>
  <si>
    <t>Nguyễn Hồng Anh</t>
  </si>
  <si>
    <t>Nguyễn Duy Trinh</t>
  </si>
  <si>
    <t>HSCC</t>
  </si>
  <si>
    <t>Trần Văn Đồng</t>
  </si>
  <si>
    <t>Nguyễn Minh Tuấn</t>
  </si>
  <si>
    <t>Vũ Ngọc Châm</t>
  </si>
  <si>
    <t>Nguyễn Thị Thuý</t>
  </si>
  <si>
    <t>Vũ Ngọc Uẩn</t>
  </si>
  <si>
    <t>Nguyễn Công Bình</t>
  </si>
  <si>
    <t>Bùi Thị Huệ</t>
  </si>
  <si>
    <t>Nguyễn Văn Tùng</t>
  </si>
  <si>
    <t>Nguyễn Thị Luyện</t>
  </si>
  <si>
    <t>Phạm Văn Mạnh</t>
  </si>
  <si>
    <t>Nguyễn Đình Hoàn</t>
  </si>
  <si>
    <t>Lê Thị Chi</t>
  </si>
  <si>
    <t>Bùi Mạnh Tiến</t>
  </si>
  <si>
    <t>Nguyễn Thị Kim Liên</t>
  </si>
  <si>
    <t>Bùi Văn Bình</t>
  </si>
  <si>
    <t>Lê Thị Hồng Duyên</t>
  </si>
  <si>
    <t>Lê Toàn</t>
  </si>
  <si>
    <t>Nguyễn Thị Thu Ly</t>
  </si>
  <si>
    <t>Trần Phạm Tuyên</t>
  </si>
  <si>
    <t>Phạm Văn Hưng</t>
  </si>
  <si>
    <t>Cao Thu Hằng</t>
  </si>
  <si>
    <t>Hoàng T Kim Ngân</t>
  </si>
  <si>
    <t>TTNIEU TT</t>
  </si>
  <si>
    <t>Nguyễn Thị Lộc</t>
  </si>
  <si>
    <t>Nguyễn T Thu Hương</t>
  </si>
  <si>
    <t>Nguyễn Thị Quỳnh</t>
  </si>
  <si>
    <t>Lê Thị Yến</t>
  </si>
  <si>
    <t>Ngô Thị Tơ</t>
  </si>
  <si>
    <t>Nguyễn T Khánh Hòa</t>
  </si>
  <si>
    <t>Đàm Trung Hiếu</t>
  </si>
  <si>
    <t>Vũ Quang Huy</t>
  </si>
  <si>
    <t>Trần Thị Quyên</t>
  </si>
  <si>
    <t>Nguyễn Thu Hiền</t>
  </si>
  <si>
    <t>Nguyễn Thủy Tiên</t>
  </si>
  <si>
    <t>Lê Ngọc Ánh</t>
  </si>
  <si>
    <t>Bùi Thị Quỳnh</t>
  </si>
  <si>
    <t>Nguyễn Thị Duyên</t>
  </si>
  <si>
    <t>Nguyễn T Phương Anh</t>
  </si>
  <si>
    <t>Đinh Thị Khánh Chi</t>
  </si>
  <si>
    <t>Bùi Thị Năm</t>
  </si>
  <si>
    <t>Trần Thị Hằng Thu</t>
  </si>
  <si>
    <t>TTNIEU TH</t>
  </si>
  <si>
    <t>Nguyễn Thị Lựu</t>
  </si>
  <si>
    <t>Phùng Thị Thêu</t>
  </si>
  <si>
    <t>Trịnh Thị Ngân</t>
  </si>
  <si>
    <t>Bùi Minh Phượng</t>
  </si>
  <si>
    <t>Vũ Hữu Tài</t>
  </si>
  <si>
    <t>Lê Thị Hằng Nga</t>
  </si>
  <si>
    <t>Nguyễn Thị Quyên</t>
  </si>
  <si>
    <t>Phạm Văn Đức</t>
  </si>
  <si>
    <t>Đỗ Thị Thủy</t>
  </si>
  <si>
    <t>Trương Đình Bảng</t>
  </si>
  <si>
    <t>Hồ Thị Loan</t>
  </si>
  <si>
    <t>Bùi Thị Minh Phương</t>
  </si>
  <si>
    <t>Võ Nữ Hoài Thu</t>
  </si>
  <si>
    <t>Trần Thị Minh Nguyệt</t>
  </si>
  <si>
    <t>Nguyễn T Thu Huyền</t>
  </si>
  <si>
    <t>Nguyễn Đình Đạt</t>
  </si>
  <si>
    <t>Hoàng Quỳnh Vân</t>
  </si>
  <si>
    <t>Vũ Thị Bé</t>
  </si>
  <si>
    <t>ĐV TNT</t>
  </si>
  <si>
    <t>Trần Tuấn Anh</t>
  </si>
  <si>
    <t>Trịnh Văn Đoan</t>
  </si>
  <si>
    <t>Vũ Văn Trường</t>
  </si>
  <si>
    <t>Phạm Thị Lan Anh</t>
  </si>
  <si>
    <t>Đặng Thị Nhung</t>
  </si>
  <si>
    <t>Nguyễn T Bích Ngoan</t>
  </si>
  <si>
    <t>Phùng Thị Sen</t>
  </si>
  <si>
    <t>Nguyễn Thị Loan</t>
  </si>
  <si>
    <t>Lê Thị Linh</t>
  </si>
  <si>
    <t>Đặng Thị Bích Ngọc</t>
  </si>
  <si>
    <t>Lê Trọng Vui</t>
  </si>
  <si>
    <t>Hoàng T Minh Hường</t>
  </si>
  <si>
    <t>Nguyễn Thị Tú</t>
  </si>
  <si>
    <t>Từ Đức Thuận</t>
  </si>
  <si>
    <t>Nguyễn Văn Thưởng</t>
  </si>
  <si>
    <t>Lê Trọng Minh</t>
  </si>
  <si>
    <t>Lê Tuấn Dũng</t>
  </si>
  <si>
    <t>Phùng Quốc Đài</t>
  </si>
  <si>
    <t>Nguyễn Xuân Thành</t>
  </si>
  <si>
    <t>ĐTBN</t>
  </si>
  <si>
    <t>Vũ Tuấn Thăng</t>
  </si>
  <si>
    <t>Nguyễn Giang Nam</t>
  </si>
  <si>
    <t>Trần Thị Thuý Loan</t>
  </si>
  <si>
    <t>Nguyễn T Hồng Khánh</t>
  </si>
  <si>
    <t>Nguyễn Thu Huyền</t>
  </si>
  <si>
    <t>Đoàn Thị Len</t>
  </si>
  <si>
    <t>Nguyễn Thị Hoà</t>
  </si>
  <si>
    <t>Hoàng Ánh Hồng</t>
  </si>
  <si>
    <t>Hoàng Thị Lý</t>
  </si>
  <si>
    <t>Lê Mạnh Hùng</t>
  </si>
  <si>
    <t>Nguyễn Thanh Hiền</t>
  </si>
  <si>
    <t>Trần Tiến</t>
  </si>
  <si>
    <t>Tạ Bích Ngọc</t>
  </si>
  <si>
    <t>Phạm Thanh Tùng</t>
  </si>
  <si>
    <t>Hoàng Đức Huy</t>
  </si>
  <si>
    <t>Nguyễn Thị Hoàng Vy</t>
  </si>
  <si>
    <t>BS trẻ tình nguyện</t>
  </si>
  <si>
    <t>Nguyễn Thị Kim Anh</t>
  </si>
  <si>
    <t>BỘ Y TẾ</t>
  </si>
  <si>
    <t>BỆNH VIỆN NỘI TIẾT TW</t>
  </si>
  <si>
    <t>PHÒNG TÀI CHÍNH KẾ TOÁN</t>
  </si>
  <si>
    <t>Lương cơ bản:</t>
  </si>
  <si>
    <t>Họ và tên</t>
  </si>
  <si>
    <t>Mã ngạch</t>
  </si>
  <si>
    <t>Ngày hưởng lương thực tế</t>
  </si>
  <si>
    <t>Phụ cấp công tác phí thường xuyên</t>
  </si>
  <si>
    <t>Ký nhận</t>
  </si>
  <si>
    <t>H.số lương cấp bậc</t>
  </si>
  <si>
    <t>H.số lương chức vụ</t>
  </si>
  <si>
    <t>Hệ số lương vượt khung</t>
  </si>
  <si>
    <t>H.số PC ưu đãi theo nghề</t>
  </si>
  <si>
    <t>H.số lương trách nhiệm</t>
  </si>
  <si>
    <t>PC độc hại</t>
  </si>
  <si>
    <t>Cộng</t>
  </si>
  <si>
    <t>BHXH</t>
  </si>
  <si>
    <t>BHYT</t>
  </si>
  <si>
    <t>1 ngày lương</t>
  </si>
  <si>
    <t>A</t>
  </si>
  <si>
    <t>B</t>
  </si>
  <si>
    <t>C</t>
  </si>
  <si>
    <t>I</t>
  </si>
  <si>
    <t>CB công chức</t>
  </si>
  <si>
    <t>06.031</t>
  </si>
  <si>
    <t>06.032</t>
  </si>
  <si>
    <t>Nghỉ k lương</t>
  </si>
  <si>
    <t>Phạm Thị Thu Hường</t>
  </si>
  <si>
    <t>Tổng cộng</t>
  </si>
  <si>
    <t>Ghi chú: Những CBVC có lương thấp hơn lương tối thiểu vùng  được miễn đóng đoàn phí công đoàn từ tháng 05-12/2021  theo CV 259/CĐYT ngày 11/08/2021 của CĐYTVN</t>
  </si>
  <si>
    <t>Lập biểu</t>
  </si>
  <si>
    <t>####</t>
  </si>
  <si>
    <t>BẢNG PHÂN CHIA THU NHẬP TĂNG THÊM THÁNG 12 NĂM 2021</t>
  </si>
  <si>
    <t>Phòng Tài chính kế toán</t>
  </si>
  <si>
    <t>Hệ số k</t>
  </si>
  <si>
    <t>Ghi chú</t>
  </si>
  <si>
    <t>20=11+12-13-14-15-16+19</t>
  </si>
  <si>
    <t>LP 2/23 ngày</t>
  </si>
  <si>
    <t>LP 1/23 ngày</t>
  </si>
  <si>
    <t>VC mới, hưởng 80%, k lương</t>
  </si>
  <si>
    <t>VC mới, hưởng 80%, LP 2/23 ng</t>
  </si>
  <si>
    <t>Về BV T11/2020, LP 1/23 ngày</t>
  </si>
  <si>
    <t>Về BV T04/2021, hưởng 80%</t>
  </si>
  <si>
    <t>Người lập</t>
  </si>
  <si>
    <t>Lãnh đạo khoa/phòng</t>
  </si>
  <si>
    <t>Vi Thị Ngọc</t>
  </si>
  <si>
    <t>Nguyễn Thuỳ Dương</t>
  </si>
  <si>
    <t>Trương Tiến Đạt</t>
  </si>
  <si>
    <t>Đào Duy Yên</t>
  </si>
  <si>
    <t>Nguyễn Trường Sơn</t>
  </si>
  <si>
    <t>Đỗ Minh Vượng</t>
  </si>
  <si>
    <t>Dương Danh Hưng</t>
  </si>
  <si>
    <t>Trần Xuân Hưng</t>
  </si>
  <si>
    <t>Trương Văn Nghệ</t>
  </si>
  <si>
    <t>Nguyễn Thị Hương Liên</t>
  </si>
  <si>
    <t>Đặng Tuyết Nhung</t>
  </si>
  <si>
    <t>Lê Thị Thu Hiền (ĐD)</t>
  </si>
  <si>
    <t>Lê Thị Thu Hiền (BS)</t>
  </si>
  <si>
    <t>Nguyễn Thị Tâm (BS)</t>
  </si>
  <si>
    <t>Nguyễn Thị Tâm (HL)</t>
  </si>
  <si>
    <t>Đào Thị Thu Hiền</t>
  </si>
  <si>
    <t>Nguyễn Phùng Hưng</t>
  </si>
  <si>
    <t>Lưu Huyền Phương</t>
  </si>
  <si>
    <t>Lê Thị Minh Hưng</t>
  </si>
  <si>
    <t>Trần Thị Ngọc Anh</t>
  </si>
  <si>
    <t>Vương Đình Thành</t>
  </si>
  <si>
    <t>Chu Thị Thu</t>
  </si>
  <si>
    <t>Đinh Thị Thanh Ngân</t>
  </si>
  <si>
    <t>Triệu Quang Hợp</t>
  </si>
  <si>
    <t>Nguyễn Ngọc Yến Nhi</t>
  </si>
  <si>
    <t>Đỗ Hà Trang</t>
  </si>
  <si>
    <t>Lê Thị Dương</t>
  </si>
  <si>
    <t>Nguyễn Thị Ly</t>
  </si>
  <si>
    <t>Nguyễn Thị Thu Hằng</t>
  </si>
  <si>
    <t>Phan Thị Phương Thảo</t>
  </si>
  <si>
    <t>Nguyễn Văn Hiến</t>
  </si>
  <si>
    <t>Nguyễn Tuấn Đạt</t>
  </si>
  <si>
    <t>Ngô Văn Thanh</t>
  </si>
  <si>
    <t>Nguyễn Thành Lam</t>
  </si>
  <si>
    <t>Đinh Trung Hòa</t>
  </si>
  <si>
    <t>Nguyễn Văn Sắc</t>
  </si>
  <si>
    <t>Phan Thị Kim Nha</t>
  </si>
  <si>
    <t>Trần Tiến Anh</t>
  </si>
  <si>
    <t>Nguyễn Phú Long</t>
  </si>
  <si>
    <t>Trần Thu Thủy</t>
  </si>
  <si>
    <t>Nguyễn Thị Hồng Ngọc</t>
  </si>
  <si>
    <t>Hoàng Bảo Trung</t>
  </si>
  <si>
    <t>Nguyễn Văn Phương</t>
  </si>
  <si>
    <t>Nguyễn Thị Như Quỳnh</t>
  </si>
  <si>
    <t>Ngô Thị Tâm</t>
  </si>
  <si>
    <t>Nguyễn Tuyết Mai</t>
  </si>
  <si>
    <t>Vũ Hồng Quân</t>
  </si>
  <si>
    <t>Dương Thị Nụ</t>
  </si>
  <si>
    <t>Lâm Minh Hà</t>
  </si>
  <si>
    <t>Vũ Thị Thắm</t>
  </si>
  <si>
    <t>Mai Huyền Trang</t>
  </si>
  <si>
    <t>Nguyễn Thị Ngọc Mến</t>
  </si>
  <si>
    <t>Đỗ Đình Quang</t>
  </si>
  <si>
    <t>Nguyễn Thị Hồng Diễm</t>
  </si>
  <si>
    <t>Phạm Lê Phương Ngân</t>
  </si>
  <si>
    <t>GỬI CHỊ HUỆ TCKT THÁI THỊNH</t>
  </si>
  <si>
    <t>Tổng thu nhập</t>
  </si>
  <si>
    <t>Đỗ Thị Yến</t>
  </si>
  <si>
    <t>Nguyễn Thị Thu Thuỷ</t>
  </si>
  <si>
    <t>Đặng  Thị Thanh Thủy</t>
  </si>
  <si>
    <t>Đỗ Công Huân</t>
  </si>
  <si>
    <t>Pham Diễm Quỳnh</t>
  </si>
  <si>
    <t>Kiều Thị Hoài Thu</t>
  </si>
  <si>
    <t>Trương Thị Kim Thoa</t>
  </si>
  <si>
    <t>Trần Thị Luyện</t>
  </si>
  <si>
    <t>Trần Thị Hậu</t>
  </si>
  <si>
    <t>F0 Thái Thịnh</t>
  </si>
  <si>
    <t>Bùi Thế Kiên</t>
  </si>
  <si>
    <t>F0 TH</t>
  </si>
  <si>
    <t>Nguyễn Quỳnh Trang</t>
  </si>
  <si>
    <t>Vũ Thị Huyền C</t>
  </si>
  <si>
    <t>Trần Văn Ngọc</t>
  </si>
  <si>
    <t>Nguyễn Thùy Liên</t>
  </si>
  <si>
    <t>Hoàng Minh Tuấn</t>
  </si>
  <si>
    <t>Trần Hoài Thu</t>
  </si>
  <si>
    <t>Vũ Thị Thu Hiền</t>
  </si>
  <si>
    <t>Bùi Thế Anh</t>
  </si>
  <si>
    <t>Đào Đức An</t>
  </si>
  <si>
    <t>Đào Thị Thu Quyên</t>
  </si>
  <si>
    <t>Đoàn Thị Ngân</t>
  </si>
  <si>
    <t>Nguyễn Quý Phước</t>
  </si>
  <si>
    <t>Nguyễn Thị Bích Duyên</t>
  </si>
  <si>
    <t>Phạm Thị Phương Thảo</t>
  </si>
  <si>
    <t>Nguyễn Thị Nhật Linh</t>
  </si>
  <si>
    <t>Lê Thị Loan</t>
  </si>
  <si>
    <t>Bùi Thị Thu Hà</t>
  </si>
  <si>
    <t>Nguyễn Hữu Lương</t>
  </si>
  <si>
    <t>Trần Phúc Đức</t>
  </si>
  <si>
    <t>Bùi Thị Nhật Dương</t>
  </si>
  <si>
    <t>Nguyễn Thị Trà Giang</t>
  </si>
  <si>
    <t>Hà Tuấn Anh</t>
  </si>
  <si>
    <t>Nguyễn Chí Bảo</t>
  </si>
  <si>
    <t>Hoàng Thị Khánh Huyền</t>
  </si>
  <si>
    <t>Hành chính quản trị</t>
  </si>
  <si>
    <t>Điều trị theo yêu cầu</t>
  </si>
  <si>
    <t>Y học hạt nhân</t>
  </si>
  <si>
    <t>Hội nghị VC</t>
  </si>
  <si>
    <t>Phạm Thị Huyền</t>
  </si>
  <si>
    <t>Tết nguyên đán 2023</t>
  </si>
  <si>
    <t>Gặp mặt đầu xuân 27/01</t>
  </si>
  <si>
    <t>Trích nhà thuốc</t>
  </si>
  <si>
    <t>NT0141</t>
  </si>
  <si>
    <t>NT1076</t>
  </si>
  <si>
    <t>Mã nhân viên</t>
  </si>
  <si>
    <t>Địa chỉ email</t>
  </si>
  <si>
    <t>Lương và các khoản phụ cấp</t>
  </si>
  <si>
    <t>NCLĐ</t>
  </si>
  <si>
    <t>Chi bổ sung thu nhập năm 2022</t>
  </si>
  <si>
    <t xml:space="preserve">Thu hồi bổ sung TN năm 2022 </t>
  </si>
  <si>
    <t>Tiền giảng viên lớp tập huấn</t>
  </si>
  <si>
    <t>Tiền thứ 7 tháng 12/2022</t>
  </si>
  <si>
    <t>Tiền chủ nhật tháng 12/2022</t>
  </si>
  <si>
    <t>Tiền làm thêm giờ (Khoa DDLS&amp;TC)</t>
  </si>
  <si>
    <t>DV 24/7</t>
  </si>
  <si>
    <t xml:space="preserve">Mổ yêu cầu </t>
  </si>
  <si>
    <t xml:space="preserve">Kỹ thuật dịch vụ mổ tự nguyện </t>
  </si>
  <si>
    <t xml:space="preserve">DV giảm đau sau mổ </t>
  </si>
  <si>
    <t>PC điện thoại</t>
  </si>
  <si>
    <t xml:space="preserve">Các loại PC khác  (xăng xe, công tác phí) </t>
  </si>
  <si>
    <t>Phụ cấp ưu đãi nghề</t>
  </si>
  <si>
    <t>PC độc hại, PC khu vực</t>
  </si>
  <si>
    <t xml:space="preserve">Các khoản BH </t>
  </si>
  <si>
    <t>Chênh lệch tiền ăn tính thuế (*)</t>
  </si>
  <si>
    <t>Tổng thu nhập chịu thuế (22)-(3)+(23)-(24)-(25)</t>
  </si>
  <si>
    <t>huyenpt240816@gmail.com</t>
  </si>
  <si>
    <t>phamngocha97.hn@gmail.com</t>
  </si>
  <si>
    <t>thanhngan.bvnt@gmail.com</t>
  </si>
  <si>
    <t>lephucbvnt@gmail.com</t>
  </si>
  <si>
    <t>Nguyenthilan10051973@gmail.com</t>
  </si>
  <si>
    <t>huyenlambvnt@gmail.com</t>
  </si>
  <si>
    <t>Nguyenthiluong26061981@gmail.com</t>
  </si>
  <si>
    <t>Trinhhue01012918@gmail.com</t>
  </si>
  <si>
    <t>Khoa, phòng</t>
  </si>
  <si>
    <t>Marryngan161@gmail.com</t>
  </si>
  <si>
    <t>huongpt48@gmail.com</t>
  </si>
  <si>
    <t>DV khám chọn, khám yêu cầu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</si>
</sst>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(* #,##0_);_(* \(#,##0\);_(* &quot;-&quot;??_);_(@_)"/>
    <numFmt numFmtId="166" formatCode="#,##0.000"/>
    <numFmt numFmtId="167" formatCode="#,##0.0000"/>
    <numFmt numFmtId="168" formatCode="#,##0.0"/>
    <numFmt numFmtId="169" formatCode="#,##0\ _₫"/>
    <numFmt numFmtId="170" formatCode="0.0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2"/>
      <name val="Times New Roman"/>
      <family val="1"/>
    </font>
    <font>
      <b/>
      <sz val="20"/>
      <name val="Times New Roman"/>
      <family val="1"/>
    </font>
    <font>
      <b/>
      <sz val="12"/>
      <name val="Times New Roman"/>
      <family val="1"/>
    </font>
    <font>
      <b/>
      <i/>
      <sz val="13"/>
      <name val="Times New Roman"/>
      <family val="1"/>
    </font>
    <font>
      <sz val="9"/>
      <name val="Arial Narrow"/>
      <family val="2"/>
    </font>
    <font>
      <sz val="8"/>
      <name val="Arial Narrow"/>
      <family val="2"/>
    </font>
    <font>
      <sz val="10"/>
      <color indexed="10"/>
      <name val="Arial Narrow"/>
      <family val="2"/>
    </font>
    <font>
      <i/>
      <sz val="10"/>
      <name val="Arial Narrow"/>
      <family val="2"/>
    </font>
    <font>
      <b/>
      <i/>
      <sz val="10"/>
      <name val="Arial Narrow"/>
      <family val="2"/>
    </font>
    <font>
      <sz val="12"/>
      <name val="Arial Narrow"/>
      <family val="2"/>
    </font>
    <font>
      <b/>
      <i/>
      <sz val="12"/>
      <name val="Arial Narrow"/>
      <family val="2"/>
    </font>
    <font>
      <b/>
      <sz val="18"/>
      <name val="Times New Roman"/>
      <family val="1"/>
    </font>
    <font>
      <b/>
      <sz val="15"/>
      <name val="Times New Roman"/>
      <family val="1"/>
    </font>
    <font>
      <sz val="8"/>
      <name val="Times New Roman"/>
      <family val="1"/>
    </font>
    <font>
      <sz val="11"/>
      <name val="Times New Roman"/>
      <family val="1"/>
    </font>
    <font>
      <sz val="11"/>
      <color indexed="10"/>
      <name val="Times New Roman"/>
      <family val="1"/>
    </font>
    <font>
      <b/>
      <sz val="11"/>
      <name val="Times New Roman"/>
      <family val="1"/>
    </font>
    <font>
      <sz val="9"/>
      <name val="Arial"/>
      <family val="2"/>
      <charset val="163"/>
    </font>
    <font>
      <sz val="13"/>
      <name val="Times New Roman"/>
      <family val="1"/>
    </font>
    <font>
      <i/>
      <sz val="11"/>
      <name val="Times New Roman"/>
      <family val="1"/>
    </font>
    <font>
      <b/>
      <sz val="10"/>
      <color rgb="FFFF0000"/>
      <name val="Times New Roman"/>
      <family val="1"/>
    </font>
    <font>
      <b/>
      <sz val="11"/>
      <color theme="1"/>
      <name val="Times New Roman"/>
      <family val="1"/>
    </font>
    <font>
      <b/>
      <sz val="30"/>
      <color theme="1"/>
      <name val="Times New Roman"/>
      <family val="1"/>
    </font>
    <font>
      <sz val="10"/>
      <name val="Arial"/>
      <family val="2"/>
      <charset val="163"/>
    </font>
    <font>
      <u/>
      <sz val="11"/>
      <color theme="10"/>
      <name val="Calibri"/>
      <family val="2"/>
      <scheme val="minor"/>
    </font>
    <font>
      <sz val="14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7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64" fontId="1" fillId="0" borderId="0" applyFont="0" applyFill="0" applyBorder="0" applyAlignment="0" applyProtection="0"/>
    <xf numFmtId="0" fontId="4" fillId="0" borderId="0"/>
    <xf numFmtId="0" fontId="4" fillId="0" borderId="0"/>
    <xf numFmtId="0" fontId="3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 applyAlignment="0">
      <alignment vertical="top" wrapText="1"/>
      <protection locked="0"/>
    </xf>
    <xf numFmtId="164" fontId="30" fillId="0" borderId="0" applyFont="0" applyFill="0" applyBorder="0" applyAlignment="0" applyProtection="0"/>
    <xf numFmtId="0" fontId="4" fillId="0" borderId="0" applyAlignment="0">
      <alignment vertical="top" wrapText="1"/>
      <protection locked="0"/>
    </xf>
    <xf numFmtId="0" fontId="31" fillId="0" borderId="0" applyNumberFormat="0" applyFill="0" applyBorder="0" applyAlignment="0" applyProtection="0"/>
  </cellStyleXfs>
  <cellXfs count="213">
    <xf numFmtId="0" fontId="0" fillId="0" borderId="0" xfId="0"/>
    <xf numFmtId="165" fontId="3" fillId="0" borderId="2" xfId="1" applyNumberFormat="1" applyFont="1" applyFill="1" applyBorder="1"/>
    <xf numFmtId="3" fontId="2" fillId="0" borderId="1" xfId="0" applyNumberFormat="1" applyFont="1" applyBorder="1" applyAlignment="1">
      <alignment horizontal="center" vertical="center" wrapText="1"/>
    </xf>
    <xf numFmtId="0" fontId="3" fillId="0" borderId="2" xfId="3" applyFont="1" applyBorder="1"/>
    <xf numFmtId="0" fontId="3" fillId="0" borderId="0" xfId="0" applyFont="1"/>
    <xf numFmtId="3" fontId="3" fillId="0" borderId="0" xfId="0" applyNumberFormat="1" applyFont="1"/>
    <xf numFmtId="3" fontId="7" fillId="0" borderId="0" xfId="0" applyNumberFormat="1" applyFont="1"/>
    <xf numFmtId="0" fontId="7" fillId="0" borderId="0" xfId="0" applyFont="1"/>
    <xf numFmtId="4" fontId="7" fillId="0" borderId="6" xfId="0" applyNumberFormat="1" applyFont="1" applyBorder="1"/>
    <xf numFmtId="0" fontId="7" fillId="0" borderId="6" xfId="0" applyFont="1" applyBorder="1"/>
    <xf numFmtId="166" fontId="7" fillId="0" borderId="6" xfId="0" applyNumberFormat="1" applyFont="1" applyBorder="1"/>
    <xf numFmtId="0" fontId="3" fillId="0" borderId="6" xfId="0" applyFont="1" applyBorder="1"/>
    <xf numFmtId="3" fontId="3" fillId="0" borderId="6" xfId="0" applyNumberFormat="1" applyFont="1" applyBorder="1"/>
    <xf numFmtId="3" fontId="7" fillId="0" borderId="6" xfId="0" applyNumberFormat="1" applyFont="1" applyBorder="1"/>
    <xf numFmtId="3" fontId="11" fillId="0" borderId="5" xfId="0" applyNumberFormat="1" applyFont="1" applyBorder="1"/>
    <xf numFmtId="0" fontId="11" fillId="0" borderId="0" xfId="0" applyFont="1"/>
    <xf numFmtId="0" fontId="11" fillId="0" borderId="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 wrapText="1"/>
    </xf>
    <xf numFmtId="167" fontId="11" fillId="0" borderId="1" xfId="0" applyNumberFormat="1" applyFont="1" applyBorder="1" applyAlignment="1">
      <alignment horizontal="center" vertical="center" wrapText="1"/>
    </xf>
    <xf numFmtId="3" fontId="11" fillId="0" borderId="0" xfId="0" applyNumberFormat="1" applyFont="1"/>
    <xf numFmtId="0" fontId="12" fillId="0" borderId="7" xfId="0" applyFont="1" applyBorder="1" applyAlignment="1">
      <alignment horizontal="center"/>
    </xf>
    <xf numFmtId="3" fontId="12" fillId="0" borderId="7" xfId="0" applyNumberFormat="1" applyFont="1" applyBorder="1" applyAlignment="1">
      <alignment horizontal="center"/>
    </xf>
    <xf numFmtId="3" fontId="12" fillId="0" borderId="5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3" fontId="12" fillId="0" borderId="0" xfId="0" applyNumberFormat="1" applyFont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4" fontId="5" fillId="0" borderId="11" xfId="0" applyNumberFormat="1" applyFont="1" applyBorder="1" applyAlignment="1">
      <alignment horizontal="right"/>
    </xf>
    <xf numFmtId="166" fontId="5" fillId="0" borderId="11" xfId="0" applyNumberFormat="1" applyFont="1" applyBorder="1" applyAlignment="1">
      <alignment horizontal="right"/>
    </xf>
    <xf numFmtId="3" fontId="5" fillId="0" borderId="11" xfId="0" applyNumberFormat="1" applyFont="1" applyBorder="1" applyAlignment="1">
      <alignment horizontal="right"/>
    </xf>
    <xf numFmtId="3" fontId="5" fillId="0" borderId="5" xfId="0" applyNumberFormat="1" applyFont="1" applyBorder="1"/>
    <xf numFmtId="0" fontId="5" fillId="0" borderId="0" xfId="0" applyFont="1" applyAlignment="1">
      <alignment horizontal="center"/>
    </xf>
    <xf numFmtId="0" fontId="6" fillId="0" borderId="12" xfId="0" applyFont="1" applyBorder="1"/>
    <xf numFmtId="0" fontId="11" fillId="0" borderId="12" xfId="0" quotePrefix="1" applyFont="1" applyBorder="1"/>
    <xf numFmtId="4" fontId="6" fillId="0" borderId="12" xfId="0" applyNumberFormat="1" applyFont="1" applyBorder="1"/>
    <xf numFmtId="166" fontId="6" fillId="0" borderId="12" xfId="0" applyNumberFormat="1" applyFont="1" applyBorder="1"/>
    <xf numFmtId="4" fontId="13" fillId="2" borderId="12" xfId="0" applyNumberFormat="1" applyFont="1" applyFill="1" applyBorder="1"/>
    <xf numFmtId="4" fontId="6" fillId="2" borderId="12" xfId="0" applyNumberFormat="1" applyFont="1" applyFill="1" applyBorder="1"/>
    <xf numFmtId="3" fontId="6" fillId="0" borderId="12" xfId="0" applyNumberFormat="1" applyFont="1" applyBorder="1"/>
    <xf numFmtId="3" fontId="6" fillId="0" borderId="0" xfId="0" applyNumberFormat="1" applyFont="1" applyAlignment="1">
      <alignment horizontal="right"/>
    </xf>
    <xf numFmtId="3" fontId="6" fillId="0" borderId="5" xfId="0" applyNumberFormat="1" applyFont="1" applyBorder="1"/>
    <xf numFmtId="3" fontId="6" fillId="0" borderId="0" xfId="0" applyNumberFormat="1" applyFont="1"/>
    <xf numFmtId="0" fontId="6" fillId="0" borderId="0" xfId="0" applyFont="1"/>
    <xf numFmtId="4" fontId="13" fillId="0" borderId="12" xfId="0" applyNumberFormat="1" applyFont="1" applyBorder="1"/>
    <xf numFmtId="168" fontId="6" fillId="0" borderId="12" xfId="0" applyNumberFormat="1" applyFont="1" applyBorder="1"/>
    <xf numFmtId="3" fontId="11" fillId="0" borderId="12" xfId="0" quotePrefix="1" applyNumberFormat="1" applyFont="1" applyBorder="1"/>
    <xf numFmtId="3" fontId="6" fillId="5" borderId="12" xfId="0" applyNumberFormat="1" applyFont="1" applyFill="1" applyBorder="1"/>
    <xf numFmtId="0" fontId="6" fillId="2" borderId="12" xfId="0" applyFont="1" applyFill="1" applyBorder="1"/>
    <xf numFmtId="166" fontId="6" fillId="2" borderId="12" xfId="0" applyNumberFormat="1" applyFont="1" applyFill="1" applyBorder="1"/>
    <xf numFmtId="3" fontId="6" fillId="2" borderId="12" xfId="0" applyNumberFormat="1" applyFont="1" applyFill="1" applyBorder="1"/>
    <xf numFmtId="0" fontId="6" fillId="2" borderId="0" xfId="0" applyFont="1" applyFill="1"/>
    <xf numFmtId="0" fontId="6" fillId="6" borderId="12" xfId="0" applyFont="1" applyFill="1" applyBorder="1"/>
    <xf numFmtId="3" fontId="6" fillId="6" borderId="12" xfId="0" applyNumberFormat="1" applyFont="1" applyFill="1" applyBorder="1"/>
    <xf numFmtId="0" fontId="6" fillId="4" borderId="12" xfId="0" applyFont="1" applyFill="1" applyBorder="1"/>
    <xf numFmtId="0" fontId="11" fillId="4" borderId="12" xfId="0" quotePrefix="1" applyFont="1" applyFill="1" applyBorder="1"/>
    <xf numFmtId="4" fontId="6" fillId="4" borderId="12" xfId="0" applyNumberFormat="1" applyFont="1" applyFill="1" applyBorder="1"/>
    <xf numFmtId="168" fontId="6" fillId="4" borderId="12" xfId="0" applyNumberFormat="1" applyFont="1" applyFill="1" applyBorder="1"/>
    <xf numFmtId="166" fontId="6" fillId="4" borderId="12" xfId="0" applyNumberFormat="1" applyFont="1" applyFill="1" applyBorder="1"/>
    <xf numFmtId="3" fontId="6" fillId="4" borderId="12" xfId="0" applyNumberFormat="1" applyFont="1" applyFill="1" applyBorder="1"/>
    <xf numFmtId="3" fontId="6" fillId="4" borderId="0" xfId="0" applyNumberFormat="1" applyFont="1" applyFill="1" applyAlignment="1">
      <alignment horizontal="right"/>
    </xf>
    <xf numFmtId="3" fontId="6" fillId="4" borderId="5" xfId="0" applyNumberFormat="1" applyFont="1" applyFill="1" applyBorder="1"/>
    <xf numFmtId="3" fontId="6" fillId="4" borderId="0" xfId="0" applyNumberFormat="1" applyFont="1" applyFill="1"/>
    <xf numFmtId="0" fontId="6" fillId="4" borderId="0" xfId="0" applyFont="1" applyFill="1"/>
    <xf numFmtId="0" fontId="5" fillId="7" borderId="13" xfId="0" applyFont="1" applyFill="1" applyBorder="1"/>
    <xf numFmtId="0" fontId="5" fillId="7" borderId="13" xfId="0" applyFont="1" applyFill="1" applyBorder="1" applyAlignment="1">
      <alignment horizontal="center"/>
    </xf>
    <xf numFmtId="4" fontId="5" fillId="7" borderId="13" xfId="0" applyNumberFormat="1" applyFont="1" applyFill="1" applyBorder="1"/>
    <xf numFmtId="166" fontId="5" fillId="7" borderId="13" xfId="0" applyNumberFormat="1" applyFont="1" applyFill="1" applyBorder="1"/>
    <xf numFmtId="3" fontId="5" fillId="7" borderId="13" xfId="0" applyNumberFormat="1" applyFont="1" applyFill="1" applyBorder="1"/>
    <xf numFmtId="0" fontId="5" fillId="7" borderId="0" xfId="0" applyFont="1" applyFill="1"/>
    <xf numFmtId="4" fontId="6" fillId="0" borderId="0" xfId="0" applyNumberFormat="1" applyFont="1"/>
    <xf numFmtId="166" fontId="6" fillId="0" borderId="0" xfId="0" applyNumberFormat="1" applyFont="1"/>
    <xf numFmtId="1" fontId="6" fillId="0" borderId="0" xfId="0" applyNumberFormat="1" applyFont="1"/>
    <xf numFmtId="3" fontId="14" fillId="0" borderId="14" xfId="0" applyNumberFormat="1" applyFont="1" applyBorder="1"/>
    <xf numFmtId="0" fontId="6" fillId="0" borderId="0" xfId="0" applyFont="1" applyAlignment="1">
      <alignment horizontal="left"/>
    </xf>
    <xf numFmtId="4" fontId="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5" fillId="0" borderId="0" xfId="0" applyFont="1"/>
    <xf numFmtId="3" fontId="6" fillId="0" borderId="0" xfId="0" quotePrefix="1" applyNumberFormat="1" applyFont="1"/>
    <xf numFmtId="9" fontId="6" fillId="0" borderId="0" xfId="0" quotePrefix="1" applyNumberFormat="1" applyFont="1"/>
    <xf numFmtId="3" fontId="5" fillId="0" borderId="0" xfId="0" applyNumberFormat="1" applyFont="1"/>
    <xf numFmtId="3" fontId="14" fillId="0" borderId="0" xfId="0" applyNumberFormat="1" applyFont="1" applyAlignment="1">
      <alignment horizontal="center"/>
    </xf>
    <xf numFmtId="3" fontId="6" fillId="0" borderId="0" xfId="0" applyNumberFormat="1" applyFont="1" applyAlignment="1">
      <alignment wrapText="1"/>
    </xf>
    <xf numFmtId="0" fontId="16" fillId="0" borderId="0" xfId="0" applyFont="1"/>
    <xf numFmtId="0" fontId="17" fillId="0" borderId="0" xfId="0" applyFont="1" applyAlignment="1">
      <alignment horizontal="center"/>
    </xf>
    <xf numFmtId="4" fontId="17" fillId="0" borderId="0" xfId="0" applyNumberFormat="1" applyFont="1" applyAlignment="1">
      <alignment horizontal="center"/>
    </xf>
    <xf numFmtId="3" fontId="17" fillId="0" borderId="0" xfId="0" applyNumberFormat="1" applyFont="1" applyAlignment="1">
      <alignment horizontal="center"/>
    </xf>
    <xf numFmtId="4" fontId="16" fillId="0" borderId="0" xfId="0" applyNumberFormat="1" applyFont="1"/>
    <xf numFmtId="166" fontId="16" fillId="0" borderId="0" xfId="0" applyNumberFormat="1" applyFont="1"/>
    <xf numFmtId="3" fontId="16" fillId="0" borderId="0" xfId="0" applyNumberFormat="1" applyFont="1"/>
    <xf numFmtId="3" fontId="5" fillId="2" borderId="0" xfId="0" applyNumberFormat="1" applyFont="1" applyFill="1"/>
    <xf numFmtId="3" fontId="6" fillId="2" borderId="0" xfId="0" applyNumberFormat="1" applyFont="1" applyFill="1"/>
    <xf numFmtId="3" fontId="16" fillId="0" borderId="5" xfId="0" applyNumberFormat="1" applyFont="1" applyBorder="1"/>
    <xf numFmtId="0" fontId="19" fillId="0" borderId="6" xfId="0" applyFont="1" applyBorder="1" applyAlignment="1">
      <alignment horizontal="center" vertical="center"/>
    </xf>
    <xf numFmtId="169" fontId="3" fillId="0" borderId="6" xfId="0" applyNumberFormat="1" applyFont="1" applyBorder="1"/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1" fontId="20" fillId="0" borderId="1" xfId="0" applyNumberFormat="1" applyFont="1" applyBorder="1" applyAlignment="1">
      <alignment horizontal="center" vertical="center"/>
    </xf>
    <xf numFmtId="1" fontId="20" fillId="0" borderId="1" xfId="0" applyNumberFormat="1" applyFont="1" applyBorder="1" applyAlignment="1">
      <alignment horizontal="center"/>
    </xf>
    <xf numFmtId="1" fontId="20" fillId="0" borderId="9" xfId="0" applyNumberFormat="1" applyFont="1" applyBorder="1"/>
    <xf numFmtId="1" fontId="21" fillId="0" borderId="1" xfId="0" applyNumberFormat="1" applyFont="1" applyBorder="1" applyAlignment="1">
      <alignment horizontal="right"/>
    </xf>
    <xf numFmtId="2" fontId="21" fillId="0" borderId="1" xfId="0" applyNumberFormat="1" applyFont="1" applyBorder="1" applyAlignment="1">
      <alignment horizontal="left"/>
    </xf>
    <xf numFmtId="170" fontId="21" fillId="0" borderId="1" xfId="0" applyNumberFormat="1" applyFont="1" applyBorder="1"/>
    <xf numFmtId="3" fontId="21" fillId="0" borderId="1" xfId="0" applyNumberFormat="1" applyFont="1" applyBorder="1"/>
    <xf numFmtId="168" fontId="21" fillId="0" borderId="1" xfId="0" applyNumberFormat="1" applyFont="1" applyBorder="1"/>
    <xf numFmtId="0" fontId="21" fillId="0" borderId="1" xfId="0" applyFont="1" applyBorder="1"/>
    <xf numFmtId="0" fontId="21" fillId="0" borderId="0" xfId="0" applyFont="1"/>
    <xf numFmtId="0" fontId="21" fillId="0" borderId="1" xfId="0" applyFont="1" applyBorder="1" applyAlignment="1">
      <alignment horizontal="left"/>
    </xf>
    <xf numFmtId="1" fontId="21" fillId="3" borderId="1" xfId="0" applyNumberFormat="1" applyFont="1" applyFill="1" applyBorder="1" applyAlignment="1">
      <alignment horizontal="right"/>
    </xf>
    <xf numFmtId="2" fontId="21" fillId="3" borderId="1" xfId="0" applyNumberFormat="1" applyFont="1" applyFill="1" applyBorder="1" applyAlignment="1">
      <alignment horizontal="left"/>
    </xf>
    <xf numFmtId="170" fontId="21" fillId="3" borderId="1" xfId="0" applyNumberFormat="1" applyFont="1" applyFill="1" applyBorder="1"/>
    <xf numFmtId="3" fontId="21" fillId="3" borderId="1" xfId="0" applyNumberFormat="1" applyFont="1" applyFill="1" applyBorder="1"/>
    <xf numFmtId="168" fontId="21" fillId="3" borderId="1" xfId="0" applyNumberFormat="1" applyFont="1" applyFill="1" applyBorder="1"/>
    <xf numFmtId="0" fontId="21" fillId="3" borderId="1" xfId="0" applyFont="1" applyFill="1" applyBorder="1" applyAlignment="1">
      <alignment horizontal="left"/>
    </xf>
    <xf numFmtId="0" fontId="21" fillId="3" borderId="0" xfId="0" applyFont="1" applyFill="1"/>
    <xf numFmtId="0" fontId="21" fillId="3" borderId="1" xfId="0" applyFont="1" applyFill="1" applyBorder="1"/>
    <xf numFmtId="2" fontId="21" fillId="3" borderId="1" xfId="5" applyNumberFormat="1" applyFont="1" applyFill="1" applyBorder="1" applyAlignment="1">
      <alignment horizontal="left"/>
    </xf>
    <xf numFmtId="170" fontId="21" fillId="3" borderId="1" xfId="5" applyNumberFormat="1" applyFont="1" applyFill="1" applyBorder="1" applyAlignment="1">
      <alignment horizontal="right"/>
    </xf>
    <xf numFmtId="0" fontId="22" fillId="3" borderId="1" xfId="0" applyFont="1" applyFill="1" applyBorder="1"/>
    <xf numFmtId="0" fontId="22" fillId="3" borderId="0" xfId="0" applyFont="1" applyFill="1"/>
    <xf numFmtId="1" fontId="21" fillId="4" borderId="1" xfId="0" applyNumberFormat="1" applyFont="1" applyFill="1" applyBorder="1" applyAlignment="1">
      <alignment horizontal="right"/>
    </xf>
    <xf numFmtId="0" fontId="21" fillId="4" borderId="1" xfId="5" applyFont="1" applyFill="1" applyBorder="1" applyAlignment="1">
      <alignment horizontal="left"/>
    </xf>
    <xf numFmtId="170" fontId="21" fillId="4" borderId="1" xfId="0" applyNumberFormat="1" applyFont="1" applyFill="1" applyBorder="1" applyAlignment="1">
      <alignment horizontal="right"/>
    </xf>
    <xf numFmtId="170" fontId="21" fillId="4" borderId="1" xfId="5" applyNumberFormat="1" applyFont="1" applyFill="1" applyBorder="1" applyAlignment="1">
      <alignment horizontal="right"/>
    </xf>
    <xf numFmtId="3" fontId="21" fillId="4" borderId="1" xfId="0" applyNumberFormat="1" applyFont="1" applyFill="1" applyBorder="1"/>
    <xf numFmtId="3" fontId="21" fillId="4" borderId="1" xfId="0" applyNumberFormat="1" applyFont="1" applyFill="1" applyBorder="1" applyAlignment="1">
      <alignment horizontal="right"/>
    </xf>
    <xf numFmtId="168" fontId="21" fillId="4" borderId="1" xfId="0" applyNumberFormat="1" applyFont="1" applyFill="1" applyBorder="1" applyAlignment="1">
      <alignment horizontal="right"/>
    </xf>
    <xf numFmtId="0" fontId="21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 wrapText="1"/>
    </xf>
    <xf numFmtId="0" fontId="21" fillId="4" borderId="0" xfId="0" applyFont="1" applyFill="1"/>
    <xf numFmtId="0" fontId="21" fillId="8" borderId="1" xfId="5" applyFont="1" applyFill="1" applyBorder="1" applyAlignment="1">
      <alignment horizontal="left"/>
    </xf>
    <xf numFmtId="170" fontId="21" fillId="8" borderId="1" xfId="0" applyNumberFormat="1" applyFont="1" applyFill="1" applyBorder="1" applyAlignment="1">
      <alignment horizontal="right"/>
    </xf>
    <xf numFmtId="170" fontId="21" fillId="8" borderId="1" xfId="5" applyNumberFormat="1" applyFont="1" applyFill="1" applyBorder="1" applyAlignment="1">
      <alignment horizontal="right"/>
    </xf>
    <xf numFmtId="3" fontId="21" fillId="8" borderId="1" xfId="0" applyNumberFormat="1" applyFont="1" applyFill="1" applyBorder="1" applyAlignment="1">
      <alignment horizontal="right"/>
    </xf>
    <xf numFmtId="168" fontId="21" fillId="8" borderId="1" xfId="0" applyNumberFormat="1" applyFont="1" applyFill="1" applyBorder="1" applyAlignment="1">
      <alignment horizontal="right"/>
    </xf>
    <xf numFmtId="0" fontId="21" fillId="8" borderId="1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 wrapText="1"/>
    </xf>
    <xf numFmtId="0" fontId="21" fillId="8" borderId="0" xfId="0" applyFont="1" applyFill="1"/>
    <xf numFmtId="0" fontId="21" fillId="3" borderId="1" xfId="5" applyFont="1" applyFill="1" applyBorder="1" applyAlignment="1">
      <alignment horizontal="left"/>
    </xf>
    <xf numFmtId="170" fontId="21" fillId="3" borderId="1" xfId="0" applyNumberFormat="1" applyFont="1" applyFill="1" applyBorder="1" applyAlignment="1">
      <alignment horizontal="right"/>
    </xf>
    <xf numFmtId="3" fontId="21" fillId="3" borderId="1" xfId="0" applyNumberFormat="1" applyFont="1" applyFill="1" applyBorder="1" applyAlignment="1">
      <alignment horizontal="right"/>
    </xf>
    <xf numFmtId="168" fontId="21" fillId="3" borderId="1" xfId="0" applyNumberFormat="1" applyFont="1" applyFill="1" applyBorder="1" applyAlignment="1">
      <alignment horizontal="right"/>
    </xf>
    <xf numFmtId="0" fontId="3" fillId="3" borderId="1" xfId="0" applyFont="1" applyFill="1" applyBorder="1" applyAlignment="1">
      <alignment horizontal="left" wrapText="1"/>
    </xf>
    <xf numFmtId="0" fontId="23" fillId="0" borderId="1" xfId="0" applyFont="1" applyBorder="1" applyAlignment="1">
      <alignment horizontal="center"/>
    </xf>
    <xf numFmtId="170" fontId="23" fillId="0" borderId="1" xfId="0" applyNumberFormat="1" applyFont="1" applyBorder="1"/>
    <xf numFmtId="3" fontId="23" fillId="0" borderId="1" xfId="0" applyNumberFormat="1" applyFont="1" applyBorder="1"/>
    <xf numFmtId="168" fontId="23" fillId="0" borderId="1" xfId="0" applyNumberFormat="1" applyFont="1" applyBorder="1"/>
    <xf numFmtId="0" fontId="23" fillId="0" borderId="1" xfId="0" applyFont="1" applyBorder="1"/>
    <xf numFmtId="3" fontId="23" fillId="2" borderId="0" xfId="0" applyNumberFormat="1" applyFont="1" applyFill="1"/>
    <xf numFmtId="0" fontId="23" fillId="0" borderId="0" xfId="0" applyFont="1"/>
    <xf numFmtId="170" fontId="24" fillId="0" borderId="0" xfId="0" applyNumberFormat="1" applyFont="1"/>
    <xf numFmtId="0" fontId="25" fillId="0" borderId="0" xfId="0" applyFont="1"/>
    <xf numFmtId="166" fontId="20" fillId="0" borderId="0" xfId="0" applyNumberFormat="1" applyFont="1"/>
    <xf numFmtId="3" fontId="25" fillId="0" borderId="0" xfId="0" applyNumberFormat="1" applyFont="1"/>
    <xf numFmtId="0" fontId="25" fillId="2" borderId="0" xfId="0" applyFont="1" applyFill="1"/>
    <xf numFmtId="0" fontId="26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3" fontId="21" fillId="0" borderId="0" xfId="0" applyNumberFormat="1" applyFont="1"/>
    <xf numFmtId="165" fontId="3" fillId="9" borderId="2" xfId="1" applyNumberFormat="1" applyFont="1" applyFill="1" applyBorder="1"/>
    <xf numFmtId="165" fontId="0" fillId="0" borderId="0" xfId="1" applyNumberFormat="1" applyFont="1"/>
    <xf numFmtId="165" fontId="3" fillId="0" borderId="2" xfId="1" applyNumberFormat="1" applyFont="1" applyBorder="1"/>
    <xf numFmtId="0" fontId="29" fillId="0" borderId="0" xfId="0" applyFont="1"/>
    <xf numFmtId="165" fontId="2" fillId="4" borderId="4" xfId="1" applyNumberFormat="1" applyFont="1" applyFill="1" applyBorder="1"/>
    <xf numFmtId="165" fontId="2" fillId="4" borderId="2" xfId="1" applyNumberFormat="1" applyFont="1" applyFill="1" applyBorder="1"/>
    <xf numFmtId="165" fontId="2" fillId="4" borderId="2" xfId="1" applyNumberFormat="1" applyFont="1" applyFill="1" applyBorder="1" applyAlignment="1">
      <alignment horizontal="left" vertical="center"/>
    </xf>
    <xf numFmtId="165" fontId="3" fillId="2" borderId="2" xfId="1" applyNumberFormat="1" applyFont="1" applyFill="1" applyBorder="1"/>
    <xf numFmtId="165" fontId="3" fillId="0" borderId="16" xfId="1" applyNumberFormat="1" applyFont="1" applyBorder="1"/>
    <xf numFmtId="165" fontId="2" fillId="4" borderId="3" xfId="1" applyNumberFormat="1" applyFont="1" applyFill="1" applyBorder="1"/>
    <xf numFmtId="165" fontId="2" fillId="4" borderId="2" xfId="1" applyNumberFormat="1" applyFont="1" applyFill="1" applyBorder="1" applyAlignment="1">
      <alignment horizontal="left"/>
    </xf>
    <xf numFmtId="165" fontId="3" fillId="0" borderId="2" xfId="1" applyNumberFormat="1" applyFont="1" applyFill="1" applyBorder="1" applyAlignment="1">
      <alignment wrapText="1"/>
    </xf>
    <xf numFmtId="14" fontId="0" fillId="0" borderId="0" xfId="0" applyNumberFormat="1"/>
    <xf numFmtId="164" fontId="0" fillId="0" borderId="0" xfId="1" applyFont="1"/>
    <xf numFmtId="164" fontId="0" fillId="0" borderId="0" xfId="0" applyNumberFormat="1"/>
    <xf numFmtId="165" fontId="28" fillId="0" borderId="0" xfId="1" applyNumberFormat="1" applyFont="1" applyFill="1"/>
    <xf numFmtId="0" fontId="32" fillId="0" borderId="17" xfId="0" applyFont="1" applyBorder="1" applyAlignment="1">
      <alignment vertical="center" wrapText="1"/>
    </xf>
    <xf numFmtId="0" fontId="31" fillId="0" borderId="18" xfId="16" applyBorder="1" applyAlignment="1">
      <alignment vertical="center" wrapText="1"/>
    </xf>
    <xf numFmtId="0" fontId="32" fillId="0" borderId="19" xfId="0" applyFont="1" applyBorder="1" applyAlignment="1">
      <alignment vertical="center" wrapText="1"/>
    </xf>
    <xf numFmtId="0" fontId="31" fillId="0" borderId="20" xfId="16" applyBorder="1" applyAlignment="1">
      <alignment vertical="center" wrapText="1"/>
    </xf>
    <xf numFmtId="165" fontId="2" fillId="0" borderId="1" xfId="1" applyNumberFormat="1" applyFont="1" applyFill="1" applyBorder="1" applyAlignment="1">
      <alignment horizontal="center" vertical="center"/>
    </xf>
    <xf numFmtId="165" fontId="2" fillId="0" borderId="1" xfId="1" applyNumberFormat="1" applyFont="1" applyFill="1" applyBorder="1" applyAlignment="1">
      <alignment horizontal="center" vertical="center" wrapText="1"/>
    </xf>
    <xf numFmtId="165" fontId="27" fillId="0" borderId="1" xfId="1" applyNumberFormat="1" applyFont="1" applyFill="1" applyBorder="1" applyAlignment="1">
      <alignment horizontal="center" vertical="center" wrapText="1"/>
    </xf>
    <xf numFmtId="165" fontId="27" fillId="0" borderId="1" xfId="1" applyNumberFormat="1" applyFont="1" applyFill="1" applyBorder="1" applyAlignment="1">
      <alignment vertical="center" wrapText="1"/>
    </xf>
    <xf numFmtId="165" fontId="2" fillId="0" borderId="1" xfId="1" applyNumberFormat="1" applyFont="1" applyFill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3" fontId="26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4" fontId="2" fillId="0" borderId="7" xfId="0" applyNumberFormat="1" applyFont="1" applyBorder="1" applyAlignment="1">
      <alignment horizontal="center" vertical="center" wrapText="1"/>
    </xf>
    <xf numFmtId="4" fontId="2" fillId="0" borderId="10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3" fontId="2" fillId="0" borderId="7" xfId="0" applyNumberFormat="1" applyFont="1" applyBorder="1" applyAlignment="1">
      <alignment horizontal="center" vertical="center" wrapText="1"/>
    </xf>
    <xf numFmtId="3" fontId="2" fillId="0" borderId="10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3" fontId="11" fillId="0" borderId="7" xfId="0" applyNumberFormat="1" applyFont="1" applyBorder="1" applyAlignment="1">
      <alignment horizontal="center" vertical="center" wrapText="1"/>
    </xf>
    <xf numFmtId="3" fontId="11" fillId="0" borderId="10" xfId="0" applyNumberFormat="1" applyFont="1" applyBorder="1" applyAlignment="1">
      <alignment horizontal="center" vertical="center" wrapText="1"/>
    </xf>
    <xf numFmtId="3" fontId="14" fillId="0" borderId="14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7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 wrapText="1"/>
    </xf>
  </cellXfs>
  <cellStyles count="17">
    <cellStyle name="Comma" xfId="1" builtinId="3"/>
    <cellStyle name="Comma 5" xfId="14" xr:uid="{00000000-0005-0000-0000-000001000000}"/>
    <cellStyle name="Comma 7" xfId="11" xr:uid="{00000000-0005-0000-0000-000002000000}"/>
    <cellStyle name="Comma 7 2" xfId="12" xr:uid="{00000000-0005-0000-0000-000003000000}"/>
    <cellStyle name="Comma 9" xfId="7" xr:uid="{00000000-0005-0000-0000-000004000000}"/>
    <cellStyle name="Hyperlink" xfId="16" builtinId="8"/>
    <cellStyle name="Normal" xfId="0" builtinId="0"/>
    <cellStyle name="Normal 10" xfId="6" xr:uid="{00000000-0005-0000-0000-000007000000}"/>
    <cellStyle name="Normal 2" xfId="2" xr:uid="{00000000-0005-0000-0000-000008000000}"/>
    <cellStyle name="Normal 2 2" xfId="5" xr:uid="{00000000-0005-0000-0000-000009000000}"/>
    <cellStyle name="Normal 2 2 2" xfId="9" xr:uid="{00000000-0005-0000-0000-00000A000000}"/>
    <cellStyle name="Normal 2 3" xfId="10" xr:uid="{00000000-0005-0000-0000-00000B000000}"/>
    <cellStyle name="Normal 3" xfId="13" xr:uid="{00000000-0005-0000-0000-00000C000000}"/>
    <cellStyle name="Normal 5 2" xfId="15" xr:uid="{00000000-0005-0000-0000-00000D000000}"/>
    <cellStyle name="Normal 8" xfId="3" xr:uid="{00000000-0005-0000-0000-00000E000000}"/>
    <cellStyle name="Normal 8 2" xfId="8" xr:uid="{00000000-0005-0000-0000-00000F000000}"/>
    <cellStyle name="Normal 9" xfId="4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huong/L&#432;&#417;ng%20T12.2021/TNTT%20CBCC%2012.21%20-%20T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huong/L&#432;&#417;ng%20T12.2021/L12.21%20-%20T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en mat"/>
      <sheetName val="CK"/>
      <sheetName val="TH"/>
      <sheetName val="TCKT"/>
      <sheetName val="KTNB"/>
      <sheetName val="TCCB2"/>
      <sheetName val="CDHA (2)"/>
      <sheetName val="KBTH"/>
      <sheetName val="RHMR"/>
      <sheetName val="Duoc"/>
      <sheetName val="CDT2"/>
      <sheetName val="HSTH"/>
      <sheetName val="KHTH"/>
      <sheetName val="VTYT"/>
      <sheetName val="HCQT2"/>
      <sheetName val="Tổ BV"/>
      <sheetName val="Tổ xe"/>
      <sheetName val="HHTBTH"/>
      <sheetName val="DTD2"/>
      <sheetName val="NT"/>
      <sheetName val="YTDD"/>
      <sheetName val="NCKH"/>
      <sheetName val="CNK"/>
      <sheetName val="NGoai"/>
      <sheetName val="GMHS"/>
      <sheetName val="PTTG"/>
      <sheetName val="YC"/>
      <sheetName val="BQLDA"/>
      <sheetName val="CSBC"/>
      <sheetName val="CNTT"/>
      <sheetName val="DD"/>
      <sheetName val="TTN TT"/>
      <sheetName val="TM"/>
      <sheetName val="Noi chung"/>
      <sheetName val="§TKTC"/>
      <sheetName val="YHHN"/>
      <sheetName val="BLTG"/>
      <sheetName val="YHCT (tt)"/>
      <sheetName val="YHCT (TH)"/>
      <sheetName val="ĐTTC"/>
      <sheetName val="CTXH"/>
      <sheetName val="QLCL"/>
      <sheetName val="Sheet2"/>
      <sheetName val="Sheet3"/>
    </sheetNames>
    <sheetDataSet>
      <sheetData sheetId="0" refreshError="1"/>
      <sheetData sheetId="1" refreshError="1"/>
      <sheetData sheetId="2" refreshError="1">
        <row r="3">
          <cell r="J3">
            <v>1490000</v>
          </cell>
        </row>
        <row r="4">
          <cell r="A4" t="str">
            <v>TT</v>
          </cell>
          <cell r="B4" t="str">
            <v>Họ và tên</v>
          </cell>
          <cell r="D4" t="str">
            <v>Thu nhập tăng thêm</v>
          </cell>
          <cell r="O4" t="str">
            <v>Trừ thuế TNCN 2020</v>
          </cell>
          <cell r="P4" t="str">
            <v>Không thưởng</v>
          </cell>
          <cell r="Q4" t="str">
            <v>Hỗ trợ NCLĐ</v>
          </cell>
          <cell r="T4" t="str">
            <v>Số thực lĩnh</v>
          </cell>
        </row>
        <row r="5">
          <cell r="C5">
            <v>0</v>
          </cell>
          <cell r="D5" t="str">
            <v>Hệ số hưởng theo đào tạo</v>
          </cell>
          <cell r="E5" t="str">
            <v>Phụ cấp trách nhiệm</v>
          </cell>
          <cell r="F5" t="str">
            <v>PC lao động trực tiếp</v>
          </cell>
          <cell r="G5" t="str">
            <v>Hệ số thâm niên</v>
          </cell>
          <cell r="H5" t="str">
            <v>Phụ cấp đặc thù</v>
          </cell>
          <cell r="I5" t="str">
            <v>Tổng hệ số được hưởng</v>
          </cell>
          <cell r="J5" t="str">
            <v>Thành tiền</v>
          </cell>
          <cell r="K5" t="str">
            <v xml:space="preserve">Bổ sung TNTT </v>
          </cell>
          <cell r="L5" t="str">
            <v xml:space="preserve">Thưởng </v>
          </cell>
          <cell r="M5" t="str">
            <v>Thu hồi TNTT</v>
          </cell>
          <cell r="N5" t="str">
            <v>Thu hồi tạm ứng</v>
          </cell>
          <cell r="Q5" t="str">
            <v>Số ngày làm việc</v>
          </cell>
          <cell r="R5" t="str">
            <v>Tỷ lệ hưởng</v>
          </cell>
          <cell r="S5" t="str">
            <v>Thành tiền</v>
          </cell>
        </row>
        <row r="48">
          <cell r="M48" t="str">
            <v>Hà Nội, ngày 12 tháng 01 năm 2022</v>
          </cell>
        </row>
      </sheetData>
      <sheetData sheetId="3" refreshError="1"/>
      <sheetData sheetId="4" refreshError="1">
        <row r="7">
          <cell r="B7" t="str">
            <v>Trần Thu Thuỷ</v>
          </cell>
        </row>
        <row r="11">
          <cell r="T11">
            <v>12871008.695652174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Đ 68"/>
      <sheetName val="THL"/>
      <sheetName val="NH"/>
      <sheetName val="TCKT"/>
      <sheetName val="KTNB"/>
      <sheetName val="TCCB"/>
      <sheetName val="TDCN TH"/>
      <sheetName val="KB TH"/>
      <sheetName val="RHMR"/>
      <sheetName val="DuocR"/>
      <sheetName val=" CDCK"/>
      <sheetName val="HSTH"/>
      <sheetName val="KHTHR"/>
      <sheetName val="VTYT"/>
      <sheetName val="HCQT"/>
      <sheetName val="Tổ BV"/>
      <sheetName val="Tổ xe"/>
      <sheetName val="HHTBTH"/>
      <sheetName val="DTDR"/>
      <sheetName val="NTNL"/>
      <sheetName val="YTDDR"/>
      <sheetName val="NCKHR"/>
      <sheetName val="CNK TH"/>
      <sheetName val="Ngoai"/>
      <sheetName val="GMHS"/>
      <sheetName val="PTTG"/>
      <sheetName val="YC"/>
      <sheetName val="BQLDA"/>
      <sheetName val="CSBC"/>
      <sheetName val="CNTT"/>
      <sheetName val="DD"/>
      <sheetName val="TTNIEU TT"/>
      <sheetName val="RLCH"/>
      <sheetName val="Noi chung"/>
      <sheetName val="DTKTC"/>
      <sheetName val="YHHN"/>
      <sheetName val="BLTG"/>
      <sheetName val="YHCT TT"/>
      <sheetName val="YHCT TH"/>
      <sheetName val="DTTC"/>
      <sheetName val="CTXH"/>
      <sheetName val="QLCL"/>
      <sheetName val="So sánh1"/>
      <sheetName val="Sheet1"/>
    </sheetNames>
    <sheetDataSet>
      <sheetData sheetId="0" refreshError="1"/>
      <sheetData sheetId="1" refreshError="1">
        <row r="2">
          <cell r="D2" t="str">
            <v>BẢNG THANH TOÁN LƯƠNG CB CÔNG CHỨC, VIÊN CHỨC THÁNG 12/2021</v>
          </cell>
        </row>
        <row r="5">
          <cell r="A5" t="str">
            <v>TT</v>
          </cell>
          <cell r="C5" t="str">
            <v xml:space="preserve">H.số lương </v>
          </cell>
          <cell r="D5" t="str">
            <v>H.số phụ cấp chức vụ</v>
          </cell>
          <cell r="E5" t="str">
            <v>Hệ số lương vượt khung</v>
          </cell>
          <cell r="F5" t="str">
            <v>H.số PC ưu đãi theo nghề</v>
          </cell>
          <cell r="G5" t="str">
            <v>H.số phụ cấp  trách nhiệm</v>
          </cell>
          <cell r="H5" t="str">
            <v>Hệ số PC độc hại</v>
          </cell>
          <cell r="I5" t="str">
            <v>Cộng hệ số</v>
          </cell>
          <cell r="J5" t="str">
            <v>Tiền lương tháng</v>
          </cell>
          <cell r="L5" t="str">
            <v>Bổ sung lương</v>
          </cell>
          <cell r="M5" t="str">
            <v>Thu hồi  lương</v>
          </cell>
          <cell r="N5" t="str">
            <v>Thu bổ sung BHXH, BHYT, BHTN, ĐPCĐ</v>
          </cell>
          <cell r="O5" t="str">
            <v>Bù trừ nợ TƯ, nợ quá hạn, bồi thường mất quỹ,..</v>
          </cell>
          <cell r="P5" t="str">
            <v>BHXH</v>
          </cell>
          <cell r="R5" t="str">
            <v>BH tai nạn - BNN (Trích vào chi phí (0,5%))</v>
          </cell>
          <cell r="S5" t="str">
            <v>BHYT</v>
          </cell>
          <cell r="U5" t="str">
            <v>BHTN</v>
          </cell>
          <cell r="W5" t="str">
            <v>KPCĐ</v>
          </cell>
          <cell r="Y5" t="str">
            <v>Hỗ trợ điện thoại</v>
          </cell>
          <cell r="AA5" t="str">
            <v>Số tiền được lĩnh</v>
          </cell>
        </row>
        <row r="6">
          <cell r="P6" t="str">
            <v>Trích vào chi phí (17%)</v>
          </cell>
          <cell r="Q6" t="str">
            <v>Trừ vào lương (8%)</v>
          </cell>
          <cell r="S6" t="str">
            <v>Trích vào chi phí (3%)</v>
          </cell>
          <cell r="T6" t="str">
            <v>Trừ vào lương (1,5%)</v>
          </cell>
          <cell r="U6" t="str">
            <v>Trích vào chi phí (1%)</v>
          </cell>
          <cell r="V6" t="str">
            <v>Trừ vào lương (1%)</v>
          </cell>
          <cell r="W6" t="str">
            <v>Trích vào chi phí (2%)</v>
          </cell>
          <cell r="X6" t="str">
            <v>Trừ vào lương (1%)</v>
          </cell>
        </row>
        <row r="49">
          <cell r="X49" t="str">
            <v>Ngày 12 tháng 01 năm 2022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rinhhue01012918@gmail.com" TargetMode="External"/><Relationship Id="rId3" Type="http://schemas.openxmlformats.org/officeDocument/2006/relationships/hyperlink" Target="mailto:thanhngan.bvnt@gmail.com" TargetMode="External"/><Relationship Id="rId7" Type="http://schemas.openxmlformats.org/officeDocument/2006/relationships/hyperlink" Target="mailto:Nguyenthiluong26061981@gmail.com" TargetMode="External"/><Relationship Id="rId2" Type="http://schemas.openxmlformats.org/officeDocument/2006/relationships/hyperlink" Target="mailto:phamngocha97.hn@gmail.com" TargetMode="External"/><Relationship Id="rId1" Type="http://schemas.openxmlformats.org/officeDocument/2006/relationships/hyperlink" Target="mailto:huyenpt240816@gmail.com" TargetMode="External"/><Relationship Id="rId6" Type="http://schemas.openxmlformats.org/officeDocument/2006/relationships/hyperlink" Target="mailto:huyenlambvnt@gmail.com" TargetMode="External"/><Relationship Id="rId5" Type="http://schemas.openxmlformats.org/officeDocument/2006/relationships/hyperlink" Target="mailto:Nguyenthilan10051973@gmail.com" TargetMode="External"/><Relationship Id="rId4" Type="http://schemas.openxmlformats.org/officeDocument/2006/relationships/hyperlink" Target="mailto:lephucbvnt@gmail.com" TargetMode="External"/><Relationship Id="rId9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"/>
  <sheetViews>
    <sheetView tabSelected="1" workbookViewId="0">
      <selection activeCell="G7" sqref="G7"/>
    </sheetView>
  </sheetViews>
  <sheetFormatPr defaultColWidth="9.1796875" defaultRowHeight="14.5" x14ac:dyDescent="0.35"/>
  <cols>
    <col min="1" max="1" width="8" style="159" bestFit="1" customWidth="1"/>
    <col min="2" max="2" width="13.81640625" style="159" bestFit="1" customWidth="1"/>
    <col min="3" max="3" width="9.1796875" style="159"/>
    <col min="4" max="4" width="23" style="159" bestFit="1" customWidth="1"/>
    <col min="5" max="5" width="24.81640625" style="159" bestFit="1" customWidth="1"/>
    <col min="6" max="7" width="14.26953125" style="159" bestFit="1" customWidth="1"/>
    <col min="8" max="8" width="13.26953125" style="159" bestFit="1" customWidth="1"/>
    <col min="9" max="9" width="11.54296875" style="159" bestFit="1" customWidth="1"/>
    <col min="10" max="11" width="13.26953125" style="159" bestFit="1" customWidth="1"/>
    <col min="12" max="12" width="14.26953125" style="159" bestFit="1" customWidth="1"/>
    <col min="13" max="13" width="9.26953125" style="159" bestFit="1" customWidth="1"/>
    <col min="14" max="14" width="14.26953125" style="159" bestFit="1" customWidth="1"/>
    <col min="15" max="15" width="9.1796875" style="159"/>
    <col min="16" max="16" width="13.26953125" style="159" bestFit="1" customWidth="1"/>
    <col min="17" max="17" width="9.26953125" style="159" bestFit="1" customWidth="1"/>
    <col min="18" max="18" width="11.54296875" style="159" bestFit="1" customWidth="1"/>
    <col min="19" max="19" width="9.1796875" style="159"/>
    <col min="20" max="20" width="9.26953125" style="159" bestFit="1" customWidth="1"/>
    <col min="21" max="23" width="9.1796875" style="159"/>
    <col min="24" max="24" width="11.54296875" style="159" bestFit="1" customWidth="1"/>
    <col min="25" max="25" width="9.26953125" style="159" bestFit="1" customWidth="1"/>
    <col min="26" max="26" width="15.26953125" style="159" bestFit="1" customWidth="1"/>
    <col min="27" max="27" width="11.54296875" style="159" bestFit="1" customWidth="1"/>
    <col min="28" max="28" width="13.26953125" style="159" bestFit="1" customWidth="1"/>
    <col min="29" max="29" width="11.54296875" style="159" bestFit="1" customWidth="1"/>
    <col min="30" max="30" width="15.26953125" style="159" bestFit="1" customWidth="1"/>
    <col min="31" max="31" width="11.54296875" style="159" bestFit="1" customWidth="1"/>
    <col min="32" max="16384" width="9.1796875" style="159"/>
  </cols>
  <sheetData>
    <row r="1" spans="1:32" s="173" customFormat="1" ht="62.5" customHeight="1" x14ac:dyDescent="0.3">
      <c r="A1" s="178" t="s">
        <v>0</v>
      </c>
      <c r="B1" s="178" t="s">
        <v>1163</v>
      </c>
      <c r="C1" s="179" t="s">
        <v>1134</v>
      </c>
      <c r="D1" s="178" t="s">
        <v>1</v>
      </c>
      <c r="E1" s="178" t="s">
        <v>1135</v>
      </c>
      <c r="F1" s="179" t="s">
        <v>1136</v>
      </c>
      <c r="G1" s="179" t="s">
        <v>2</v>
      </c>
      <c r="H1" s="179" t="s">
        <v>1137</v>
      </c>
      <c r="I1" s="180" t="s">
        <v>1127</v>
      </c>
      <c r="J1" s="181" t="s">
        <v>1129</v>
      </c>
      <c r="K1" s="181" t="s">
        <v>1130</v>
      </c>
      <c r="L1" s="181" t="s">
        <v>1138</v>
      </c>
      <c r="M1" s="181" t="s">
        <v>1139</v>
      </c>
      <c r="N1" s="181" t="s">
        <v>1166</v>
      </c>
      <c r="O1" s="182" t="s">
        <v>1131</v>
      </c>
      <c r="P1" s="182" t="s">
        <v>1140</v>
      </c>
      <c r="Q1" s="182" t="s">
        <v>1141</v>
      </c>
      <c r="R1" s="182" t="s">
        <v>1142</v>
      </c>
      <c r="S1" s="182" t="s">
        <v>1143</v>
      </c>
      <c r="T1" s="182" t="s">
        <v>1145</v>
      </c>
      <c r="U1" s="182" t="s">
        <v>1144</v>
      </c>
      <c r="V1" s="182" t="s">
        <v>1146</v>
      </c>
      <c r="W1" s="182" t="s">
        <v>1147</v>
      </c>
      <c r="X1" s="179" t="s">
        <v>1148</v>
      </c>
      <c r="Y1" s="179" t="s">
        <v>1149</v>
      </c>
      <c r="Z1" s="179" t="s">
        <v>1087</v>
      </c>
      <c r="AA1" s="179" t="s">
        <v>1153</v>
      </c>
      <c r="AB1" s="179" t="s">
        <v>1150</v>
      </c>
      <c r="AC1" s="179" t="s">
        <v>1151</v>
      </c>
      <c r="AD1" s="179" t="s">
        <v>1154</v>
      </c>
      <c r="AE1" s="179" t="s">
        <v>1152</v>
      </c>
      <c r="AF1" s="179" t="s">
        <v>3</v>
      </c>
    </row>
    <row r="2" spans="1:32" x14ac:dyDescent="0.35">
      <c r="A2" s="159">
        <v>1</v>
      </c>
      <c r="B2" s="159" t="s">
        <v>1126</v>
      </c>
      <c r="C2" s="159" t="s">
        <v>1133</v>
      </c>
      <c r="D2" s="159" t="s">
        <v>1093</v>
      </c>
      <c r="E2" s="159" t="s">
        <v>1164</v>
      </c>
      <c r="F2" s="159">
        <v>5700000</v>
      </c>
      <c r="G2" s="159">
        <v>1966800</v>
      </c>
      <c r="H2" s="159">
        <v>550000</v>
      </c>
      <c r="I2" s="159">
        <v>500000</v>
      </c>
      <c r="J2" s="159">
        <v>500000</v>
      </c>
      <c r="K2" s="159">
        <v>1000000</v>
      </c>
      <c r="L2" s="159">
        <v>6174000</v>
      </c>
      <c r="M2" s="159">
        <v>0</v>
      </c>
      <c r="N2" s="159">
        <v>586374</v>
      </c>
      <c r="P2" s="159">
        <v>0</v>
      </c>
      <c r="Q2" s="159">
        <v>0</v>
      </c>
      <c r="R2" s="159">
        <v>0</v>
      </c>
      <c r="T2" s="159">
        <v>0</v>
      </c>
      <c r="Z2" s="159">
        <v>16977174</v>
      </c>
      <c r="AD2" s="159">
        <v>16427174</v>
      </c>
      <c r="AE2" s="159">
        <v>366093</v>
      </c>
    </row>
    <row r="3" spans="1:32" x14ac:dyDescent="0.35">
      <c r="A3" s="159">
        <v>2</v>
      </c>
      <c r="B3" s="159" t="s">
        <v>1125</v>
      </c>
      <c r="C3" s="159" t="s">
        <v>1132</v>
      </c>
      <c r="D3" s="159" t="s">
        <v>514</v>
      </c>
      <c r="E3" s="159" t="s">
        <v>1165</v>
      </c>
      <c r="F3" s="159">
        <v>12003440</v>
      </c>
      <c r="G3" s="159">
        <v>13261000.000000004</v>
      </c>
      <c r="H3" s="159">
        <v>1100000</v>
      </c>
      <c r="I3" s="159">
        <v>500000</v>
      </c>
      <c r="J3" s="159">
        <v>6000000</v>
      </c>
      <c r="K3" s="159">
        <v>1000000</v>
      </c>
      <c r="L3" s="159">
        <v>73206000</v>
      </c>
      <c r="M3" s="159">
        <v>0</v>
      </c>
      <c r="N3" s="159">
        <v>11616524</v>
      </c>
      <c r="P3" s="159">
        <v>0</v>
      </c>
      <c r="Q3" s="159">
        <v>0</v>
      </c>
      <c r="R3" s="159">
        <v>0</v>
      </c>
      <c r="T3" s="159">
        <v>0</v>
      </c>
      <c r="X3" s="159">
        <v>300000</v>
      </c>
      <c r="Y3" s="159">
        <v>0</v>
      </c>
      <c r="Z3" s="159">
        <v>118986964</v>
      </c>
      <c r="AA3" s="159">
        <v>369999.99999999994</v>
      </c>
      <c r="AB3" s="159">
        <v>3301840.0000000005</v>
      </c>
      <c r="AC3" s="159">
        <v>0</v>
      </c>
      <c r="AD3" s="159">
        <v>114655124</v>
      </c>
      <c r="AE3" s="159">
        <v>866733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workbookViewId="0">
      <selection activeCell="E15" sqref="D15:E15"/>
    </sheetView>
  </sheetViews>
  <sheetFormatPr defaultRowHeight="14.5" x14ac:dyDescent="0.35"/>
  <cols>
    <col min="1" max="1" width="19" customWidth="1"/>
    <col min="2" max="2" width="29.26953125" customWidth="1"/>
    <col min="3" max="3" width="36.7265625" customWidth="1"/>
    <col min="4" max="4" width="22.1796875" customWidth="1"/>
  </cols>
  <sheetData>
    <row r="1" spans="1:3" ht="18.5" thickBot="1" x14ac:dyDescent="0.4">
      <c r="A1" s="33" t="s">
        <v>1124</v>
      </c>
      <c r="B1" s="174" t="s">
        <v>1128</v>
      </c>
      <c r="C1" s="175" t="s">
        <v>1155</v>
      </c>
    </row>
    <row r="2" spans="1:3" ht="18.5" thickBot="1" x14ac:dyDescent="0.4">
      <c r="A2" s="33" t="s">
        <v>1124</v>
      </c>
      <c r="B2" s="176" t="s">
        <v>286</v>
      </c>
      <c r="C2" s="177" t="s">
        <v>1156</v>
      </c>
    </row>
    <row r="3" spans="1:3" ht="18.5" thickBot="1" x14ac:dyDescent="0.4">
      <c r="A3" s="33" t="s">
        <v>1124</v>
      </c>
      <c r="B3" s="176" t="s">
        <v>1053</v>
      </c>
      <c r="C3" s="177" t="s">
        <v>1157</v>
      </c>
    </row>
    <row r="4" spans="1:3" ht="18.5" thickBot="1" x14ac:dyDescent="0.4">
      <c r="A4" s="33" t="s">
        <v>1124</v>
      </c>
      <c r="B4" s="176" t="s">
        <v>259</v>
      </c>
      <c r="C4" s="177" t="s">
        <v>1158</v>
      </c>
    </row>
    <row r="5" spans="1:3" ht="18.5" thickBot="1" x14ac:dyDescent="0.4">
      <c r="A5" s="33" t="s">
        <v>1124</v>
      </c>
      <c r="B5" s="176" t="s">
        <v>86</v>
      </c>
      <c r="C5" s="177" t="s">
        <v>1159</v>
      </c>
    </row>
    <row r="6" spans="1:3" ht="18.5" thickBot="1" x14ac:dyDescent="0.4">
      <c r="A6" s="33" t="s">
        <v>1124</v>
      </c>
      <c r="B6" s="176" t="s">
        <v>254</v>
      </c>
      <c r="C6" s="177" t="s">
        <v>1160</v>
      </c>
    </row>
    <row r="7" spans="1:3" ht="18.5" thickBot="1" x14ac:dyDescent="0.4">
      <c r="A7" s="33" t="s">
        <v>1124</v>
      </c>
      <c r="B7" s="176" t="s">
        <v>287</v>
      </c>
      <c r="C7" s="177" t="s">
        <v>1161</v>
      </c>
    </row>
    <row r="8" spans="1:3" ht="18.5" thickBot="1" x14ac:dyDescent="0.4">
      <c r="A8" s="33" t="s">
        <v>1124</v>
      </c>
      <c r="B8" s="176" t="s">
        <v>284</v>
      </c>
      <c r="C8" s="177" t="s">
        <v>1162</v>
      </c>
    </row>
  </sheetData>
  <hyperlinks>
    <hyperlink ref="C1" r:id="rId1" display="mailto:huyenpt240816@gmail.com" xr:uid="{00000000-0004-0000-0200-000000000000}"/>
    <hyperlink ref="C2" r:id="rId2" display="mailto:phamngocha97.hn@gmail.com" xr:uid="{00000000-0004-0000-0200-000001000000}"/>
    <hyperlink ref="C3" r:id="rId3" display="mailto:thanhngan.bvnt@gmail.com" xr:uid="{00000000-0004-0000-0200-000002000000}"/>
    <hyperlink ref="C4" r:id="rId4" display="mailto:lephucbvnt@gmail.com" xr:uid="{00000000-0004-0000-0200-000003000000}"/>
    <hyperlink ref="C5" r:id="rId5" display="mailto:Nguyenthilan10051973@gmail.com" xr:uid="{00000000-0004-0000-0200-000004000000}"/>
    <hyperlink ref="C6" r:id="rId6" display="mailto:huyenlambvnt@gmail.com" xr:uid="{00000000-0004-0000-0200-000005000000}"/>
    <hyperlink ref="C7" r:id="rId7" display="mailto:Nguyenthiluong26061981@gmail.com" xr:uid="{00000000-0004-0000-0200-000006000000}"/>
    <hyperlink ref="C8" r:id="rId8" display="mailto:Trinhhue01012918@gmail.com" xr:uid="{00000000-0004-0000-0200-000007000000}"/>
  </hyperlinks>
  <pageMargins left="0.7" right="0.7" top="0.75" bottom="0.75" header="0.3" footer="0.3"/>
  <pageSetup paperSize="9" orientation="portrait" verticalDpi="0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80"/>
  <sheetViews>
    <sheetView topLeftCell="A1160" workbookViewId="0">
      <selection activeCell="K1179" sqref="K1175:K1179"/>
    </sheetView>
  </sheetViews>
  <sheetFormatPr defaultRowHeight="14.5" x14ac:dyDescent="0.35"/>
  <cols>
    <col min="1" max="1" width="8.81640625" customWidth="1"/>
    <col min="2" max="2" width="25.453125" customWidth="1"/>
    <col min="9" max="9" width="15.26953125" style="171" bestFit="1" customWidth="1"/>
    <col min="10" max="10" width="14.26953125" style="171" bestFit="1" customWidth="1"/>
    <col min="11" max="11" width="14.26953125" bestFit="1" customWidth="1"/>
  </cols>
  <sheetData>
    <row r="1" spans="1:2" x14ac:dyDescent="0.35">
      <c r="A1" s="162" t="s">
        <v>4</v>
      </c>
      <c r="B1" s="162"/>
    </row>
    <row r="2" spans="1:2" x14ac:dyDescent="0.35">
      <c r="A2" s="160">
        <v>1</v>
      </c>
      <c r="B2" s="160" t="s">
        <v>43</v>
      </c>
    </row>
    <row r="3" spans="1:2" x14ac:dyDescent="0.35">
      <c r="A3" s="160">
        <v>2</v>
      </c>
      <c r="B3" s="160" t="s">
        <v>6</v>
      </c>
    </row>
    <row r="4" spans="1:2" x14ac:dyDescent="0.35">
      <c r="A4" s="160">
        <v>3</v>
      </c>
      <c r="B4" s="160" t="s">
        <v>7</v>
      </c>
    </row>
    <row r="5" spans="1:2" x14ac:dyDescent="0.35">
      <c r="A5" s="160">
        <v>4</v>
      </c>
      <c r="B5" s="160" t="s">
        <v>8</v>
      </c>
    </row>
    <row r="6" spans="1:2" x14ac:dyDescent="0.35">
      <c r="A6" s="160">
        <v>5</v>
      </c>
      <c r="B6" s="160" t="s">
        <v>9</v>
      </c>
    </row>
    <row r="7" spans="1:2" x14ac:dyDescent="0.35">
      <c r="A7" s="160">
        <v>6</v>
      </c>
      <c r="B7" s="160" t="s">
        <v>10</v>
      </c>
    </row>
    <row r="8" spans="1:2" x14ac:dyDescent="0.35">
      <c r="A8" s="160">
        <v>7</v>
      </c>
      <c r="B8" s="1" t="s">
        <v>11</v>
      </c>
    </row>
    <row r="9" spans="1:2" x14ac:dyDescent="0.35">
      <c r="A9" s="160">
        <v>8</v>
      </c>
      <c r="B9" s="160" t="s">
        <v>12</v>
      </c>
    </row>
    <row r="10" spans="1:2" x14ac:dyDescent="0.35">
      <c r="A10" s="160">
        <v>9</v>
      </c>
      <c r="B10" s="160" t="s">
        <v>13</v>
      </c>
    </row>
    <row r="11" spans="1:2" x14ac:dyDescent="0.35">
      <c r="A11" s="160">
        <v>10</v>
      </c>
      <c r="B11" s="160" t="s">
        <v>14</v>
      </c>
    </row>
    <row r="12" spans="1:2" x14ac:dyDescent="0.35">
      <c r="A12" s="160">
        <v>11</v>
      </c>
      <c r="B12" s="160" t="s">
        <v>15</v>
      </c>
    </row>
    <row r="13" spans="1:2" x14ac:dyDescent="0.35">
      <c r="A13" s="160">
        <v>12</v>
      </c>
      <c r="B13" s="160" t="s">
        <v>16</v>
      </c>
    </row>
    <row r="14" spans="1:2" x14ac:dyDescent="0.35">
      <c r="A14" s="160">
        <v>13</v>
      </c>
      <c r="B14" s="160" t="s">
        <v>17</v>
      </c>
    </row>
    <row r="15" spans="1:2" x14ac:dyDescent="0.35">
      <c r="A15" s="160">
        <v>14</v>
      </c>
      <c r="B15" s="160" t="s">
        <v>18</v>
      </c>
    </row>
    <row r="16" spans="1:2" x14ac:dyDescent="0.35">
      <c r="A16" s="160">
        <v>15</v>
      </c>
      <c r="B16" s="160" t="s">
        <v>19</v>
      </c>
    </row>
    <row r="17" spans="1:2" x14ac:dyDescent="0.35">
      <c r="A17" s="160">
        <v>16</v>
      </c>
      <c r="B17" s="160" t="s">
        <v>20</v>
      </c>
    </row>
    <row r="18" spans="1:2" x14ac:dyDescent="0.35">
      <c r="A18" s="160">
        <v>17</v>
      </c>
      <c r="B18" s="160" t="s">
        <v>21</v>
      </c>
    </row>
    <row r="19" spans="1:2" x14ac:dyDescent="0.35">
      <c r="A19" s="160">
        <v>18</v>
      </c>
      <c r="B19" s="160" t="s">
        <v>22</v>
      </c>
    </row>
    <row r="20" spans="1:2" x14ac:dyDescent="0.35">
      <c r="A20" s="160">
        <v>19</v>
      </c>
      <c r="B20" s="160" t="s">
        <v>23</v>
      </c>
    </row>
    <row r="21" spans="1:2" x14ac:dyDescent="0.35">
      <c r="A21" s="160">
        <v>20</v>
      </c>
      <c r="B21" s="160" t="s">
        <v>24</v>
      </c>
    </row>
    <row r="22" spans="1:2" x14ac:dyDescent="0.35">
      <c r="A22" s="160">
        <v>21</v>
      </c>
      <c r="B22" s="160" t="s">
        <v>25</v>
      </c>
    </row>
    <row r="23" spans="1:2" x14ac:dyDescent="0.35">
      <c r="A23" s="160">
        <v>22</v>
      </c>
      <c r="B23" s="160" t="s">
        <v>26</v>
      </c>
    </row>
    <row r="24" spans="1:2" x14ac:dyDescent="0.35">
      <c r="A24" s="160">
        <v>23</v>
      </c>
      <c r="B24" s="160" t="s">
        <v>27</v>
      </c>
    </row>
    <row r="25" spans="1:2" x14ac:dyDescent="0.35">
      <c r="A25" s="160">
        <v>24</v>
      </c>
      <c r="B25" s="160" t="s">
        <v>28</v>
      </c>
    </row>
    <row r="26" spans="1:2" x14ac:dyDescent="0.35">
      <c r="A26" s="160">
        <v>25</v>
      </c>
      <c r="B26" s="160" t="s">
        <v>29</v>
      </c>
    </row>
    <row r="27" spans="1:2" x14ac:dyDescent="0.35">
      <c r="A27" s="160">
        <v>26</v>
      </c>
      <c r="B27" s="160" t="s">
        <v>30</v>
      </c>
    </row>
    <row r="28" spans="1:2" x14ac:dyDescent="0.35">
      <c r="A28" s="160">
        <v>27</v>
      </c>
      <c r="B28" s="160" t="s">
        <v>31</v>
      </c>
    </row>
    <row r="29" spans="1:2" x14ac:dyDescent="0.35">
      <c r="A29" s="160">
        <v>28</v>
      </c>
      <c r="B29" s="160" t="s">
        <v>32</v>
      </c>
    </row>
    <row r="30" spans="1:2" x14ac:dyDescent="0.35">
      <c r="A30" s="160">
        <v>29</v>
      </c>
      <c r="B30" s="160" t="s">
        <v>33</v>
      </c>
    </row>
    <row r="31" spans="1:2" x14ac:dyDescent="0.35">
      <c r="A31" s="160">
        <v>30</v>
      </c>
      <c r="B31" s="160" t="s">
        <v>34</v>
      </c>
    </row>
    <row r="32" spans="1:2" x14ac:dyDescent="0.35">
      <c r="A32" s="160">
        <v>31</v>
      </c>
      <c r="B32" s="160" t="s">
        <v>35</v>
      </c>
    </row>
    <row r="33" spans="1:2" x14ac:dyDescent="0.35">
      <c r="A33" s="160">
        <v>32</v>
      </c>
      <c r="B33" s="160" t="s">
        <v>36</v>
      </c>
    </row>
    <row r="34" spans="1:2" x14ac:dyDescent="0.35">
      <c r="A34" s="160">
        <v>33</v>
      </c>
      <c r="B34" s="1" t="s">
        <v>37</v>
      </c>
    </row>
    <row r="35" spans="1:2" x14ac:dyDescent="0.35">
      <c r="A35" s="160">
        <v>34</v>
      </c>
      <c r="B35" s="160" t="s">
        <v>38</v>
      </c>
    </row>
    <row r="36" spans="1:2" x14ac:dyDescent="0.35">
      <c r="A36" s="160">
        <v>35</v>
      </c>
      <c r="B36" s="160" t="s">
        <v>39</v>
      </c>
    </row>
    <row r="37" spans="1:2" x14ac:dyDescent="0.35">
      <c r="A37" s="160">
        <v>36</v>
      </c>
      <c r="B37" s="160" t="s">
        <v>1013</v>
      </c>
    </row>
    <row r="38" spans="1:2" x14ac:dyDescent="0.35">
      <c r="A38" s="160">
        <v>37</v>
      </c>
      <c r="B38" s="160" t="s">
        <v>45</v>
      </c>
    </row>
    <row r="39" spans="1:2" x14ac:dyDescent="0.35">
      <c r="A39" s="160">
        <v>38</v>
      </c>
      <c r="B39" s="160" t="s">
        <v>40</v>
      </c>
    </row>
    <row r="40" spans="1:2" x14ac:dyDescent="0.35">
      <c r="A40" s="160">
        <v>39</v>
      </c>
      <c r="B40" s="160" t="s">
        <v>41</v>
      </c>
    </row>
    <row r="41" spans="1:2" x14ac:dyDescent="0.35">
      <c r="A41" s="160">
        <v>40</v>
      </c>
      <c r="B41" s="160" t="s">
        <v>1046</v>
      </c>
    </row>
    <row r="42" spans="1:2" x14ac:dyDescent="0.35">
      <c r="A42" s="163" t="s">
        <v>42</v>
      </c>
      <c r="B42" s="163"/>
    </row>
    <row r="43" spans="1:2" x14ac:dyDescent="0.35">
      <c r="A43" s="160">
        <v>1</v>
      </c>
      <c r="B43" s="160" t="s">
        <v>44</v>
      </c>
    </row>
    <row r="44" spans="1:2" x14ac:dyDescent="0.35">
      <c r="A44" s="160">
        <v>2</v>
      </c>
      <c r="B44" s="160" t="s">
        <v>55</v>
      </c>
    </row>
    <row r="45" spans="1:2" x14ac:dyDescent="0.35">
      <c r="A45" s="160">
        <v>3</v>
      </c>
      <c r="B45" s="160" t="s">
        <v>788</v>
      </c>
    </row>
    <row r="46" spans="1:2" x14ac:dyDescent="0.35">
      <c r="A46" s="160">
        <v>4</v>
      </c>
      <c r="B46" s="160" t="s">
        <v>1103</v>
      </c>
    </row>
    <row r="47" spans="1:2" x14ac:dyDescent="0.35">
      <c r="A47" s="163" t="s">
        <v>46</v>
      </c>
      <c r="B47" s="163"/>
    </row>
    <row r="48" spans="1:2" x14ac:dyDescent="0.35">
      <c r="A48" s="160">
        <v>1</v>
      </c>
      <c r="B48" s="160" t="s">
        <v>47</v>
      </c>
    </row>
    <row r="49" spans="1:2" x14ac:dyDescent="0.35">
      <c r="A49" s="160">
        <v>2</v>
      </c>
      <c r="B49" s="160" t="s">
        <v>48</v>
      </c>
    </row>
    <row r="50" spans="1:2" x14ac:dyDescent="0.35">
      <c r="A50" s="160">
        <v>3</v>
      </c>
      <c r="B50" s="160" t="s">
        <v>50</v>
      </c>
    </row>
    <row r="51" spans="1:2" x14ac:dyDescent="0.35">
      <c r="A51" s="160">
        <v>4</v>
      </c>
      <c r="B51" s="160" t="s">
        <v>51</v>
      </c>
    </row>
    <row r="52" spans="1:2" x14ac:dyDescent="0.35">
      <c r="A52" s="160">
        <v>5</v>
      </c>
      <c r="B52" s="160" t="s">
        <v>52</v>
      </c>
    </row>
    <row r="53" spans="1:2" x14ac:dyDescent="0.35">
      <c r="A53" s="160">
        <v>6</v>
      </c>
      <c r="B53" s="160" t="s">
        <v>53</v>
      </c>
    </row>
    <row r="54" spans="1:2" x14ac:dyDescent="0.35">
      <c r="A54" s="160">
        <v>7</v>
      </c>
      <c r="B54" s="160" t="s">
        <v>54</v>
      </c>
    </row>
    <row r="55" spans="1:2" x14ac:dyDescent="0.35">
      <c r="A55" s="160">
        <v>8</v>
      </c>
      <c r="B55" s="160" t="s">
        <v>56</v>
      </c>
    </row>
    <row r="56" spans="1:2" x14ac:dyDescent="0.35">
      <c r="A56" s="163" t="s">
        <v>57</v>
      </c>
      <c r="B56" s="163"/>
    </row>
    <row r="57" spans="1:2" x14ac:dyDescent="0.35">
      <c r="A57" s="160">
        <v>1</v>
      </c>
      <c r="B57" s="160" t="s">
        <v>58</v>
      </c>
    </row>
    <row r="58" spans="1:2" x14ac:dyDescent="0.35">
      <c r="A58" s="160">
        <v>2</v>
      </c>
      <c r="B58" s="160" t="s">
        <v>59</v>
      </c>
    </row>
    <row r="59" spans="1:2" x14ac:dyDescent="0.35">
      <c r="A59" s="160">
        <v>3</v>
      </c>
      <c r="B59" s="160" t="s">
        <v>60</v>
      </c>
    </row>
    <row r="60" spans="1:2" x14ac:dyDescent="0.35">
      <c r="A60" s="160">
        <v>4</v>
      </c>
      <c r="B60" s="160" t="s">
        <v>62</v>
      </c>
    </row>
    <row r="61" spans="1:2" x14ac:dyDescent="0.35">
      <c r="A61" s="160">
        <v>5</v>
      </c>
      <c r="B61" s="160" t="s">
        <v>63</v>
      </c>
    </row>
    <row r="62" spans="1:2" x14ac:dyDescent="0.35">
      <c r="A62" s="160">
        <v>6</v>
      </c>
      <c r="B62" s="160" t="s">
        <v>76</v>
      </c>
    </row>
    <row r="63" spans="1:2" x14ac:dyDescent="0.35">
      <c r="A63" s="160">
        <v>7</v>
      </c>
      <c r="B63" s="160" t="s">
        <v>80</v>
      </c>
    </row>
    <row r="64" spans="1:2" x14ac:dyDescent="0.35">
      <c r="A64" s="160">
        <v>8</v>
      </c>
      <c r="B64" s="160" t="s">
        <v>807</v>
      </c>
    </row>
    <row r="65" spans="1:2" x14ac:dyDescent="0.35">
      <c r="A65" s="160">
        <v>9</v>
      </c>
      <c r="B65" s="160" t="s">
        <v>806</v>
      </c>
    </row>
    <row r="66" spans="1:2" x14ac:dyDescent="0.35">
      <c r="A66" s="160">
        <v>10</v>
      </c>
      <c r="B66" s="160" t="s">
        <v>61</v>
      </c>
    </row>
    <row r="67" spans="1:2" x14ac:dyDescent="0.35">
      <c r="A67" s="160">
        <v>11</v>
      </c>
      <c r="B67" s="160" t="s">
        <v>65</v>
      </c>
    </row>
    <row r="68" spans="1:2" x14ac:dyDescent="0.35">
      <c r="A68" s="160">
        <v>12</v>
      </c>
      <c r="B68" s="160" t="s">
        <v>67</v>
      </c>
    </row>
    <row r="69" spans="1:2" x14ac:dyDescent="0.35">
      <c r="A69" s="160">
        <v>13</v>
      </c>
      <c r="B69" s="160" t="s">
        <v>71</v>
      </c>
    </row>
    <row r="70" spans="1:2" x14ac:dyDescent="0.35">
      <c r="A70" s="160">
        <v>14</v>
      </c>
      <c r="B70" s="160" t="s">
        <v>82</v>
      </c>
    </row>
    <row r="71" spans="1:2" x14ac:dyDescent="0.35">
      <c r="A71" s="160">
        <v>15</v>
      </c>
      <c r="B71" s="160" t="s">
        <v>81</v>
      </c>
    </row>
    <row r="72" spans="1:2" x14ac:dyDescent="0.35">
      <c r="A72" s="160">
        <v>16</v>
      </c>
      <c r="B72" s="160" t="s">
        <v>85</v>
      </c>
    </row>
    <row r="73" spans="1:2" x14ac:dyDescent="0.35">
      <c r="A73" s="160">
        <v>17</v>
      </c>
      <c r="B73" s="160" t="s">
        <v>87</v>
      </c>
    </row>
    <row r="74" spans="1:2" x14ac:dyDescent="0.35">
      <c r="A74" s="160">
        <v>18</v>
      </c>
      <c r="B74" s="160" t="s">
        <v>66</v>
      </c>
    </row>
    <row r="75" spans="1:2" x14ac:dyDescent="0.35">
      <c r="A75" s="160">
        <v>19</v>
      </c>
      <c r="B75" s="160" t="s">
        <v>88</v>
      </c>
    </row>
    <row r="76" spans="1:2" x14ac:dyDescent="0.35">
      <c r="A76" s="160">
        <v>20</v>
      </c>
      <c r="B76" s="160" t="s">
        <v>68</v>
      </c>
    </row>
    <row r="77" spans="1:2" x14ac:dyDescent="0.35">
      <c r="A77" s="160">
        <v>21</v>
      </c>
      <c r="B77" s="160" t="s">
        <v>70</v>
      </c>
    </row>
    <row r="78" spans="1:2" x14ac:dyDescent="0.35">
      <c r="A78" s="160">
        <v>22</v>
      </c>
      <c r="B78" s="160" t="s">
        <v>69</v>
      </c>
    </row>
    <row r="79" spans="1:2" x14ac:dyDescent="0.35">
      <c r="A79" s="160">
        <v>23</v>
      </c>
      <c r="B79" s="160" t="s">
        <v>72</v>
      </c>
    </row>
    <row r="80" spans="1:2" x14ac:dyDescent="0.35">
      <c r="A80" s="160">
        <v>24</v>
      </c>
      <c r="B80" s="160" t="s">
        <v>75</v>
      </c>
    </row>
    <row r="81" spans="1:2" x14ac:dyDescent="0.35">
      <c r="A81" s="160">
        <v>25</v>
      </c>
      <c r="B81" s="1" t="s">
        <v>77</v>
      </c>
    </row>
    <row r="82" spans="1:2" x14ac:dyDescent="0.35">
      <c r="A82" s="160">
        <v>26</v>
      </c>
      <c r="B82" s="160" t="s">
        <v>79</v>
      </c>
    </row>
    <row r="83" spans="1:2" x14ac:dyDescent="0.35">
      <c r="A83" s="160">
        <v>27</v>
      </c>
      <c r="B83" s="160" t="s">
        <v>86</v>
      </c>
    </row>
    <row r="84" spans="1:2" x14ac:dyDescent="0.35">
      <c r="A84" s="160">
        <v>28</v>
      </c>
      <c r="B84" s="160" t="s">
        <v>74</v>
      </c>
    </row>
    <row r="85" spans="1:2" x14ac:dyDescent="0.35">
      <c r="A85" s="160">
        <v>29</v>
      </c>
      <c r="B85" s="160" t="s">
        <v>73</v>
      </c>
    </row>
    <row r="86" spans="1:2" x14ac:dyDescent="0.35">
      <c r="A86" s="160">
        <v>30</v>
      </c>
      <c r="B86" s="160" t="s">
        <v>64</v>
      </c>
    </row>
    <row r="87" spans="1:2" x14ac:dyDescent="0.35">
      <c r="A87" s="160">
        <v>31</v>
      </c>
      <c r="B87" s="160" t="s">
        <v>89</v>
      </c>
    </row>
    <row r="88" spans="1:2" x14ac:dyDescent="0.35">
      <c r="A88" s="160">
        <v>32</v>
      </c>
      <c r="B88" s="160" t="s">
        <v>90</v>
      </c>
    </row>
    <row r="89" spans="1:2" x14ac:dyDescent="0.35">
      <c r="A89" s="163" t="s">
        <v>91</v>
      </c>
      <c r="B89" s="164"/>
    </row>
    <row r="90" spans="1:2" x14ac:dyDescent="0.35">
      <c r="A90" s="158">
        <v>1</v>
      </c>
      <c r="B90" s="160" t="s">
        <v>92</v>
      </c>
    </row>
    <row r="91" spans="1:2" x14ac:dyDescent="0.35">
      <c r="A91" s="158">
        <v>2</v>
      </c>
      <c r="B91" s="160" t="s">
        <v>93</v>
      </c>
    </row>
    <row r="92" spans="1:2" x14ac:dyDescent="0.35">
      <c r="A92" s="158">
        <v>3</v>
      </c>
      <c r="B92" s="160" t="s">
        <v>94</v>
      </c>
    </row>
    <row r="93" spans="1:2" x14ac:dyDescent="0.35">
      <c r="A93" s="158">
        <v>4</v>
      </c>
      <c r="B93" s="160" t="s">
        <v>95</v>
      </c>
    </row>
    <row r="94" spans="1:2" x14ac:dyDescent="0.35">
      <c r="A94" s="158">
        <v>5</v>
      </c>
      <c r="B94" s="160" t="s">
        <v>96</v>
      </c>
    </row>
    <row r="95" spans="1:2" x14ac:dyDescent="0.35">
      <c r="A95" s="1">
        <v>6</v>
      </c>
      <c r="B95" s="1" t="s">
        <v>97</v>
      </c>
    </row>
    <row r="96" spans="1:2" x14ac:dyDescent="0.35">
      <c r="A96" s="158">
        <v>7</v>
      </c>
      <c r="B96" s="160" t="s">
        <v>98</v>
      </c>
    </row>
    <row r="97" spans="1:2" x14ac:dyDescent="0.35">
      <c r="A97" s="160">
        <v>8</v>
      </c>
      <c r="B97" s="160" t="s">
        <v>100</v>
      </c>
    </row>
    <row r="98" spans="1:2" x14ac:dyDescent="0.35">
      <c r="A98" s="160">
        <v>9</v>
      </c>
      <c r="B98" s="160" t="s">
        <v>101</v>
      </c>
    </row>
    <row r="99" spans="1:2" x14ac:dyDescent="0.35">
      <c r="A99" s="160">
        <v>10</v>
      </c>
      <c r="B99" s="160" t="s">
        <v>102</v>
      </c>
    </row>
    <row r="100" spans="1:2" x14ac:dyDescent="0.35">
      <c r="A100" s="160">
        <v>11</v>
      </c>
      <c r="B100" s="160" t="s">
        <v>103</v>
      </c>
    </row>
    <row r="101" spans="1:2" x14ac:dyDescent="0.35">
      <c r="A101" s="160">
        <v>12</v>
      </c>
      <c r="B101" s="160" t="s">
        <v>104</v>
      </c>
    </row>
    <row r="102" spans="1:2" x14ac:dyDescent="0.35">
      <c r="A102" s="160">
        <v>13</v>
      </c>
      <c r="B102" s="160" t="s">
        <v>105</v>
      </c>
    </row>
    <row r="103" spans="1:2" x14ac:dyDescent="0.35">
      <c r="A103" s="160">
        <v>14</v>
      </c>
      <c r="B103" s="160" t="s">
        <v>106</v>
      </c>
    </row>
    <row r="104" spans="1:2" x14ac:dyDescent="0.35">
      <c r="A104" s="160">
        <v>15</v>
      </c>
      <c r="B104" s="160" t="s">
        <v>107</v>
      </c>
    </row>
    <row r="105" spans="1:2" x14ac:dyDescent="0.35">
      <c r="A105" s="160">
        <v>16</v>
      </c>
      <c r="B105" s="160" t="s">
        <v>108</v>
      </c>
    </row>
    <row r="106" spans="1:2" x14ac:dyDescent="0.35">
      <c r="A106" s="160">
        <v>17</v>
      </c>
      <c r="B106" s="160" t="s">
        <v>641</v>
      </c>
    </row>
    <row r="107" spans="1:2" x14ac:dyDescent="0.35">
      <c r="A107" s="160">
        <v>18</v>
      </c>
      <c r="B107" s="160" t="s">
        <v>99</v>
      </c>
    </row>
    <row r="108" spans="1:2" x14ac:dyDescent="0.35">
      <c r="A108" s="160">
        <v>19</v>
      </c>
      <c r="B108" s="160" t="s">
        <v>109</v>
      </c>
    </row>
    <row r="109" spans="1:2" x14ac:dyDescent="0.35">
      <c r="A109" s="163" t="s">
        <v>110</v>
      </c>
      <c r="B109" s="163"/>
    </row>
    <row r="110" spans="1:2" x14ac:dyDescent="0.35">
      <c r="A110" s="1">
        <v>1</v>
      </c>
      <c r="B110" s="160" t="s">
        <v>116</v>
      </c>
    </row>
    <row r="111" spans="1:2" x14ac:dyDescent="0.35">
      <c r="A111" s="1">
        <v>2</v>
      </c>
      <c r="B111" s="160" t="s">
        <v>111</v>
      </c>
    </row>
    <row r="112" spans="1:2" x14ac:dyDescent="0.35">
      <c r="A112" s="1">
        <v>3</v>
      </c>
      <c r="B112" s="160" t="s">
        <v>112</v>
      </c>
    </row>
    <row r="113" spans="1:2" x14ac:dyDescent="0.35">
      <c r="A113" s="1">
        <v>4</v>
      </c>
      <c r="B113" s="160" t="s">
        <v>115</v>
      </c>
    </row>
    <row r="114" spans="1:2" x14ac:dyDescent="0.35">
      <c r="A114" s="1">
        <v>5</v>
      </c>
      <c r="B114" s="160" t="s">
        <v>120</v>
      </c>
    </row>
    <row r="115" spans="1:2" x14ac:dyDescent="0.35">
      <c r="A115" s="1">
        <v>6</v>
      </c>
      <c r="B115" s="160" t="s">
        <v>122</v>
      </c>
    </row>
    <row r="116" spans="1:2" x14ac:dyDescent="0.35">
      <c r="A116" s="1">
        <v>7</v>
      </c>
      <c r="B116" s="160" t="s">
        <v>123</v>
      </c>
    </row>
    <row r="117" spans="1:2" x14ac:dyDescent="0.35">
      <c r="A117" s="1">
        <v>8</v>
      </c>
      <c r="B117" s="160" t="s">
        <v>114</v>
      </c>
    </row>
    <row r="118" spans="1:2" x14ac:dyDescent="0.35">
      <c r="A118" s="1">
        <v>9</v>
      </c>
      <c r="B118" s="160" t="s">
        <v>127</v>
      </c>
    </row>
    <row r="119" spans="1:2" x14ac:dyDescent="0.35">
      <c r="A119" s="1">
        <v>10</v>
      </c>
      <c r="B119" s="1" t="s">
        <v>117</v>
      </c>
    </row>
    <row r="120" spans="1:2" x14ac:dyDescent="0.35">
      <c r="A120" s="1">
        <v>11</v>
      </c>
      <c r="B120" s="160" t="s">
        <v>118</v>
      </c>
    </row>
    <row r="121" spans="1:2" x14ac:dyDescent="0.35">
      <c r="A121" s="1">
        <v>12</v>
      </c>
      <c r="B121" s="160" t="s">
        <v>119</v>
      </c>
    </row>
    <row r="122" spans="1:2" x14ac:dyDescent="0.35">
      <c r="A122" s="1">
        <v>13</v>
      </c>
      <c r="B122" s="160" t="s">
        <v>121</v>
      </c>
    </row>
    <row r="123" spans="1:2" x14ac:dyDescent="0.35">
      <c r="A123" s="1">
        <v>14</v>
      </c>
      <c r="B123" s="160" t="s">
        <v>124</v>
      </c>
    </row>
    <row r="124" spans="1:2" x14ac:dyDescent="0.35">
      <c r="A124" s="1">
        <v>15</v>
      </c>
      <c r="B124" s="160" t="s">
        <v>125</v>
      </c>
    </row>
    <row r="125" spans="1:2" x14ac:dyDescent="0.35">
      <c r="A125" s="1">
        <v>16</v>
      </c>
      <c r="B125" s="160" t="s">
        <v>126</v>
      </c>
    </row>
    <row r="126" spans="1:2" x14ac:dyDescent="0.35">
      <c r="A126" s="1">
        <v>17</v>
      </c>
      <c r="B126" s="160" t="s">
        <v>113</v>
      </c>
    </row>
    <row r="127" spans="1:2" x14ac:dyDescent="0.35">
      <c r="A127" s="1">
        <v>18</v>
      </c>
      <c r="B127" s="160" t="s">
        <v>272</v>
      </c>
    </row>
    <row r="128" spans="1:2" x14ac:dyDescent="0.35">
      <c r="A128" s="1">
        <v>19</v>
      </c>
      <c r="B128" s="160" t="s">
        <v>1047</v>
      </c>
    </row>
    <row r="129" spans="1:2" x14ac:dyDescent="0.35">
      <c r="A129" s="1">
        <v>20</v>
      </c>
      <c r="B129" s="160" t="s">
        <v>1112</v>
      </c>
    </row>
    <row r="130" spans="1:2" x14ac:dyDescent="0.35">
      <c r="A130" s="1">
        <v>21</v>
      </c>
      <c r="B130" s="160" t="s">
        <v>1113</v>
      </c>
    </row>
    <row r="131" spans="1:2" x14ac:dyDescent="0.35">
      <c r="A131" s="163" t="s">
        <v>128</v>
      </c>
      <c r="B131" s="164"/>
    </row>
    <row r="132" spans="1:2" x14ac:dyDescent="0.35">
      <c r="A132" s="160">
        <v>1</v>
      </c>
      <c r="B132" s="160" t="s">
        <v>129</v>
      </c>
    </row>
    <row r="133" spans="1:2" x14ac:dyDescent="0.35">
      <c r="A133" s="160">
        <v>2</v>
      </c>
      <c r="B133" s="160" t="s">
        <v>130</v>
      </c>
    </row>
    <row r="134" spans="1:2" x14ac:dyDescent="0.35">
      <c r="A134" s="160">
        <v>3</v>
      </c>
      <c r="B134" s="1" t="s">
        <v>135</v>
      </c>
    </row>
    <row r="135" spans="1:2" x14ac:dyDescent="0.35">
      <c r="A135" s="160">
        <v>4</v>
      </c>
      <c r="B135" s="160" t="s">
        <v>132</v>
      </c>
    </row>
    <row r="136" spans="1:2" x14ac:dyDescent="0.35">
      <c r="A136" s="160">
        <v>5</v>
      </c>
      <c r="B136" s="160" t="s">
        <v>133</v>
      </c>
    </row>
    <row r="137" spans="1:2" x14ac:dyDescent="0.35">
      <c r="A137" s="160">
        <v>6</v>
      </c>
      <c r="B137" s="160" t="s">
        <v>134</v>
      </c>
    </row>
    <row r="138" spans="1:2" x14ac:dyDescent="0.35">
      <c r="A138" s="160">
        <v>7</v>
      </c>
      <c r="B138" s="160" t="s">
        <v>136</v>
      </c>
    </row>
    <row r="139" spans="1:2" x14ac:dyDescent="0.35">
      <c r="A139" s="160">
        <v>8</v>
      </c>
      <c r="B139" s="160" t="s">
        <v>137</v>
      </c>
    </row>
    <row r="140" spans="1:2" x14ac:dyDescent="0.35">
      <c r="A140" s="160">
        <v>9</v>
      </c>
      <c r="B140" s="160" t="s">
        <v>138</v>
      </c>
    </row>
    <row r="141" spans="1:2" x14ac:dyDescent="0.35">
      <c r="A141" s="160">
        <v>10</v>
      </c>
      <c r="B141" s="160" t="s">
        <v>139</v>
      </c>
    </row>
    <row r="142" spans="1:2" x14ac:dyDescent="0.35">
      <c r="A142" s="160">
        <v>11</v>
      </c>
      <c r="B142" s="160" t="s">
        <v>140</v>
      </c>
    </row>
    <row r="143" spans="1:2" x14ac:dyDescent="0.35">
      <c r="A143" s="160">
        <v>12</v>
      </c>
      <c r="B143" s="160" t="s">
        <v>143</v>
      </c>
    </row>
    <row r="144" spans="1:2" x14ac:dyDescent="0.35">
      <c r="A144" s="160">
        <v>13</v>
      </c>
      <c r="B144" s="160" t="s">
        <v>144</v>
      </c>
    </row>
    <row r="145" spans="1:2" x14ac:dyDescent="0.35">
      <c r="A145" s="160">
        <v>14</v>
      </c>
      <c r="B145" s="160" t="s">
        <v>145</v>
      </c>
    </row>
    <row r="146" spans="1:2" x14ac:dyDescent="0.35">
      <c r="A146" s="160">
        <v>15</v>
      </c>
      <c r="B146" s="1" t="s">
        <v>142</v>
      </c>
    </row>
    <row r="147" spans="1:2" x14ac:dyDescent="0.35">
      <c r="A147" s="160">
        <v>16</v>
      </c>
      <c r="B147" s="160" t="s">
        <v>146</v>
      </c>
    </row>
    <row r="148" spans="1:2" x14ac:dyDescent="0.35">
      <c r="A148" s="160">
        <v>17</v>
      </c>
      <c r="B148" s="160" t="s">
        <v>147</v>
      </c>
    </row>
    <row r="149" spans="1:2" x14ac:dyDescent="0.35">
      <c r="A149" s="160">
        <v>18</v>
      </c>
      <c r="B149" s="160" t="s">
        <v>148</v>
      </c>
    </row>
    <row r="150" spans="1:2" x14ac:dyDescent="0.35">
      <c r="A150" s="160">
        <v>19</v>
      </c>
      <c r="B150" s="160" t="s">
        <v>149</v>
      </c>
    </row>
    <row r="151" spans="1:2" x14ac:dyDescent="0.35">
      <c r="A151" s="160">
        <v>20</v>
      </c>
      <c r="B151" s="160" t="s">
        <v>150</v>
      </c>
    </row>
    <row r="152" spans="1:2" x14ac:dyDescent="0.35">
      <c r="A152" s="160">
        <v>21</v>
      </c>
      <c r="B152" s="160" t="s">
        <v>151</v>
      </c>
    </row>
    <row r="153" spans="1:2" x14ac:dyDescent="0.35">
      <c r="A153" s="160">
        <v>22</v>
      </c>
      <c r="B153" s="160" t="s">
        <v>152</v>
      </c>
    </row>
    <row r="154" spans="1:2" x14ac:dyDescent="0.35">
      <c r="A154" s="160">
        <v>23</v>
      </c>
      <c r="B154" s="160" t="s">
        <v>153</v>
      </c>
    </row>
    <row r="155" spans="1:2" x14ac:dyDescent="0.35">
      <c r="A155" s="160">
        <v>24</v>
      </c>
      <c r="B155" s="160" t="s">
        <v>154</v>
      </c>
    </row>
    <row r="156" spans="1:2" x14ac:dyDescent="0.35">
      <c r="A156" s="160">
        <v>25</v>
      </c>
      <c r="B156" s="1" t="s">
        <v>141</v>
      </c>
    </row>
    <row r="157" spans="1:2" x14ac:dyDescent="0.35">
      <c r="A157" s="160">
        <v>26</v>
      </c>
      <c r="B157" s="160" t="s">
        <v>155</v>
      </c>
    </row>
    <row r="158" spans="1:2" x14ac:dyDescent="0.35">
      <c r="A158" s="160">
        <v>27</v>
      </c>
      <c r="B158" s="160" t="s">
        <v>156</v>
      </c>
    </row>
    <row r="159" spans="1:2" x14ac:dyDescent="0.35">
      <c r="A159" s="160">
        <v>28</v>
      </c>
      <c r="B159" s="160" t="s">
        <v>157</v>
      </c>
    </row>
    <row r="160" spans="1:2" x14ac:dyDescent="0.35">
      <c r="A160" s="160">
        <v>29</v>
      </c>
      <c r="B160" s="160" t="s">
        <v>158</v>
      </c>
    </row>
    <row r="161" spans="1:2" x14ac:dyDescent="0.35">
      <c r="A161" s="160">
        <v>30</v>
      </c>
      <c r="B161" s="160" t="s">
        <v>159</v>
      </c>
    </row>
    <row r="162" spans="1:2" x14ac:dyDescent="0.35">
      <c r="A162" s="160">
        <v>31</v>
      </c>
      <c r="B162" s="160" t="s">
        <v>160</v>
      </c>
    </row>
    <row r="163" spans="1:2" x14ac:dyDescent="0.35">
      <c r="A163" s="1">
        <v>32</v>
      </c>
      <c r="B163" s="1" t="s">
        <v>161</v>
      </c>
    </row>
    <row r="164" spans="1:2" x14ac:dyDescent="0.35">
      <c r="A164" s="160">
        <v>33</v>
      </c>
      <c r="B164" s="160" t="s">
        <v>162</v>
      </c>
    </row>
    <row r="165" spans="1:2" x14ac:dyDescent="0.35">
      <c r="A165" s="160">
        <v>34</v>
      </c>
      <c r="B165" s="160" t="s">
        <v>163</v>
      </c>
    </row>
    <row r="166" spans="1:2" x14ac:dyDescent="0.35">
      <c r="A166" s="160">
        <v>35</v>
      </c>
      <c r="B166" s="160" t="s">
        <v>164</v>
      </c>
    </row>
    <row r="167" spans="1:2" x14ac:dyDescent="0.35">
      <c r="A167" s="160">
        <v>36</v>
      </c>
      <c r="B167" s="160" t="s">
        <v>165</v>
      </c>
    </row>
    <row r="168" spans="1:2" x14ac:dyDescent="0.35">
      <c r="A168" s="160">
        <v>37</v>
      </c>
      <c r="B168" s="160" t="s">
        <v>166</v>
      </c>
    </row>
    <row r="169" spans="1:2" x14ac:dyDescent="0.35">
      <c r="A169" s="160">
        <v>38</v>
      </c>
      <c r="B169" s="160" t="s">
        <v>167</v>
      </c>
    </row>
    <row r="170" spans="1:2" x14ac:dyDescent="0.35">
      <c r="A170" s="160">
        <v>39</v>
      </c>
      <c r="B170" s="160" t="s">
        <v>168</v>
      </c>
    </row>
    <row r="171" spans="1:2" x14ac:dyDescent="0.35">
      <c r="A171" s="160">
        <v>40</v>
      </c>
      <c r="B171" s="160" t="s">
        <v>169</v>
      </c>
    </row>
    <row r="172" spans="1:2" x14ac:dyDescent="0.35">
      <c r="A172" s="160">
        <v>41</v>
      </c>
      <c r="B172" s="160" t="s">
        <v>170</v>
      </c>
    </row>
    <row r="173" spans="1:2" x14ac:dyDescent="0.35">
      <c r="A173" s="160">
        <v>42</v>
      </c>
      <c r="B173" s="160" t="s">
        <v>171</v>
      </c>
    </row>
    <row r="174" spans="1:2" x14ac:dyDescent="0.35">
      <c r="A174" s="160">
        <v>43</v>
      </c>
      <c r="B174" s="160" t="s">
        <v>172</v>
      </c>
    </row>
    <row r="175" spans="1:2" x14ac:dyDescent="0.35">
      <c r="A175" s="160">
        <v>44</v>
      </c>
      <c r="B175" s="160" t="s">
        <v>173</v>
      </c>
    </row>
    <row r="176" spans="1:2" x14ac:dyDescent="0.35">
      <c r="A176" s="160">
        <v>45</v>
      </c>
      <c r="B176" s="160" t="s">
        <v>174</v>
      </c>
    </row>
    <row r="177" spans="1:2" x14ac:dyDescent="0.35">
      <c r="A177" s="160">
        <v>46</v>
      </c>
      <c r="B177" s="160" t="s">
        <v>1048</v>
      </c>
    </row>
    <row r="178" spans="1:2" x14ac:dyDescent="0.35">
      <c r="A178" s="160">
        <v>47</v>
      </c>
      <c r="B178" s="160" t="s">
        <v>1049</v>
      </c>
    </row>
    <row r="179" spans="1:2" x14ac:dyDescent="0.35">
      <c r="A179" s="160">
        <v>48</v>
      </c>
      <c r="B179" s="160" t="s">
        <v>1077</v>
      </c>
    </row>
    <row r="180" spans="1:2" x14ac:dyDescent="0.35">
      <c r="A180" s="160">
        <v>49</v>
      </c>
      <c r="B180" s="160" t="s">
        <v>1050</v>
      </c>
    </row>
    <row r="181" spans="1:2" x14ac:dyDescent="0.35">
      <c r="A181" s="163" t="s">
        <v>175</v>
      </c>
      <c r="B181" s="164"/>
    </row>
    <row r="182" spans="1:2" x14ac:dyDescent="0.35">
      <c r="A182" s="160">
        <v>1</v>
      </c>
      <c r="B182" s="160" t="s">
        <v>176</v>
      </c>
    </row>
    <row r="183" spans="1:2" x14ac:dyDescent="0.35">
      <c r="A183" s="160">
        <v>2</v>
      </c>
      <c r="B183" s="160" t="s">
        <v>177</v>
      </c>
    </row>
    <row r="184" spans="1:2" x14ac:dyDescent="0.35">
      <c r="A184" s="160">
        <v>3</v>
      </c>
      <c r="B184" s="160" t="s">
        <v>178</v>
      </c>
    </row>
    <row r="185" spans="1:2" x14ac:dyDescent="0.35">
      <c r="A185" s="160">
        <v>4</v>
      </c>
      <c r="B185" s="160" t="s">
        <v>179</v>
      </c>
    </row>
    <row r="186" spans="1:2" x14ac:dyDescent="0.35">
      <c r="A186" s="160">
        <v>5</v>
      </c>
      <c r="B186" s="160" t="s">
        <v>182</v>
      </c>
    </row>
    <row r="187" spans="1:2" x14ac:dyDescent="0.35">
      <c r="A187" s="160">
        <v>6</v>
      </c>
      <c r="B187" s="160" t="s">
        <v>70</v>
      </c>
    </row>
    <row r="188" spans="1:2" x14ac:dyDescent="0.35">
      <c r="A188" s="160">
        <v>7</v>
      </c>
      <c r="B188" s="160" t="s">
        <v>184</v>
      </c>
    </row>
    <row r="189" spans="1:2" x14ac:dyDescent="0.35">
      <c r="A189" s="160">
        <v>8</v>
      </c>
      <c r="B189" s="160" t="s">
        <v>180</v>
      </c>
    </row>
    <row r="190" spans="1:2" x14ac:dyDescent="0.35">
      <c r="A190" s="160">
        <v>9</v>
      </c>
      <c r="B190" s="160" t="s">
        <v>185</v>
      </c>
    </row>
    <row r="191" spans="1:2" x14ac:dyDescent="0.35">
      <c r="A191" s="160">
        <v>10</v>
      </c>
      <c r="B191" s="160" t="s">
        <v>1051</v>
      </c>
    </row>
    <row r="192" spans="1:2" x14ac:dyDescent="0.35">
      <c r="A192" s="163" t="s">
        <v>186</v>
      </c>
      <c r="B192" s="163"/>
    </row>
    <row r="193" spans="1:2" x14ac:dyDescent="0.35">
      <c r="A193" s="160">
        <v>1</v>
      </c>
      <c r="B193" s="160" t="s">
        <v>187</v>
      </c>
    </row>
    <row r="194" spans="1:2" x14ac:dyDescent="0.35">
      <c r="A194" s="160">
        <v>2</v>
      </c>
      <c r="B194" s="160" t="s">
        <v>188</v>
      </c>
    </row>
    <row r="195" spans="1:2" x14ac:dyDescent="0.35">
      <c r="A195" s="160">
        <v>3</v>
      </c>
      <c r="B195" s="160" t="s">
        <v>189</v>
      </c>
    </row>
    <row r="196" spans="1:2" x14ac:dyDescent="0.35">
      <c r="A196" s="160">
        <v>4</v>
      </c>
      <c r="B196" s="160" t="s">
        <v>192</v>
      </c>
    </row>
    <row r="197" spans="1:2" x14ac:dyDescent="0.35">
      <c r="A197" s="160">
        <v>5</v>
      </c>
      <c r="B197" s="160" t="s">
        <v>193</v>
      </c>
    </row>
    <row r="198" spans="1:2" x14ac:dyDescent="0.35">
      <c r="A198" s="160">
        <v>6</v>
      </c>
      <c r="B198" s="1" t="s">
        <v>190</v>
      </c>
    </row>
    <row r="199" spans="1:2" x14ac:dyDescent="0.35">
      <c r="A199" s="160">
        <v>7</v>
      </c>
      <c r="B199" s="1" t="s">
        <v>194</v>
      </c>
    </row>
    <row r="200" spans="1:2" x14ac:dyDescent="0.35">
      <c r="A200" s="160">
        <v>8</v>
      </c>
      <c r="B200" s="160" t="s">
        <v>191</v>
      </c>
    </row>
    <row r="201" spans="1:2" x14ac:dyDescent="0.35">
      <c r="A201" s="160">
        <v>9</v>
      </c>
      <c r="B201" s="160" t="s">
        <v>198</v>
      </c>
    </row>
    <row r="202" spans="1:2" x14ac:dyDescent="0.35">
      <c r="A202" s="160">
        <v>10</v>
      </c>
      <c r="B202" s="160" t="s">
        <v>196</v>
      </c>
    </row>
    <row r="203" spans="1:2" x14ac:dyDescent="0.35">
      <c r="A203" s="160">
        <v>11</v>
      </c>
      <c r="B203" s="160" t="s">
        <v>197</v>
      </c>
    </row>
    <row r="204" spans="1:2" x14ac:dyDescent="0.35">
      <c r="A204" s="160">
        <v>12</v>
      </c>
      <c r="B204" s="160" t="s">
        <v>199</v>
      </c>
    </row>
    <row r="205" spans="1:2" x14ac:dyDescent="0.35">
      <c r="A205" s="160">
        <v>13</v>
      </c>
      <c r="B205" s="160" t="s">
        <v>201</v>
      </c>
    </row>
    <row r="206" spans="1:2" x14ac:dyDescent="0.35">
      <c r="A206" s="160">
        <v>14</v>
      </c>
      <c r="B206" s="160" t="s">
        <v>200</v>
      </c>
    </row>
    <row r="207" spans="1:2" x14ac:dyDescent="0.35">
      <c r="A207" s="160">
        <v>15</v>
      </c>
      <c r="B207" s="160" t="s">
        <v>202</v>
      </c>
    </row>
    <row r="208" spans="1:2" x14ac:dyDescent="0.35">
      <c r="A208" s="160">
        <v>16</v>
      </c>
      <c r="B208" s="160" t="s">
        <v>203</v>
      </c>
    </row>
    <row r="209" spans="1:2" x14ac:dyDescent="0.35">
      <c r="A209" s="160">
        <v>17</v>
      </c>
      <c r="B209" s="160" t="s">
        <v>205</v>
      </c>
    </row>
    <row r="210" spans="1:2" x14ac:dyDescent="0.35">
      <c r="A210" s="160">
        <v>18</v>
      </c>
      <c r="B210" s="1" t="s">
        <v>195</v>
      </c>
    </row>
    <row r="211" spans="1:2" x14ac:dyDescent="0.35">
      <c r="A211" s="160">
        <v>19</v>
      </c>
      <c r="B211" s="160" t="s">
        <v>1101</v>
      </c>
    </row>
    <row r="212" spans="1:2" x14ac:dyDescent="0.35">
      <c r="A212" s="160">
        <v>20</v>
      </c>
      <c r="B212" s="160" t="s">
        <v>1031</v>
      </c>
    </row>
    <row r="213" spans="1:2" x14ac:dyDescent="0.35">
      <c r="A213" s="160">
        <v>21</v>
      </c>
      <c r="B213" s="160" t="s">
        <v>206</v>
      </c>
    </row>
    <row r="214" spans="1:2" x14ac:dyDescent="0.35">
      <c r="A214" s="160">
        <v>22</v>
      </c>
      <c r="B214" s="160" t="s">
        <v>1052</v>
      </c>
    </row>
    <row r="215" spans="1:2" x14ac:dyDescent="0.35">
      <c r="A215" s="163" t="s">
        <v>207</v>
      </c>
      <c r="B215" s="163"/>
    </row>
    <row r="216" spans="1:2" x14ac:dyDescent="0.35">
      <c r="A216" s="160">
        <v>1</v>
      </c>
      <c r="B216" s="160" t="s">
        <v>208</v>
      </c>
    </row>
    <row r="217" spans="1:2" x14ac:dyDescent="0.35">
      <c r="A217" s="160">
        <v>2</v>
      </c>
      <c r="B217" s="160" t="s">
        <v>209</v>
      </c>
    </row>
    <row r="218" spans="1:2" x14ac:dyDescent="0.35">
      <c r="A218" s="160">
        <v>3</v>
      </c>
      <c r="B218" s="160" t="s">
        <v>210</v>
      </c>
    </row>
    <row r="219" spans="1:2" x14ac:dyDescent="0.35">
      <c r="A219" s="160">
        <v>4</v>
      </c>
      <c r="B219" s="160" t="s">
        <v>211</v>
      </c>
    </row>
    <row r="220" spans="1:2" x14ac:dyDescent="0.35">
      <c r="A220" s="160">
        <v>5</v>
      </c>
      <c r="B220" s="160" t="s">
        <v>212</v>
      </c>
    </row>
    <row r="221" spans="1:2" x14ac:dyDescent="0.35">
      <c r="A221" s="160">
        <v>6</v>
      </c>
      <c r="B221" s="160" t="s">
        <v>213</v>
      </c>
    </row>
    <row r="222" spans="1:2" x14ac:dyDescent="0.35">
      <c r="A222" s="160">
        <v>7</v>
      </c>
      <c r="B222" s="1" t="s">
        <v>214</v>
      </c>
    </row>
    <row r="223" spans="1:2" x14ac:dyDescent="0.35">
      <c r="A223" s="160">
        <v>8</v>
      </c>
      <c r="B223" s="160" t="s">
        <v>215</v>
      </c>
    </row>
    <row r="224" spans="1:2" x14ac:dyDescent="0.35">
      <c r="A224" s="160">
        <v>9</v>
      </c>
      <c r="B224" s="160" t="s">
        <v>216</v>
      </c>
    </row>
    <row r="225" spans="1:2" x14ac:dyDescent="0.35">
      <c r="A225" s="160">
        <v>10</v>
      </c>
      <c r="B225" s="160" t="s">
        <v>163</v>
      </c>
    </row>
    <row r="226" spans="1:2" x14ac:dyDescent="0.35">
      <c r="A226" s="160">
        <v>11</v>
      </c>
      <c r="B226" s="160" t="s">
        <v>217</v>
      </c>
    </row>
    <row r="227" spans="1:2" x14ac:dyDescent="0.35">
      <c r="A227" s="160">
        <v>12</v>
      </c>
      <c r="B227" s="1" t="s">
        <v>218</v>
      </c>
    </row>
    <row r="228" spans="1:2" x14ac:dyDescent="0.35">
      <c r="A228" s="160">
        <v>13</v>
      </c>
      <c r="B228" s="160" t="s">
        <v>219</v>
      </c>
    </row>
    <row r="229" spans="1:2" x14ac:dyDescent="0.35">
      <c r="A229" s="160">
        <v>14</v>
      </c>
      <c r="B229" s="160" t="s">
        <v>220</v>
      </c>
    </row>
    <row r="230" spans="1:2" x14ac:dyDescent="0.35">
      <c r="A230" s="160">
        <v>15</v>
      </c>
      <c r="B230" s="160" t="s">
        <v>221</v>
      </c>
    </row>
    <row r="231" spans="1:2" x14ac:dyDescent="0.35">
      <c r="A231" s="160">
        <v>16</v>
      </c>
      <c r="B231" s="1" t="s">
        <v>1032</v>
      </c>
    </row>
    <row r="232" spans="1:2" x14ac:dyDescent="0.35">
      <c r="A232" s="160">
        <v>17</v>
      </c>
      <c r="B232" s="160" t="s">
        <v>222</v>
      </c>
    </row>
    <row r="233" spans="1:2" x14ac:dyDescent="0.35">
      <c r="A233" s="160">
        <v>18</v>
      </c>
      <c r="B233" s="160" t="s">
        <v>223</v>
      </c>
    </row>
    <row r="234" spans="1:2" x14ac:dyDescent="0.35">
      <c r="A234" s="160">
        <v>19</v>
      </c>
      <c r="B234" s="160" t="s">
        <v>224</v>
      </c>
    </row>
    <row r="235" spans="1:2" x14ac:dyDescent="0.35">
      <c r="A235" s="160">
        <v>20</v>
      </c>
      <c r="B235" s="160" t="s">
        <v>1033</v>
      </c>
    </row>
    <row r="236" spans="1:2" x14ac:dyDescent="0.35">
      <c r="A236" s="160">
        <v>21</v>
      </c>
      <c r="B236" s="160" t="s">
        <v>226</v>
      </c>
    </row>
    <row r="237" spans="1:2" x14ac:dyDescent="0.35">
      <c r="A237" s="160">
        <v>22</v>
      </c>
      <c r="B237" s="160" t="s">
        <v>227</v>
      </c>
    </row>
    <row r="238" spans="1:2" x14ac:dyDescent="0.35">
      <c r="A238" s="160">
        <v>23</v>
      </c>
      <c r="B238" s="160" t="s">
        <v>228</v>
      </c>
    </row>
    <row r="239" spans="1:2" x14ac:dyDescent="0.35">
      <c r="A239" s="160">
        <v>24</v>
      </c>
      <c r="B239" s="160" t="s">
        <v>183</v>
      </c>
    </row>
    <row r="240" spans="1:2" x14ac:dyDescent="0.35">
      <c r="A240" s="160">
        <v>25</v>
      </c>
      <c r="B240" s="160" t="s">
        <v>225</v>
      </c>
    </row>
    <row r="241" spans="1:2" x14ac:dyDescent="0.35">
      <c r="A241" s="163" t="s">
        <v>230</v>
      </c>
      <c r="B241" s="163"/>
    </row>
    <row r="242" spans="1:2" x14ac:dyDescent="0.35">
      <c r="A242" s="160">
        <v>1</v>
      </c>
      <c r="B242" s="160" t="s">
        <v>231</v>
      </c>
    </row>
    <row r="243" spans="1:2" x14ac:dyDescent="0.35">
      <c r="A243" s="160">
        <v>2</v>
      </c>
      <c r="B243" s="160" t="s">
        <v>244</v>
      </c>
    </row>
    <row r="244" spans="1:2" x14ac:dyDescent="0.35">
      <c r="A244" s="160">
        <v>3</v>
      </c>
      <c r="B244" s="160" t="s">
        <v>232</v>
      </c>
    </row>
    <row r="245" spans="1:2" x14ac:dyDescent="0.35">
      <c r="A245" s="160">
        <v>4</v>
      </c>
      <c r="B245" s="160" t="s">
        <v>233</v>
      </c>
    </row>
    <row r="246" spans="1:2" x14ac:dyDescent="0.35">
      <c r="A246" s="160">
        <v>5</v>
      </c>
      <c r="B246" s="160" t="s">
        <v>235</v>
      </c>
    </row>
    <row r="247" spans="1:2" x14ac:dyDescent="0.35">
      <c r="A247" s="160">
        <v>6</v>
      </c>
      <c r="B247" s="160" t="s">
        <v>234</v>
      </c>
    </row>
    <row r="248" spans="1:2" x14ac:dyDescent="0.35">
      <c r="A248" s="160">
        <v>7</v>
      </c>
      <c r="B248" s="160" t="s">
        <v>236</v>
      </c>
    </row>
    <row r="249" spans="1:2" x14ac:dyDescent="0.35">
      <c r="A249" s="160">
        <v>8</v>
      </c>
      <c r="B249" s="160" t="s">
        <v>237</v>
      </c>
    </row>
    <row r="250" spans="1:2" x14ac:dyDescent="0.35">
      <c r="A250" s="160">
        <v>9</v>
      </c>
      <c r="B250" s="160" t="s">
        <v>239</v>
      </c>
    </row>
    <row r="251" spans="1:2" x14ac:dyDescent="0.35">
      <c r="A251" s="160">
        <v>10</v>
      </c>
      <c r="B251" s="160" t="s">
        <v>238</v>
      </c>
    </row>
    <row r="252" spans="1:2" x14ac:dyDescent="0.35">
      <c r="A252" s="160">
        <v>11</v>
      </c>
      <c r="B252" s="160" t="s">
        <v>240</v>
      </c>
    </row>
    <row r="253" spans="1:2" x14ac:dyDescent="0.35">
      <c r="A253" s="160">
        <v>12</v>
      </c>
      <c r="B253" s="160" t="s">
        <v>173</v>
      </c>
    </row>
    <row r="254" spans="1:2" x14ac:dyDescent="0.35">
      <c r="A254" s="160">
        <v>13</v>
      </c>
      <c r="B254" s="160" t="s">
        <v>242</v>
      </c>
    </row>
    <row r="255" spans="1:2" x14ac:dyDescent="0.35">
      <c r="A255" s="160">
        <v>14</v>
      </c>
      <c r="B255" s="160" t="s">
        <v>241</v>
      </c>
    </row>
    <row r="256" spans="1:2" x14ac:dyDescent="0.35">
      <c r="A256" s="160">
        <v>15</v>
      </c>
      <c r="B256" s="160" t="s">
        <v>243</v>
      </c>
    </row>
    <row r="257" spans="1:2" x14ac:dyDescent="0.35">
      <c r="A257" s="160">
        <v>16</v>
      </c>
      <c r="B257" s="160" t="s">
        <v>245</v>
      </c>
    </row>
    <row r="258" spans="1:2" x14ac:dyDescent="0.35">
      <c r="A258" s="160">
        <v>17</v>
      </c>
      <c r="B258" s="160" t="s">
        <v>246</v>
      </c>
    </row>
    <row r="259" spans="1:2" x14ac:dyDescent="0.35">
      <c r="A259" s="160">
        <v>18</v>
      </c>
      <c r="B259" s="160" t="s">
        <v>247</v>
      </c>
    </row>
    <row r="260" spans="1:2" x14ac:dyDescent="0.35">
      <c r="A260" s="160">
        <v>19</v>
      </c>
      <c r="B260" s="160" t="s">
        <v>248</v>
      </c>
    </row>
    <row r="261" spans="1:2" x14ac:dyDescent="0.35">
      <c r="A261" s="163" t="s">
        <v>249</v>
      </c>
      <c r="B261" s="163"/>
    </row>
    <row r="262" spans="1:2" x14ac:dyDescent="0.35">
      <c r="A262" s="160">
        <v>1</v>
      </c>
      <c r="B262" s="160" t="s">
        <v>250</v>
      </c>
    </row>
    <row r="263" spans="1:2" x14ac:dyDescent="0.35">
      <c r="A263" s="160">
        <v>2</v>
      </c>
      <c r="B263" s="160" t="s">
        <v>254</v>
      </c>
    </row>
    <row r="264" spans="1:2" x14ac:dyDescent="0.35">
      <c r="A264" s="160">
        <v>3</v>
      </c>
      <c r="B264" s="160" t="s">
        <v>253</v>
      </c>
    </row>
    <row r="265" spans="1:2" x14ac:dyDescent="0.35">
      <c r="A265" s="160">
        <v>4</v>
      </c>
      <c r="B265" s="160" t="s">
        <v>257</v>
      </c>
    </row>
    <row r="266" spans="1:2" x14ac:dyDescent="0.35">
      <c r="A266" s="160">
        <v>5</v>
      </c>
      <c r="B266" s="160" t="s">
        <v>255</v>
      </c>
    </row>
    <row r="267" spans="1:2" x14ac:dyDescent="0.35">
      <c r="A267" s="160">
        <v>6</v>
      </c>
      <c r="B267" s="160" t="s">
        <v>256</v>
      </c>
    </row>
    <row r="268" spans="1:2" x14ac:dyDescent="0.35">
      <c r="A268" s="160">
        <v>7</v>
      </c>
      <c r="B268" s="160" t="s">
        <v>251</v>
      </c>
    </row>
    <row r="269" spans="1:2" x14ac:dyDescent="0.35">
      <c r="A269" s="160">
        <v>8</v>
      </c>
      <c r="B269" s="160" t="s">
        <v>252</v>
      </c>
    </row>
    <row r="270" spans="1:2" x14ac:dyDescent="0.35">
      <c r="A270" s="160">
        <v>9</v>
      </c>
      <c r="B270" s="160" t="s">
        <v>182</v>
      </c>
    </row>
    <row r="271" spans="1:2" x14ac:dyDescent="0.35">
      <c r="A271" s="160">
        <v>10</v>
      </c>
      <c r="B271" s="160" t="s">
        <v>258</v>
      </c>
    </row>
    <row r="272" spans="1:2" x14ac:dyDescent="0.35">
      <c r="A272" s="160">
        <v>11</v>
      </c>
      <c r="B272" s="160" t="s">
        <v>260</v>
      </c>
    </row>
    <row r="273" spans="1:2" x14ac:dyDescent="0.35">
      <c r="A273" s="160">
        <v>12</v>
      </c>
      <c r="B273" s="160" t="s">
        <v>261</v>
      </c>
    </row>
    <row r="274" spans="1:2" x14ac:dyDescent="0.35">
      <c r="A274" s="160">
        <v>13</v>
      </c>
      <c r="B274" s="160" t="s">
        <v>259</v>
      </c>
    </row>
    <row r="275" spans="1:2" x14ac:dyDescent="0.35">
      <c r="A275" s="160">
        <v>14</v>
      </c>
      <c r="B275" s="160" t="s">
        <v>266</v>
      </c>
    </row>
    <row r="276" spans="1:2" x14ac:dyDescent="0.35">
      <c r="A276" s="160">
        <v>15</v>
      </c>
      <c r="B276" s="160" t="s">
        <v>262</v>
      </c>
    </row>
    <row r="277" spans="1:2" x14ac:dyDescent="0.35">
      <c r="A277" s="160">
        <v>16</v>
      </c>
      <c r="B277" s="160" t="s">
        <v>263</v>
      </c>
    </row>
    <row r="278" spans="1:2" x14ac:dyDescent="0.35">
      <c r="A278" s="160">
        <v>17</v>
      </c>
      <c r="B278" s="160" t="s">
        <v>265</v>
      </c>
    </row>
    <row r="279" spans="1:2" x14ac:dyDescent="0.35">
      <c r="A279" s="160">
        <v>18</v>
      </c>
      <c r="B279" s="160" t="s">
        <v>267</v>
      </c>
    </row>
    <row r="280" spans="1:2" x14ac:dyDescent="0.35">
      <c r="A280" s="160">
        <v>19</v>
      </c>
      <c r="B280" s="160" t="s">
        <v>268</v>
      </c>
    </row>
    <row r="281" spans="1:2" x14ac:dyDescent="0.35">
      <c r="A281" s="160">
        <v>20</v>
      </c>
      <c r="B281" s="160" t="s">
        <v>269</v>
      </c>
    </row>
    <row r="282" spans="1:2" x14ac:dyDescent="0.35">
      <c r="A282" s="160">
        <v>21</v>
      </c>
      <c r="B282" s="160" t="s">
        <v>270</v>
      </c>
    </row>
    <row r="283" spans="1:2" x14ac:dyDescent="0.35">
      <c r="A283" s="160">
        <v>22</v>
      </c>
      <c r="B283" s="160" t="s">
        <v>271</v>
      </c>
    </row>
    <row r="284" spans="1:2" x14ac:dyDescent="0.35">
      <c r="A284" s="160">
        <v>23</v>
      </c>
      <c r="B284" s="160" t="s">
        <v>86</v>
      </c>
    </row>
    <row r="285" spans="1:2" x14ac:dyDescent="0.35">
      <c r="A285" s="160">
        <v>24</v>
      </c>
      <c r="B285" s="160" t="s">
        <v>273</v>
      </c>
    </row>
    <row r="286" spans="1:2" x14ac:dyDescent="0.35">
      <c r="A286" s="160">
        <v>25</v>
      </c>
      <c r="B286" s="160" t="s">
        <v>274</v>
      </c>
    </row>
    <row r="287" spans="1:2" x14ac:dyDescent="0.35">
      <c r="A287" s="160">
        <v>26</v>
      </c>
      <c r="B287" s="160" t="s">
        <v>275</v>
      </c>
    </row>
    <row r="288" spans="1:2" x14ac:dyDescent="0.35">
      <c r="A288" s="160">
        <v>27</v>
      </c>
      <c r="B288" s="160" t="s">
        <v>277</v>
      </c>
    </row>
    <row r="289" spans="1:2" x14ac:dyDescent="0.35">
      <c r="A289" s="160">
        <v>28</v>
      </c>
      <c r="B289" s="160" t="s">
        <v>278</v>
      </c>
    </row>
    <row r="290" spans="1:2" x14ac:dyDescent="0.35">
      <c r="A290" s="160">
        <v>29</v>
      </c>
      <c r="B290" s="160" t="s">
        <v>280</v>
      </c>
    </row>
    <row r="291" spans="1:2" x14ac:dyDescent="0.35">
      <c r="A291" s="160">
        <v>30</v>
      </c>
      <c r="B291" s="160" t="s">
        <v>281</v>
      </c>
    </row>
    <row r="292" spans="1:2" x14ac:dyDescent="0.35">
      <c r="A292" s="160">
        <v>31</v>
      </c>
      <c r="B292" s="160" t="s">
        <v>282</v>
      </c>
    </row>
    <row r="293" spans="1:2" x14ac:dyDescent="0.35">
      <c r="A293" s="160">
        <v>32</v>
      </c>
      <c r="B293" s="160" t="s">
        <v>283</v>
      </c>
    </row>
    <row r="294" spans="1:2" x14ac:dyDescent="0.35">
      <c r="A294" s="160">
        <v>33</v>
      </c>
      <c r="B294" s="160" t="s">
        <v>143</v>
      </c>
    </row>
    <row r="295" spans="1:2" x14ac:dyDescent="0.35">
      <c r="A295" s="160">
        <v>34</v>
      </c>
      <c r="B295" s="160" t="s">
        <v>284</v>
      </c>
    </row>
    <row r="296" spans="1:2" x14ac:dyDescent="0.35">
      <c r="A296" s="160">
        <v>35</v>
      </c>
      <c r="B296" s="160" t="s">
        <v>285</v>
      </c>
    </row>
    <row r="297" spans="1:2" x14ac:dyDescent="0.35">
      <c r="A297" s="160">
        <v>36</v>
      </c>
      <c r="B297" s="160" t="s">
        <v>286</v>
      </c>
    </row>
    <row r="298" spans="1:2" x14ac:dyDescent="0.35">
      <c r="A298" s="160">
        <v>37</v>
      </c>
      <c r="B298" s="160" t="s">
        <v>287</v>
      </c>
    </row>
    <row r="299" spans="1:2" x14ac:dyDescent="0.35">
      <c r="A299" s="160">
        <v>38</v>
      </c>
      <c r="B299" s="160" t="s">
        <v>1034</v>
      </c>
    </row>
    <row r="300" spans="1:2" x14ac:dyDescent="0.35">
      <c r="A300" s="160">
        <v>39</v>
      </c>
      <c r="B300" s="160" t="s">
        <v>416</v>
      </c>
    </row>
    <row r="301" spans="1:2" x14ac:dyDescent="0.35">
      <c r="A301" s="160">
        <v>40</v>
      </c>
      <c r="B301" s="160" t="s">
        <v>264</v>
      </c>
    </row>
    <row r="302" spans="1:2" x14ac:dyDescent="0.35">
      <c r="A302" s="160">
        <v>41</v>
      </c>
      <c r="B302" s="160" t="s">
        <v>276</v>
      </c>
    </row>
    <row r="303" spans="1:2" x14ac:dyDescent="0.35">
      <c r="A303" s="160">
        <v>42</v>
      </c>
      <c r="B303" s="160" t="s">
        <v>1053</v>
      </c>
    </row>
    <row r="304" spans="1:2" x14ac:dyDescent="0.35">
      <c r="A304" s="160">
        <v>43</v>
      </c>
      <c r="B304" s="160" t="s">
        <v>1054</v>
      </c>
    </row>
    <row r="305" spans="1:2" x14ac:dyDescent="0.35">
      <c r="A305" s="163" t="s">
        <v>288</v>
      </c>
      <c r="B305" s="163"/>
    </row>
    <row r="306" spans="1:2" x14ac:dyDescent="0.35">
      <c r="A306" s="160">
        <v>1</v>
      </c>
      <c r="B306" s="160" t="s">
        <v>289</v>
      </c>
    </row>
    <row r="307" spans="1:2" x14ac:dyDescent="0.35">
      <c r="A307" s="160">
        <v>2</v>
      </c>
      <c r="B307" s="160" t="s">
        <v>290</v>
      </c>
    </row>
    <row r="308" spans="1:2" x14ac:dyDescent="0.35">
      <c r="A308" s="160">
        <v>3</v>
      </c>
      <c r="B308" s="160" t="s">
        <v>291</v>
      </c>
    </row>
    <row r="309" spans="1:2" x14ac:dyDescent="0.35">
      <c r="A309" s="160">
        <v>4</v>
      </c>
      <c r="B309" s="160" t="s">
        <v>292</v>
      </c>
    </row>
    <row r="310" spans="1:2" x14ac:dyDescent="0.35">
      <c r="A310" s="160">
        <v>5</v>
      </c>
      <c r="B310" s="160" t="s">
        <v>293</v>
      </c>
    </row>
    <row r="311" spans="1:2" x14ac:dyDescent="0.35">
      <c r="A311" s="160">
        <v>6</v>
      </c>
      <c r="B311" s="160" t="s">
        <v>294</v>
      </c>
    </row>
    <row r="312" spans="1:2" x14ac:dyDescent="0.35">
      <c r="A312" s="160">
        <v>7</v>
      </c>
      <c r="B312" s="160" t="s">
        <v>295</v>
      </c>
    </row>
    <row r="313" spans="1:2" x14ac:dyDescent="0.35">
      <c r="A313" s="160">
        <v>8</v>
      </c>
      <c r="B313" s="160" t="s">
        <v>296</v>
      </c>
    </row>
    <row r="314" spans="1:2" x14ac:dyDescent="0.35">
      <c r="A314" s="160">
        <v>9</v>
      </c>
      <c r="B314" s="160" t="s">
        <v>297</v>
      </c>
    </row>
    <row r="315" spans="1:2" x14ac:dyDescent="0.35">
      <c r="A315" s="160">
        <v>10</v>
      </c>
      <c r="B315" s="160" t="s">
        <v>298</v>
      </c>
    </row>
    <row r="316" spans="1:2" x14ac:dyDescent="0.35">
      <c r="A316" s="160">
        <v>11</v>
      </c>
      <c r="B316" s="160" t="s">
        <v>299</v>
      </c>
    </row>
    <row r="317" spans="1:2" x14ac:dyDescent="0.35">
      <c r="A317" s="160">
        <v>12</v>
      </c>
      <c r="B317" s="160" t="s">
        <v>300</v>
      </c>
    </row>
    <row r="318" spans="1:2" x14ac:dyDescent="0.35">
      <c r="A318" s="160">
        <v>13</v>
      </c>
      <c r="B318" s="160" t="s">
        <v>301</v>
      </c>
    </row>
    <row r="319" spans="1:2" x14ac:dyDescent="0.35">
      <c r="A319" s="160">
        <v>14</v>
      </c>
      <c r="B319" s="160" t="s">
        <v>302</v>
      </c>
    </row>
    <row r="320" spans="1:2" x14ac:dyDescent="0.35">
      <c r="A320" s="160">
        <v>15</v>
      </c>
      <c r="B320" s="160" t="s">
        <v>303</v>
      </c>
    </row>
    <row r="321" spans="1:2" x14ac:dyDescent="0.35">
      <c r="A321" s="160">
        <v>16</v>
      </c>
      <c r="B321" s="160" t="s">
        <v>304</v>
      </c>
    </row>
    <row r="322" spans="1:2" x14ac:dyDescent="0.35">
      <c r="A322" s="160">
        <v>17</v>
      </c>
      <c r="B322" s="160" t="s">
        <v>305</v>
      </c>
    </row>
    <row r="323" spans="1:2" x14ac:dyDescent="0.35">
      <c r="A323" s="160">
        <v>18</v>
      </c>
      <c r="B323" s="160" t="s">
        <v>306</v>
      </c>
    </row>
    <row r="324" spans="1:2" x14ac:dyDescent="0.35">
      <c r="A324" s="160">
        <v>19</v>
      </c>
      <c r="B324" s="160" t="s">
        <v>307</v>
      </c>
    </row>
    <row r="325" spans="1:2" x14ac:dyDescent="0.35">
      <c r="A325" s="160">
        <v>20</v>
      </c>
      <c r="B325" s="160" t="s">
        <v>308</v>
      </c>
    </row>
    <row r="326" spans="1:2" x14ac:dyDescent="0.35">
      <c r="A326" s="160">
        <v>21</v>
      </c>
      <c r="B326" s="160" t="s">
        <v>309</v>
      </c>
    </row>
    <row r="327" spans="1:2" x14ac:dyDescent="0.35">
      <c r="A327" s="160">
        <v>22</v>
      </c>
      <c r="B327" s="160" t="s">
        <v>310</v>
      </c>
    </row>
    <row r="328" spans="1:2" x14ac:dyDescent="0.35">
      <c r="A328" s="160">
        <v>23</v>
      </c>
      <c r="B328" s="160" t="s">
        <v>311</v>
      </c>
    </row>
    <row r="329" spans="1:2" x14ac:dyDescent="0.35">
      <c r="A329" s="160">
        <v>24</v>
      </c>
      <c r="B329" s="160" t="s">
        <v>1035</v>
      </c>
    </row>
    <row r="330" spans="1:2" x14ac:dyDescent="0.35">
      <c r="A330" s="160">
        <v>25</v>
      </c>
      <c r="B330" s="160" t="s">
        <v>1036</v>
      </c>
    </row>
    <row r="331" spans="1:2" x14ac:dyDescent="0.35">
      <c r="A331" s="160">
        <v>26</v>
      </c>
      <c r="B331" s="160" t="s">
        <v>1037</v>
      </c>
    </row>
    <row r="332" spans="1:2" x14ac:dyDescent="0.35">
      <c r="A332" s="163" t="s">
        <v>312</v>
      </c>
      <c r="B332" s="163"/>
    </row>
    <row r="333" spans="1:2" x14ac:dyDescent="0.35">
      <c r="A333" s="160">
        <v>1</v>
      </c>
      <c r="B333" s="160" t="s">
        <v>313</v>
      </c>
    </row>
    <row r="334" spans="1:2" x14ac:dyDescent="0.35">
      <c r="A334" s="160">
        <v>2</v>
      </c>
      <c r="B334" s="160" t="s">
        <v>314</v>
      </c>
    </row>
    <row r="335" spans="1:2" x14ac:dyDescent="0.35">
      <c r="A335" s="160">
        <v>3</v>
      </c>
      <c r="B335" s="160" t="s">
        <v>315</v>
      </c>
    </row>
    <row r="336" spans="1:2" x14ac:dyDescent="0.35">
      <c r="A336" s="160">
        <v>4</v>
      </c>
      <c r="B336" s="160" t="s">
        <v>316</v>
      </c>
    </row>
    <row r="337" spans="1:2" x14ac:dyDescent="0.35">
      <c r="A337" s="160">
        <v>5</v>
      </c>
      <c r="B337" s="160" t="s">
        <v>317</v>
      </c>
    </row>
    <row r="338" spans="1:2" x14ac:dyDescent="0.35">
      <c r="A338" s="160">
        <v>6</v>
      </c>
      <c r="B338" s="160" t="s">
        <v>318</v>
      </c>
    </row>
    <row r="339" spans="1:2" x14ac:dyDescent="0.35">
      <c r="A339" s="160">
        <v>7</v>
      </c>
      <c r="B339" s="160" t="s">
        <v>319</v>
      </c>
    </row>
    <row r="340" spans="1:2" x14ac:dyDescent="0.35">
      <c r="A340" s="163" t="s">
        <v>320</v>
      </c>
      <c r="B340" s="163"/>
    </row>
    <row r="341" spans="1:2" x14ac:dyDescent="0.35">
      <c r="A341" s="160">
        <v>1</v>
      </c>
      <c r="B341" s="160" t="s">
        <v>321</v>
      </c>
    </row>
    <row r="342" spans="1:2" x14ac:dyDescent="0.35">
      <c r="A342" s="160">
        <v>2</v>
      </c>
      <c r="B342" s="160" t="s">
        <v>323</v>
      </c>
    </row>
    <row r="343" spans="1:2" x14ac:dyDescent="0.35">
      <c r="A343" s="160">
        <v>3</v>
      </c>
      <c r="B343" s="160" t="s">
        <v>98</v>
      </c>
    </row>
    <row r="344" spans="1:2" x14ac:dyDescent="0.35">
      <c r="A344" s="160">
        <v>4</v>
      </c>
      <c r="B344" s="160" t="s">
        <v>332</v>
      </c>
    </row>
    <row r="345" spans="1:2" x14ac:dyDescent="0.35">
      <c r="A345" s="160">
        <v>5</v>
      </c>
      <c r="B345" s="160" t="s">
        <v>337</v>
      </c>
    </row>
    <row r="346" spans="1:2" x14ac:dyDescent="0.35">
      <c r="A346" s="160">
        <v>6</v>
      </c>
      <c r="B346" s="160" t="s">
        <v>334</v>
      </c>
    </row>
    <row r="347" spans="1:2" x14ac:dyDescent="0.35">
      <c r="A347" s="160">
        <v>7</v>
      </c>
      <c r="B347" s="160" t="s">
        <v>346</v>
      </c>
    </row>
    <row r="348" spans="1:2" x14ac:dyDescent="0.35">
      <c r="A348" s="160">
        <v>8</v>
      </c>
      <c r="B348" s="160" t="s">
        <v>331</v>
      </c>
    </row>
    <row r="349" spans="1:2" x14ac:dyDescent="0.35">
      <c r="A349" s="160">
        <v>9</v>
      </c>
      <c r="B349" s="160" t="s">
        <v>338</v>
      </c>
    </row>
    <row r="350" spans="1:2" x14ac:dyDescent="0.35">
      <c r="A350" s="160">
        <v>10</v>
      </c>
      <c r="B350" s="160" t="s">
        <v>335</v>
      </c>
    </row>
    <row r="351" spans="1:2" x14ac:dyDescent="0.35">
      <c r="A351" s="160">
        <v>11</v>
      </c>
      <c r="B351" s="160" t="s">
        <v>328</v>
      </c>
    </row>
    <row r="352" spans="1:2" x14ac:dyDescent="0.35">
      <c r="A352" s="160">
        <v>12</v>
      </c>
      <c r="B352" s="160" t="s">
        <v>329</v>
      </c>
    </row>
    <row r="353" spans="1:2" x14ac:dyDescent="0.35">
      <c r="A353" s="160">
        <v>13</v>
      </c>
      <c r="B353" s="1" t="s">
        <v>327</v>
      </c>
    </row>
    <row r="354" spans="1:2" x14ac:dyDescent="0.35">
      <c r="A354" s="160">
        <v>14</v>
      </c>
      <c r="B354" s="160" t="s">
        <v>324</v>
      </c>
    </row>
    <row r="355" spans="1:2" x14ac:dyDescent="0.35">
      <c r="A355" s="160">
        <v>15</v>
      </c>
      <c r="B355" s="160" t="s">
        <v>333</v>
      </c>
    </row>
    <row r="356" spans="1:2" x14ac:dyDescent="0.35">
      <c r="A356" s="160">
        <v>16</v>
      </c>
      <c r="B356" s="160" t="s">
        <v>330</v>
      </c>
    </row>
    <row r="357" spans="1:2" x14ac:dyDescent="0.35">
      <c r="A357" s="160">
        <v>17</v>
      </c>
      <c r="B357" s="160" t="s">
        <v>336</v>
      </c>
    </row>
    <row r="358" spans="1:2" x14ac:dyDescent="0.35">
      <c r="A358" s="160">
        <v>18</v>
      </c>
      <c r="B358" s="160" t="s">
        <v>339</v>
      </c>
    </row>
    <row r="359" spans="1:2" x14ac:dyDescent="0.35">
      <c r="A359" s="160">
        <v>19</v>
      </c>
      <c r="B359" s="160" t="s">
        <v>343</v>
      </c>
    </row>
    <row r="360" spans="1:2" x14ac:dyDescent="0.35">
      <c r="A360" s="160">
        <v>20</v>
      </c>
      <c r="B360" s="160" t="s">
        <v>325</v>
      </c>
    </row>
    <row r="361" spans="1:2" x14ac:dyDescent="0.35">
      <c r="A361" s="160">
        <v>21</v>
      </c>
      <c r="B361" s="160" t="s">
        <v>344</v>
      </c>
    </row>
    <row r="362" spans="1:2" x14ac:dyDescent="0.35">
      <c r="A362" s="160">
        <v>22</v>
      </c>
      <c r="B362" s="160" t="s">
        <v>345</v>
      </c>
    </row>
    <row r="363" spans="1:2" x14ac:dyDescent="0.35">
      <c r="A363" s="160">
        <v>23</v>
      </c>
      <c r="B363" s="160" t="s">
        <v>340</v>
      </c>
    </row>
    <row r="364" spans="1:2" x14ac:dyDescent="0.35">
      <c r="A364" s="160">
        <v>24</v>
      </c>
      <c r="B364" s="160" t="s">
        <v>342</v>
      </c>
    </row>
    <row r="365" spans="1:2" x14ac:dyDescent="0.35">
      <c r="A365" s="160">
        <v>25</v>
      </c>
      <c r="B365" s="160" t="s">
        <v>322</v>
      </c>
    </row>
    <row r="366" spans="1:2" x14ac:dyDescent="0.35">
      <c r="A366" s="160">
        <v>26</v>
      </c>
      <c r="B366" s="160" t="s">
        <v>326</v>
      </c>
    </row>
    <row r="367" spans="1:2" x14ac:dyDescent="0.35">
      <c r="A367" s="160">
        <v>27</v>
      </c>
      <c r="B367" s="160" t="s">
        <v>341</v>
      </c>
    </row>
    <row r="368" spans="1:2" x14ac:dyDescent="0.35">
      <c r="A368" s="160">
        <v>28</v>
      </c>
      <c r="B368" s="160" t="s">
        <v>347</v>
      </c>
    </row>
    <row r="369" spans="1:2" x14ac:dyDescent="0.35">
      <c r="A369" s="160">
        <v>29</v>
      </c>
      <c r="B369" s="160" t="s">
        <v>1088</v>
      </c>
    </row>
    <row r="370" spans="1:2" x14ac:dyDescent="0.35">
      <c r="A370" s="160">
        <v>30</v>
      </c>
      <c r="B370" s="160" t="s">
        <v>1056</v>
      </c>
    </row>
    <row r="371" spans="1:2" x14ac:dyDescent="0.35">
      <c r="A371" s="160">
        <v>31</v>
      </c>
      <c r="B371" s="160" t="s">
        <v>1055</v>
      </c>
    </row>
    <row r="372" spans="1:2" x14ac:dyDescent="0.35">
      <c r="A372" s="163" t="s">
        <v>348</v>
      </c>
      <c r="B372" s="163"/>
    </row>
    <row r="373" spans="1:2" x14ac:dyDescent="0.35">
      <c r="A373" s="160">
        <v>1</v>
      </c>
      <c r="B373" s="160" t="s">
        <v>349</v>
      </c>
    </row>
    <row r="374" spans="1:2" x14ac:dyDescent="0.35">
      <c r="A374" s="160">
        <v>2</v>
      </c>
      <c r="B374" s="160" t="s">
        <v>350</v>
      </c>
    </row>
    <row r="375" spans="1:2" x14ac:dyDescent="0.35">
      <c r="A375" s="160">
        <v>3</v>
      </c>
      <c r="B375" s="160" t="s">
        <v>351</v>
      </c>
    </row>
    <row r="376" spans="1:2" x14ac:dyDescent="0.35">
      <c r="A376" s="160">
        <v>4</v>
      </c>
      <c r="B376" s="160" t="s">
        <v>357</v>
      </c>
    </row>
    <row r="377" spans="1:2" x14ac:dyDescent="0.35">
      <c r="A377" s="160">
        <v>5</v>
      </c>
      <c r="B377" s="160" t="s">
        <v>367</v>
      </c>
    </row>
    <row r="378" spans="1:2" x14ac:dyDescent="0.35">
      <c r="A378" s="160">
        <v>6</v>
      </c>
      <c r="B378" s="160" t="s">
        <v>364</v>
      </c>
    </row>
    <row r="379" spans="1:2" x14ac:dyDescent="0.35">
      <c r="A379" s="160">
        <v>7</v>
      </c>
      <c r="B379" s="160" t="s">
        <v>355</v>
      </c>
    </row>
    <row r="380" spans="1:2" x14ac:dyDescent="0.35">
      <c r="A380" s="160">
        <v>8</v>
      </c>
      <c r="B380" s="160" t="s">
        <v>356</v>
      </c>
    </row>
    <row r="381" spans="1:2" x14ac:dyDescent="0.35">
      <c r="A381" s="160">
        <v>9</v>
      </c>
      <c r="B381" s="160" t="s">
        <v>352</v>
      </c>
    </row>
    <row r="382" spans="1:2" x14ac:dyDescent="0.35">
      <c r="A382" s="160">
        <v>10</v>
      </c>
      <c r="B382" s="160" t="s">
        <v>358</v>
      </c>
    </row>
    <row r="383" spans="1:2" x14ac:dyDescent="0.35">
      <c r="A383" s="160">
        <v>11</v>
      </c>
      <c r="B383" s="160" t="s">
        <v>359</v>
      </c>
    </row>
    <row r="384" spans="1:2" x14ac:dyDescent="0.35">
      <c r="A384" s="160">
        <v>12</v>
      </c>
      <c r="B384" s="160" t="s">
        <v>360</v>
      </c>
    </row>
    <row r="385" spans="1:2" x14ac:dyDescent="0.35">
      <c r="A385" s="160">
        <v>13</v>
      </c>
      <c r="B385" s="160" t="s">
        <v>363</v>
      </c>
    </row>
    <row r="386" spans="1:2" x14ac:dyDescent="0.35">
      <c r="A386" s="160">
        <v>14</v>
      </c>
      <c r="B386" s="160" t="s">
        <v>362</v>
      </c>
    </row>
    <row r="387" spans="1:2" x14ac:dyDescent="0.35">
      <c r="A387" s="160">
        <v>15</v>
      </c>
      <c r="B387" s="160" t="s">
        <v>366</v>
      </c>
    </row>
    <row r="388" spans="1:2" x14ac:dyDescent="0.35">
      <c r="A388" s="160">
        <v>16</v>
      </c>
      <c r="B388" s="160" t="s">
        <v>354</v>
      </c>
    </row>
    <row r="389" spans="1:2" x14ac:dyDescent="0.35">
      <c r="A389" s="160">
        <v>17</v>
      </c>
      <c r="B389" s="160" t="s">
        <v>353</v>
      </c>
    </row>
    <row r="390" spans="1:2" x14ac:dyDescent="0.35">
      <c r="A390" s="160">
        <v>18</v>
      </c>
      <c r="B390" s="160" t="s">
        <v>365</v>
      </c>
    </row>
    <row r="391" spans="1:2" x14ac:dyDescent="0.35">
      <c r="A391" s="160">
        <v>19</v>
      </c>
      <c r="B391" s="160" t="s">
        <v>368</v>
      </c>
    </row>
    <row r="392" spans="1:2" x14ac:dyDescent="0.35">
      <c r="A392" s="160">
        <v>20</v>
      </c>
      <c r="B392" s="160" t="s">
        <v>1092</v>
      </c>
    </row>
    <row r="393" spans="1:2" x14ac:dyDescent="0.35">
      <c r="A393" s="163" t="s">
        <v>369</v>
      </c>
      <c r="B393" s="163"/>
    </row>
    <row r="394" spans="1:2" x14ac:dyDescent="0.35">
      <c r="A394" s="160">
        <v>1</v>
      </c>
      <c r="B394" s="160" t="s">
        <v>370</v>
      </c>
    </row>
    <row r="395" spans="1:2" x14ac:dyDescent="0.35">
      <c r="A395" s="160">
        <v>2</v>
      </c>
      <c r="B395" s="160" t="s">
        <v>371</v>
      </c>
    </row>
    <row r="396" spans="1:2" x14ac:dyDescent="0.35">
      <c r="A396" s="160">
        <v>3</v>
      </c>
      <c r="B396" s="160" t="s">
        <v>41</v>
      </c>
    </row>
    <row r="397" spans="1:2" x14ac:dyDescent="0.35">
      <c r="A397" s="160">
        <v>4</v>
      </c>
      <c r="B397" s="160" t="s">
        <v>375</v>
      </c>
    </row>
    <row r="398" spans="1:2" x14ac:dyDescent="0.35">
      <c r="A398" s="160">
        <v>5</v>
      </c>
      <c r="B398" s="160" t="s">
        <v>372</v>
      </c>
    </row>
    <row r="399" spans="1:2" x14ac:dyDescent="0.35">
      <c r="A399" s="160">
        <v>6</v>
      </c>
      <c r="B399" s="160" t="s">
        <v>373</v>
      </c>
    </row>
    <row r="400" spans="1:2" x14ac:dyDescent="0.35">
      <c r="A400" s="160">
        <v>7</v>
      </c>
      <c r="B400" s="160" t="s">
        <v>374</v>
      </c>
    </row>
    <row r="401" spans="1:2" x14ac:dyDescent="0.35">
      <c r="A401" s="160">
        <v>8</v>
      </c>
      <c r="B401" s="160" t="s">
        <v>376</v>
      </c>
    </row>
    <row r="402" spans="1:2" x14ac:dyDescent="0.35">
      <c r="A402" s="160">
        <v>9</v>
      </c>
      <c r="B402" s="160" t="s">
        <v>377</v>
      </c>
    </row>
    <row r="403" spans="1:2" x14ac:dyDescent="0.35">
      <c r="A403" s="160">
        <v>10</v>
      </c>
      <c r="B403" s="160" t="s">
        <v>379</v>
      </c>
    </row>
    <row r="404" spans="1:2" x14ac:dyDescent="0.35">
      <c r="A404" s="160">
        <v>11</v>
      </c>
      <c r="B404" s="160" t="s">
        <v>378</v>
      </c>
    </row>
    <row r="405" spans="1:2" x14ac:dyDescent="0.35">
      <c r="A405" s="160">
        <v>12</v>
      </c>
      <c r="B405" s="160" t="s">
        <v>380</v>
      </c>
    </row>
    <row r="406" spans="1:2" x14ac:dyDescent="0.35">
      <c r="A406" s="160">
        <v>13</v>
      </c>
      <c r="B406" s="160" t="s">
        <v>381</v>
      </c>
    </row>
    <row r="407" spans="1:2" x14ac:dyDescent="0.35">
      <c r="A407" s="160">
        <v>14</v>
      </c>
      <c r="B407" s="1" t="s">
        <v>382</v>
      </c>
    </row>
    <row r="408" spans="1:2" x14ac:dyDescent="0.35">
      <c r="A408" s="160">
        <v>15</v>
      </c>
      <c r="B408" s="160" t="s">
        <v>383</v>
      </c>
    </row>
    <row r="409" spans="1:2" x14ac:dyDescent="0.35">
      <c r="A409" s="160">
        <v>16</v>
      </c>
      <c r="B409" s="160" t="s">
        <v>384</v>
      </c>
    </row>
    <row r="410" spans="1:2" x14ac:dyDescent="0.35">
      <c r="A410" s="160">
        <v>17</v>
      </c>
      <c r="B410" s="160" t="s">
        <v>385</v>
      </c>
    </row>
    <row r="411" spans="1:2" x14ac:dyDescent="0.35">
      <c r="A411" s="160">
        <v>18</v>
      </c>
      <c r="B411" s="160" t="s">
        <v>386</v>
      </c>
    </row>
    <row r="412" spans="1:2" x14ac:dyDescent="0.35">
      <c r="A412" s="160">
        <v>19</v>
      </c>
      <c r="B412" s="160" t="s">
        <v>1057</v>
      </c>
    </row>
    <row r="413" spans="1:2" x14ac:dyDescent="0.35">
      <c r="A413" s="160">
        <v>20</v>
      </c>
      <c r="B413" s="160" t="s">
        <v>1058</v>
      </c>
    </row>
    <row r="414" spans="1:2" x14ac:dyDescent="0.35">
      <c r="A414" s="160">
        <v>21</v>
      </c>
      <c r="B414" s="160" t="s">
        <v>1120</v>
      </c>
    </row>
    <row r="415" spans="1:2" x14ac:dyDescent="0.35">
      <c r="A415" s="163" t="s">
        <v>387</v>
      </c>
      <c r="B415" s="163"/>
    </row>
    <row r="416" spans="1:2" x14ac:dyDescent="0.35">
      <c r="A416" s="160">
        <v>1</v>
      </c>
      <c r="B416" s="160" t="s">
        <v>388</v>
      </c>
    </row>
    <row r="417" spans="1:2" x14ac:dyDescent="0.35">
      <c r="A417" s="160">
        <v>2</v>
      </c>
      <c r="B417" s="160" t="s">
        <v>389</v>
      </c>
    </row>
    <row r="418" spans="1:2" x14ac:dyDescent="0.35">
      <c r="A418" s="160">
        <v>3</v>
      </c>
      <c r="B418" s="160" t="s">
        <v>390</v>
      </c>
    </row>
    <row r="419" spans="1:2" x14ac:dyDescent="0.35">
      <c r="A419" s="160">
        <v>4</v>
      </c>
      <c r="B419" s="160" t="s">
        <v>391</v>
      </c>
    </row>
    <row r="420" spans="1:2" x14ac:dyDescent="0.35">
      <c r="A420" s="160">
        <v>5</v>
      </c>
      <c r="B420" s="160" t="s">
        <v>392</v>
      </c>
    </row>
    <row r="421" spans="1:2" x14ac:dyDescent="0.35">
      <c r="A421" s="160">
        <v>6</v>
      </c>
      <c r="B421" s="160" t="s">
        <v>393</v>
      </c>
    </row>
    <row r="422" spans="1:2" x14ac:dyDescent="0.35">
      <c r="A422" s="163" t="s">
        <v>394</v>
      </c>
      <c r="B422" s="163"/>
    </row>
    <row r="423" spans="1:2" x14ac:dyDescent="0.35">
      <c r="A423" s="160">
        <v>1</v>
      </c>
      <c r="B423" s="160" t="s">
        <v>395</v>
      </c>
    </row>
    <row r="424" spans="1:2" x14ac:dyDescent="0.35">
      <c r="A424" s="160">
        <v>2</v>
      </c>
      <c r="B424" s="160" t="s">
        <v>396</v>
      </c>
    </row>
    <row r="425" spans="1:2" x14ac:dyDescent="0.35">
      <c r="A425" s="160">
        <v>3</v>
      </c>
      <c r="B425" s="160" t="s">
        <v>643</v>
      </c>
    </row>
    <row r="426" spans="1:2" x14ac:dyDescent="0.35">
      <c r="A426" s="160">
        <v>4</v>
      </c>
      <c r="B426" s="160" t="s">
        <v>113</v>
      </c>
    </row>
    <row r="427" spans="1:2" x14ac:dyDescent="0.35">
      <c r="A427" s="160">
        <v>5</v>
      </c>
      <c r="B427" s="160" t="s">
        <v>398</v>
      </c>
    </row>
    <row r="428" spans="1:2" x14ac:dyDescent="0.35">
      <c r="A428" s="163" t="s">
        <v>399</v>
      </c>
      <c r="B428" s="163"/>
    </row>
    <row r="429" spans="1:2" x14ac:dyDescent="0.35">
      <c r="A429" s="165">
        <v>1</v>
      </c>
      <c r="B429" s="160" t="s">
        <v>401</v>
      </c>
    </row>
    <row r="430" spans="1:2" x14ac:dyDescent="0.35">
      <c r="A430" s="165">
        <v>2</v>
      </c>
      <c r="B430" s="160" t="s">
        <v>400</v>
      </c>
    </row>
    <row r="431" spans="1:2" x14ac:dyDescent="0.35">
      <c r="A431" s="165">
        <v>3</v>
      </c>
      <c r="B431" s="1" t="s">
        <v>403</v>
      </c>
    </row>
    <row r="432" spans="1:2" x14ac:dyDescent="0.35">
      <c r="A432" s="165">
        <v>4</v>
      </c>
      <c r="B432" s="160" t="s">
        <v>402</v>
      </c>
    </row>
    <row r="433" spans="1:2" x14ac:dyDescent="0.35">
      <c r="A433" s="165">
        <v>5</v>
      </c>
      <c r="B433" s="160" t="s">
        <v>405</v>
      </c>
    </row>
    <row r="434" spans="1:2" x14ac:dyDescent="0.35">
      <c r="A434" s="165">
        <v>6</v>
      </c>
      <c r="B434" s="160" t="s">
        <v>406</v>
      </c>
    </row>
    <row r="435" spans="1:2" x14ac:dyDescent="0.35">
      <c r="A435" s="165">
        <v>7</v>
      </c>
      <c r="B435" s="160" t="s">
        <v>173</v>
      </c>
    </row>
    <row r="436" spans="1:2" x14ac:dyDescent="0.35">
      <c r="A436" s="165">
        <v>8</v>
      </c>
      <c r="B436" s="160" t="s">
        <v>404</v>
      </c>
    </row>
    <row r="437" spans="1:2" x14ac:dyDescent="0.35">
      <c r="A437" s="165">
        <v>9</v>
      </c>
      <c r="B437" s="160" t="s">
        <v>407</v>
      </c>
    </row>
    <row r="438" spans="1:2" x14ac:dyDescent="0.35">
      <c r="A438" s="165">
        <v>10</v>
      </c>
      <c r="B438" s="160" t="s">
        <v>408</v>
      </c>
    </row>
    <row r="439" spans="1:2" x14ac:dyDescent="0.35">
      <c r="A439" s="165">
        <v>11</v>
      </c>
      <c r="B439" s="160" t="s">
        <v>409</v>
      </c>
    </row>
    <row r="440" spans="1:2" x14ac:dyDescent="0.35">
      <c r="A440" s="165">
        <v>12</v>
      </c>
      <c r="B440" s="160" t="s">
        <v>410</v>
      </c>
    </row>
    <row r="441" spans="1:2" x14ac:dyDescent="0.35">
      <c r="A441" s="165">
        <v>13</v>
      </c>
      <c r="B441" s="160" t="s">
        <v>411</v>
      </c>
    </row>
    <row r="442" spans="1:2" x14ac:dyDescent="0.35">
      <c r="A442" s="165">
        <v>14</v>
      </c>
      <c r="B442" s="160" t="s">
        <v>412</v>
      </c>
    </row>
    <row r="443" spans="1:2" x14ac:dyDescent="0.35">
      <c r="A443" s="165">
        <v>15</v>
      </c>
      <c r="B443" s="160" t="s">
        <v>413</v>
      </c>
    </row>
    <row r="444" spans="1:2" x14ac:dyDescent="0.35">
      <c r="A444" s="165">
        <v>16</v>
      </c>
      <c r="B444" s="160" t="s">
        <v>414</v>
      </c>
    </row>
    <row r="445" spans="1:2" x14ac:dyDescent="0.35">
      <c r="A445" s="165">
        <v>17</v>
      </c>
      <c r="B445" s="160" t="s">
        <v>393</v>
      </c>
    </row>
    <row r="446" spans="1:2" x14ac:dyDescent="0.35">
      <c r="A446" s="165">
        <v>18</v>
      </c>
      <c r="B446" s="160" t="s">
        <v>415</v>
      </c>
    </row>
    <row r="447" spans="1:2" x14ac:dyDescent="0.35">
      <c r="A447" s="165">
        <v>19</v>
      </c>
      <c r="B447" s="160" t="s">
        <v>880</v>
      </c>
    </row>
    <row r="448" spans="1:2" x14ac:dyDescent="0.35">
      <c r="A448" s="165">
        <v>20</v>
      </c>
      <c r="B448" s="160" t="s">
        <v>1089</v>
      </c>
    </row>
    <row r="449" spans="1:2" x14ac:dyDescent="0.35">
      <c r="A449" s="165">
        <v>21</v>
      </c>
      <c r="B449" s="160" t="s">
        <v>885</v>
      </c>
    </row>
    <row r="450" spans="1:2" x14ac:dyDescent="0.35">
      <c r="A450" s="165">
        <v>22</v>
      </c>
      <c r="B450" s="160" t="s">
        <v>279</v>
      </c>
    </row>
    <row r="451" spans="1:2" x14ac:dyDescent="0.35">
      <c r="A451" s="165">
        <v>23</v>
      </c>
      <c r="B451" s="160" t="s">
        <v>1059</v>
      </c>
    </row>
    <row r="452" spans="1:2" x14ac:dyDescent="0.35">
      <c r="A452" s="163" t="s">
        <v>417</v>
      </c>
      <c r="B452" s="163"/>
    </row>
    <row r="453" spans="1:2" x14ac:dyDescent="0.35">
      <c r="A453" s="160">
        <v>1</v>
      </c>
      <c r="B453" s="160" t="s">
        <v>418</v>
      </c>
    </row>
    <row r="454" spans="1:2" x14ac:dyDescent="0.35">
      <c r="A454" s="160">
        <v>2</v>
      </c>
      <c r="B454" s="160" t="s">
        <v>419</v>
      </c>
    </row>
    <row r="455" spans="1:2" x14ac:dyDescent="0.35">
      <c r="A455" s="160">
        <v>3</v>
      </c>
      <c r="B455" s="160" t="s">
        <v>420</v>
      </c>
    </row>
    <row r="456" spans="1:2" x14ac:dyDescent="0.35">
      <c r="A456" s="160">
        <v>4</v>
      </c>
      <c r="B456" s="160" t="s">
        <v>421</v>
      </c>
    </row>
    <row r="457" spans="1:2" x14ac:dyDescent="0.35">
      <c r="A457" s="160">
        <v>5</v>
      </c>
      <c r="B457" s="160" t="s">
        <v>422</v>
      </c>
    </row>
    <row r="458" spans="1:2" x14ac:dyDescent="0.35">
      <c r="A458" s="160">
        <v>6</v>
      </c>
      <c r="B458" s="160" t="s">
        <v>424</v>
      </c>
    </row>
    <row r="459" spans="1:2" x14ac:dyDescent="0.35">
      <c r="A459" s="160">
        <v>7</v>
      </c>
      <c r="B459" s="160" t="s">
        <v>425</v>
      </c>
    </row>
    <row r="460" spans="1:2" x14ac:dyDescent="0.35">
      <c r="A460" s="160">
        <v>8</v>
      </c>
      <c r="B460" s="160" t="s">
        <v>426</v>
      </c>
    </row>
    <row r="461" spans="1:2" x14ac:dyDescent="0.35">
      <c r="A461" s="160">
        <v>9</v>
      </c>
      <c r="B461" s="160" t="s">
        <v>427</v>
      </c>
    </row>
    <row r="462" spans="1:2" x14ac:dyDescent="0.35">
      <c r="A462" s="160">
        <v>10</v>
      </c>
      <c r="B462" s="160" t="s">
        <v>428</v>
      </c>
    </row>
    <row r="463" spans="1:2" x14ac:dyDescent="0.35">
      <c r="A463" s="160">
        <v>11</v>
      </c>
      <c r="B463" s="160" t="s">
        <v>429</v>
      </c>
    </row>
    <row r="464" spans="1:2" x14ac:dyDescent="0.35">
      <c r="A464" s="160">
        <v>12</v>
      </c>
      <c r="B464" s="160" t="s">
        <v>430</v>
      </c>
    </row>
    <row r="465" spans="1:2" x14ac:dyDescent="0.35">
      <c r="A465" s="160">
        <v>13</v>
      </c>
      <c r="B465" s="160" t="s">
        <v>431</v>
      </c>
    </row>
    <row r="466" spans="1:2" x14ac:dyDescent="0.35">
      <c r="A466" s="160">
        <v>14</v>
      </c>
      <c r="B466" s="160" t="s">
        <v>432</v>
      </c>
    </row>
    <row r="467" spans="1:2" x14ac:dyDescent="0.35">
      <c r="A467" s="160">
        <v>15</v>
      </c>
      <c r="B467" s="160" t="s">
        <v>433</v>
      </c>
    </row>
    <row r="468" spans="1:2" x14ac:dyDescent="0.35">
      <c r="A468" s="160">
        <v>16</v>
      </c>
      <c r="B468" s="160" t="s">
        <v>434</v>
      </c>
    </row>
    <row r="469" spans="1:2" x14ac:dyDescent="0.35">
      <c r="A469" s="160">
        <v>17</v>
      </c>
      <c r="B469" s="160" t="s">
        <v>435</v>
      </c>
    </row>
    <row r="470" spans="1:2" x14ac:dyDescent="0.35">
      <c r="A470" s="160">
        <v>18</v>
      </c>
      <c r="B470" s="160" t="s">
        <v>436</v>
      </c>
    </row>
    <row r="471" spans="1:2" x14ac:dyDescent="0.35">
      <c r="A471" s="160">
        <v>19</v>
      </c>
      <c r="B471" s="160" t="s">
        <v>437</v>
      </c>
    </row>
    <row r="472" spans="1:2" x14ac:dyDescent="0.35">
      <c r="A472" s="160">
        <v>20</v>
      </c>
      <c r="B472" s="160" t="s">
        <v>438</v>
      </c>
    </row>
    <row r="473" spans="1:2" x14ac:dyDescent="0.35">
      <c r="A473" s="160">
        <v>21</v>
      </c>
      <c r="B473" s="160" t="s">
        <v>439</v>
      </c>
    </row>
    <row r="474" spans="1:2" x14ac:dyDescent="0.35">
      <c r="A474" s="160">
        <v>22</v>
      </c>
      <c r="B474" s="160" t="s">
        <v>440</v>
      </c>
    </row>
    <row r="475" spans="1:2" x14ac:dyDescent="0.35">
      <c r="A475" s="160">
        <v>23</v>
      </c>
      <c r="B475" s="160" t="s">
        <v>441</v>
      </c>
    </row>
    <row r="476" spans="1:2" x14ac:dyDescent="0.35">
      <c r="A476" s="160">
        <v>24</v>
      </c>
      <c r="B476" s="160" t="s">
        <v>1060</v>
      </c>
    </row>
    <row r="477" spans="1:2" x14ac:dyDescent="0.35">
      <c r="A477" s="160">
        <v>25</v>
      </c>
      <c r="B477" s="160" t="s">
        <v>1061</v>
      </c>
    </row>
    <row r="478" spans="1:2" x14ac:dyDescent="0.35">
      <c r="A478" s="163" t="s">
        <v>442</v>
      </c>
      <c r="B478" s="163"/>
    </row>
    <row r="479" spans="1:2" x14ac:dyDescent="0.35">
      <c r="A479" s="160">
        <v>1</v>
      </c>
      <c r="B479" s="160" t="s">
        <v>244</v>
      </c>
    </row>
    <row r="480" spans="1:2" x14ac:dyDescent="0.35">
      <c r="A480" s="160">
        <v>2</v>
      </c>
      <c r="B480" s="160" t="s">
        <v>443</v>
      </c>
    </row>
    <row r="481" spans="1:2" x14ac:dyDescent="0.35">
      <c r="A481" s="160">
        <v>3</v>
      </c>
      <c r="B481" s="160" t="s">
        <v>444</v>
      </c>
    </row>
    <row r="482" spans="1:2" x14ac:dyDescent="0.35">
      <c r="A482" s="160">
        <v>4</v>
      </c>
      <c r="B482" s="160" t="s">
        <v>445</v>
      </c>
    </row>
    <row r="483" spans="1:2" x14ac:dyDescent="0.35">
      <c r="A483" s="160">
        <v>5</v>
      </c>
      <c r="B483" s="160" t="s">
        <v>446</v>
      </c>
    </row>
    <row r="484" spans="1:2" x14ac:dyDescent="0.35">
      <c r="A484" s="160">
        <v>6</v>
      </c>
      <c r="B484" s="160" t="s">
        <v>447</v>
      </c>
    </row>
    <row r="485" spans="1:2" x14ac:dyDescent="0.35">
      <c r="A485" s="160">
        <v>7</v>
      </c>
      <c r="B485" s="160" t="s">
        <v>448</v>
      </c>
    </row>
    <row r="486" spans="1:2" x14ac:dyDescent="0.35">
      <c r="A486" s="160">
        <v>8</v>
      </c>
      <c r="B486" s="160" t="s">
        <v>449</v>
      </c>
    </row>
    <row r="487" spans="1:2" x14ac:dyDescent="0.35">
      <c r="A487" s="160">
        <v>9</v>
      </c>
      <c r="B487" s="160" t="s">
        <v>450</v>
      </c>
    </row>
    <row r="488" spans="1:2" x14ac:dyDescent="0.35">
      <c r="A488" s="160">
        <v>10</v>
      </c>
      <c r="B488" s="160" t="s">
        <v>451</v>
      </c>
    </row>
    <row r="489" spans="1:2" x14ac:dyDescent="0.35">
      <c r="A489" s="160">
        <v>11</v>
      </c>
      <c r="B489" s="160" t="s">
        <v>452</v>
      </c>
    </row>
    <row r="490" spans="1:2" x14ac:dyDescent="0.35">
      <c r="A490" s="160">
        <v>12</v>
      </c>
      <c r="B490" s="160" t="s">
        <v>453</v>
      </c>
    </row>
    <row r="491" spans="1:2" x14ac:dyDescent="0.35">
      <c r="A491" s="160">
        <v>13</v>
      </c>
      <c r="B491" s="160" t="s">
        <v>454</v>
      </c>
    </row>
    <row r="492" spans="1:2" x14ac:dyDescent="0.35">
      <c r="A492" s="1">
        <v>14</v>
      </c>
      <c r="B492" s="1" t="s">
        <v>455</v>
      </c>
    </row>
    <row r="493" spans="1:2" x14ac:dyDescent="0.35">
      <c r="A493" s="160">
        <v>15</v>
      </c>
      <c r="B493" s="160" t="s">
        <v>456</v>
      </c>
    </row>
    <row r="494" spans="1:2" x14ac:dyDescent="0.35">
      <c r="A494" s="160">
        <v>16</v>
      </c>
      <c r="B494" s="160" t="s">
        <v>457</v>
      </c>
    </row>
    <row r="495" spans="1:2" x14ac:dyDescent="0.35">
      <c r="A495" s="160">
        <v>17</v>
      </c>
      <c r="B495" s="160" t="s">
        <v>458</v>
      </c>
    </row>
    <row r="496" spans="1:2" x14ac:dyDescent="0.35">
      <c r="A496" s="160">
        <v>18</v>
      </c>
      <c r="B496" s="160" t="s">
        <v>459</v>
      </c>
    </row>
    <row r="497" spans="1:2" x14ac:dyDescent="0.35">
      <c r="A497" s="160">
        <v>19</v>
      </c>
      <c r="B497" s="160" t="s">
        <v>143</v>
      </c>
    </row>
    <row r="498" spans="1:2" x14ac:dyDescent="0.35">
      <c r="A498" s="1">
        <v>20</v>
      </c>
      <c r="B498" s="1" t="s">
        <v>460</v>
      </c>
    </row>
    <row r="499" spans="1:2" x14ac:dyDescent="0.35">
      <c r="A499" s="160">
        <v>21</v>
      </c>
      <c r="B499" s="160" t="s">
        <v>461</v>
      </c>
    </row>
    <row r="500" spans="1:2" x14ac:dyDescent="0.35">
      <c r="A500" s="160">
        <v>22</v>
      </c>
      <c r="B500" s="160" t="s">
        <v>462</v>
      </c>
    </row>
    <row r="501" spans="1:2" x14ac:dyDescent="0.35">
      <c r="A501" s="160">
        <v>23</v>
      </c>
      <c r="B501" s="160" t="s">
        <v>463</v>
      </c>
    </row>
    <row r="502" spans="1:2" x14ac:dyDescent="0.35">
      <c r="A502" s="160">
        <v>24</v>
      </c>
      <c r="B502" s="160" t="s">
        <v>464</v>
      </c>
    </row>
    <row r="503" spans="1:2" x14ac:dyDescent="0.35">
      <c r="A503" s="1">
        <v>25</v>
      </c>
      <c r="B503" s="1" t="s">
        <v>465</v>
      </c>
    </row>
    <row r="504" spans="1:2" x14ac:dyDescent="0.35">
      <c r="A504" s="160">
        <v>26</v>
      </c>
      <c r="B504" s="160" t="s">
        <v>466</v>
      </c>
    </row>
    <row r="505" spans="1:2" x14ac:dyDescent="0.35">
      <c r="A505" s="160">
        <v>27</v>
      </c>
      <c r="B505" s="160" t="s">
        <v>467</v>
      </c>
    </row>
    <row r="506" spans="1:2" x14ac:dyDescent="0.35">
      <c r="A506" s="160">
        <v>28</v>
      </c>
      <c r="B506" s="160" t="s">
        <v>468</v>
      </c>
    </row>
    <row r="507" spans="1:2" x14ac:dyDescent="0.35">
      <c r="A507" s="160">
        <v>29</v>
      </c>
      <c r="B507" s="160" t="s">
        <v>469</v>
      </c>
    </row>
    <row r="508" spans="1:2" x14ac:dyDescent="0.35">
      <c r="A508" s="160">
        <v>30</v>
      </c>
      <c r="B508" s="160" t="s">
        <v>470</v>
      </c>
    </row>
    <row r="509" spans="1:2" x14ac:dyDescent="0.35">
      <c r="A509" s="160">
        <v>31</v>
      </c>
      <c r="B509" s="160" t="s">
        <v>471</v>
      </c>
    </row>
    <row r="510" spans="1:2" x14ac:dyDescent="0.35">
      <c r="A510" s="160">
        <v>32</v>
      </c>
      <c r="B510" s="160" t="s">
        <v>472</v>
      </c>
    </row>
    <row r="511" spans="1:2" x14ac:dyDescent="0.35">
      <c r="A511" s="160">
        <v>33</v>
      </c>
      <c r="B511" s="160" t="s">
        <v>473</v>
      </c>
    </row>
    <row r="512" spans="1:2" x14ac:dyDescent="0.35">
      <c r="A512" s="160">
        <v>34</v>
      </c>
      <c r="B512" s="160" t="s">
        <v>1038</v>
      </c>
    </row>
    <row r="513" spans="1:2" x14ac:dyDescent="0.35">
      <c r="A513" s="160">
        <v>35</v>
      </c>
      <c r="B513" s="160" t="s">
        <v>474</v>
      </c>
    </row>
    <row r="514" spans="1:2" x14ac:dyDescent="0.35">
      <c r="A514" s="160">
        <v>36</v>
      </c>
      <c r="B514" s="160" t="s">
        <v>123</v>
      </c>
    </row>
    <row r="515" spans="1:2" x14ac:dyDescent="0.35">
      <c r="A515" s="160">
        <v>37</v>
      </c>
      <c r="B515" s="160" t="s">
        <v>475</v>
      </c>
    </row>
    <row r="516" spans="1:2" x14ac:dyDescent="0.35">
      <c r="A516" s="160">
        <v>38</v>
      </c>
      <c r="B516" s="160" t="s">
        <v>476</v>
      </c>
    </row>
    <row r="517" spans="1:2" x14ac:dyDescent="0.35">
      <c r="A517" s="160">
        <v>39</v>
      </c>
      <c r="B517" s="160" t="s">
        <v>477</v>
      </c>
    </row>
    <row r="518" spans="1:2" x14ac:dyDescent="0.35">
      <c r="A518" s="160">
        <v>40</v>
      </c>
      <c r="B518" s="160" t="s">
        <v>478</v>
      </c>
    </row>
    <row r="519" spans="1:2" x14ac:dyDescent="0.35">
      <c r="A519" s="163" t="s">
        <v>479</v>
      </c>
      <c r="B519" s="163"/>
    </row>
    <row r="520" spans="1:2" x14ac:dyDescent="0.35">
      <c r="A520" s="160">
        <v>1</v>
      </c>
      <c r="B520" s="160" t="s">
        <v>480</v>
      </c>
    </row>
    <row r="521" spans="1:2" x14ac:dyDescent="0.35">
      <c r="A521" s="160">
        <v>2</v>
      </c>
      <c r="B521" s="160" t="s">
        <v>481</v>
      </c>
    </row>
    <row r="522" spans="1:2" x14ac:dyDescent="0.35">
      <c r="A522" s="160">
        <v>3</v>
      </c>
      <c r="B522" s="160" t="s">
        <v>482</v>
      </c>
    </row>
    <row r="523" spans="1:2" x14ac:dyDescent="0.35">
      <c r="A523" s="160">
        <v>4</v>
      </c>
      <c r="B523" s="160" t="s">
        <v>483</v>
      </c>
    </row>
    <row r="524" spans="1:2" x14ac:dyDescent="0.35">
      <c r="A524" s="160">
        <v>5</v>
      </c>
      <c r="B524" s="160" t="s">
        <v>484</v>
      </c>
    </row>
    <row r="525" spans="1:2" x14ac:dyDescent="0.35">
      <c r="A525" s="160">
        <v>6</v>
      </c>
      <c r="B525" s="160" t="s">
        <v>485</v>
      </c>
    </row>
    <row r="526" spans="1:2" x14ac:dyDescent="0.35">
      <c r="A526" s="1">
        <v>7</v>
      </c>
      <c r="B526" s="1" t="s">
        <v>486</v>
      </c>
    </row>
    <row r="527" spans="1:2" x14ac:dyDescent="0.35">
      <c r="A527" s="160">
        <v>8</v>
      </c>
      <c r="B527" s="160" t="s">
        <v>487</v>
      </c>
    </row>
    <row r="528" spans="1:2" x14ac:dyDescent="0.35">
      <c r="A528" s="160">
        <v>9</v>
      </c>
      <c r="B528" s="160" t="s">
        <v>488</v>
      </c>
    </row>
    <row r="529" spans="1:2" x14ac:dyDescent="0.35">
      <c r="A529" s="1">
        <v>10</v>
      </c>
      <c r="B529" s="1" t="s">
        <v>489</v>
      </c>
    </row>
    <row r="530" spans="1:2" x14ac:dyDescent="0.35">
      <c r="A530" s="160">
        <v>11</v>
      </c>
      <c r="B530" s="160" t="s">
        <v>490</v>
      </c>
    </row>
    <row r="531" spans="1:2" x14ac:dyDescent="0.35">
      <c r="A531" s="160">
        <v>12</v>
      </c>
      <c r="B531" s="160" t="s">
        <v>491</v>
      </c>
    </row>
    <row r="532" spans="1:2" x14ac:dyDescent="0.35">
      <c r="A532" s="160">
        <v>13</v>
      </c>
      <c r="B532" s="160" t="s">
        <v>492</v>
      </c>
    </row>
    <row r="533" spans="1:2" x14ac:dyDescent="0.35">
      <c r="A533" s="160">
        <v>14</v>
      </c>
      <c r="B533" s="160" t="s">
        <v>493</v>
      </c>
    </row>
    <row r="534" spans="1:2" x14ac:dyDescent="0.35">
      <c r="A534" s="160">
        <v>15</v>
      </c>
      <c r="B534" s="160" t="s">
        <v>494</v>
      </c>
    </row>
    <row r="535" spans="1:2" x14ac:dyDescent="0.35">
      <c r="A535" s="160">
        <v>16</v>
      </c>
      <c r="B535" s="160" t="s">
        <v>495</v>
      </c>
    </row>
    <row r="536" spans="1:2" x14ac:dyDescent="0.35">
      <c r="A536" s="1">
        <v>17</v>
      </c>
      <c r="B536" s="1" t="s">
        <v>496</v>
      </c>
    </row>
    <row r="537" spans="1:2" x14ac:dyDescent="0.35">
      <c r="A537" s="160">
        <v>18</v>
      </c>
      <c r="B537" s="160" t="s">
        <v>497</v>
      </c>
    </row>
    <row r="538" spans="1:2" x14ac:dyDescent="0.35">
      <c r="A538" s="160">
        <v>19</v>
      </c>
      <c r="B538" s="160" t="s">
        <v>498</v>
      </c>
    </row>
    <row r="539" spans="1:2" x14ac:dyDescent="0.35">
      <c r="A539" s="160">
        <v>20</v>
      </c>
      <c r="B539" s="160" t="s">
        <v>460</v>
      </c>
    </row>
    <row r="540" spans="1:2" x14ac:dyDescent="0.35">
      <c r="A540" s="160">
        <v>21</v>
      </c>
      <c r="B540" s="160" t="s">
        <v>499</v>
      </c>
    </row>
    <row r="541" spans="1:2" x14ac:dyDescent="0.35">
      <c r="A541" s="160">
        <v>22</v>
      </c>
      <c r="B541" s="160" t="s">
        <v>500</v>
      </c>
    </row>
    <row r="542" spans="1:2" x14ac:dyDescent="0.35">
      <c r="A542" s="160">
        <v>23</v>
      </c>
      <c r="B542" s="160" t="s">
        <v>501</v>
      </c>
    </row>
    <row r="543" spans="1:2" x14ac:dyDescent="0.35">
      <c r="A543" s="160">
        <v>24</v>
      </c>
      <c r="B543" s="160" t="s">
        <v>502</v>
      </c>
    </row>
    <row r="544" spans="1:2" x14ac:dyDescent="0.35">
      <c r="A544" s="160">
        <v>25</v>
      </c>
      <c r="B544" s="160" t="s">
        <v>503</v>
      </c>
    </row>
    <row r="545" spans="1:2" x14ac:dyDescent="0.35">
      <c r="A545" s="160">
        <v>26</v>
      </c>
      <c r="B545" s="160" t="s">
        <v>504</v>
      </c>
    </row>
    <row r="546" spans="1:2" x14ac:dyDescent="0.35">
      <c r="A546" s="160">
        <v>27</v>
      </c>
      <c r="B546" s="160" t="s">
        <v>108</v>
      </c>
    </row>
    <row r="547" spans="1:2" x14ac:dyDescent="0.35">
      <c r="A547" s="160">
        <v>28</v>
      </c>
      <c r="B547" s="160" t="s">
        <v>505</v>
      </c>
    </row>
    <row r="548" spans="1:2" x14ac:dyDescent="0.35">
      <c r="A548" s="160">
        <v>29</v>
      </c>
      <c r="B548" s="160" t="s">
        <v>506</v>
      </c>
    </row>
    <row r="549" spans="1:2" x14ac:dyDescent="0.35">
      <c r="A549" s="160">
        <v>30</v>
      </c>
      <c r="B549" s="160" t="s">
        <v>507</v>
      </c>
    </row>
    <row r="550" spans="1:2" x14ac:dyDescent="0.35">
      <c r="A550" s="160">
        <v>31</v>
      </c>
      <c r="B550" s="160" t="s">
        <v>1090</v>
      </c>
    </row>
    <row r="551" spans="1:2" x14ac:dyDescent="0.35">
      <c r="A551" s="160">
        <v>32</v>
      </c>
      <c r="B551" s="160" t="s">
        <v>508</v>
      </c>
    </row>
    <row r="552" spans="1:2" x14ac:dyDescent="0.35">
      <c r="A552" s="160">
        <v>33</v>
      </c>
      <c r="B552" s="160" t="s">
        <v>509</v>
      </c>
    </row>
    <row r="553" spans="1:2" x14ac:dyDescent="0.35">
      <c r="A553" s="160">
        <v>34</v>
      </c>
      <c r="B553" s="160" t="s">
        <v>510</v>
      </c>
    </row>
    <row r="554" spans="1:2" x14ac:dyDescent="0.35">
      <c r="A554" s="160">
        <v>35</v>
      </c>
      <c r="B554" s="160" t="s">
        <v>511</v>
      </c>
    </row>
    <row r="555" spans="1:2" x14ac:dyDescent="0.35">
      <c r="A555" s="160">
        <v>36</v>
      </c>
      <c r="B555" s="160" t="s">
        <v>512</v>
      </c>
    </row>
    <row r="556" spans="1:2" x14ac:dyDescent="0.35">
      <c r="A556" s="160">
        <v>37</v>
      </c>
      <c r="B556" s="160" t="s">
        <v>1062</v>
      </c>
    </row>
    <row r="557" spans="1:2" x14ac:dyDescent="0.35">
      <c r="A557" s="160">
        <v>38</v>
      </c>
      <c r="B557" s="160" t="s">
        <v>1063</v>
      </c>
    </row>
    <row r="558" spans="1:2" x14ac:dyDescent="0.35">
      <c r="A558" s="160">
        <v>39</v>
      </c>
      <c r="B558" s="160" t="s">
        <v>1064</v>
      </c>
    </row>
    <row r="559" spans="1:2" x14ac:dyDescent="0.35">
      <c r="A559" s="163" t="s">
        <v>513</v>
      </c>
      <c r="B559" s="163"/>
    </row>
    <row r="560" spans="1:2" x14ac:dyDescent="0.35">
      <c r="A560" s="160">
        <v>1</v>
      </c>
      <c r="B560" s="160" t="s">
        <v>514</v>
      </c>
    </row>
    <row r="561" spans="1:2" x14ac:dyDescent="0.35">
      <c r="A561" s="160">
        <v>2</v>
      </c>
      <c r="B561" s="160" t="s">
        <v>515</v>
      </c>
    </row>
    <row r="562" spans="1:2" x14ac:dyDescent="0.35">
      <c r="A562" s="160">
        <v>3</v>
      </c>
      <c r="B562" s="160" t="s">
        <v>516</v>
      </c>
    </row>
    <row r="563" spans="1:2" x14ac:dyDescent="0.35">
      <c r="A563" s="160">
        <v>4</v>
      </c>
      <c r="B563" s="160" t="s">
        <v>517</v>
      </c>
    </row>
    <row r="564" spans="1:2" x14ac:dyDescent="0.35">
      <c r="A564" s="160">
        <v>5</v>
      </c>
      <c r="B564" s="160" t="s">
        <v>518</v>
      </c>
    </row>
    <row r="565" spans="1:2" x14ac:dyDescent="0.35">
      <c r="A565" s="1">
        <v>6</v>
      </c>
      <c r="B565" s="1" t="s">
        <v>283</v>
      </c>
    </row>
    <row r="566" spans="1:2" x14ac:dyDescent="0.35">
      <c r="A566" s="1">
        <v>7</v>
      </c>
      <c r="B566" s="1" t="s">
        <v>519</v>
      </c>
    </row>
    <row r="567" spans="1:2" x14ac:dyDescent="0.35">
      <c r="A567" s="1">
        <v>8</v>
      </c>
      <c r="B567" s="1" t="s">
        <v>520</v>
      </c>
    </row>
    <row r="568" spans="1:2" x14ac:dyDescent="0.35">
      <c r="A568" s="1">
        <v>9</v>
      </c>
      <c r="B568" s="1" t="s">
        <v>373</v>
      </c>
    </row>
    <row r="569" spans="1:2" x14ac:dyDescent="0.35">
      <c r="A569" s="1">
        <v>10</v>
      </c>
      <c r="B569" s="1" t="s">
        <v>521</v>
      </c>
    </row>
    <row r="570" spans="1:2" x14ac:dyDescent="0.35">
      <c r="A570" s="1">
        <v>11</v>
      </c>
      <c r="B570" s="1" t="s">
        <v>522</v>
      </c>
    </row>
    <row r="571" spans="1:2" x14ac:dyDescent="0.35">
      <c r="A571" s="1">
        <v>12</v>
      </c>
      <c r="B571" s="1" t="s">
        <v>523</v>
      </c>
    </row>
    <row r="572" spans="1:2" x14ac:dyDescent="0.35">
      <c r="A572" s="1">
        <v>13</v>
      </c>
      <c r="B572" s="1" t="s">
        <v>524</v>
      </c>
    </row>
    <row r="573" spans="1:2" x14ac:dyDescent="0.35">
      <c r="A573" s="1">
        <v>14</v>
      </c>
      <c r="B573" s="1" t="s">
        <v>525</v>
      </c>
    </row>
    <row r="574" spans="1:2" x14ac:dyDescent="0.35">
      <c r="A574" s="1">
        <v>15</v>
      </c>
      <c r="B574" s="1" t="s">
        <v>526</v>
      </c>
    </row>
    <row r="575" spans="1:2" x14ac:dyDescent="0.35">
      <c r="A575" s="160">
        <v>16</v>
      </c>
      <c r="B575" s="160" t="s">
        <v>527</v>
      </c>
    </row>
    <row r="576" spans="1:2" x14ac:dyDescent="0.35">
      <c r="A576" s="160">
        <v>17</v>
      </c>
      <c r="B576" s="160" t="s">
        <v>528</v>
      </c>
    </row>
    <row r="577" spans="1:2" x14ac:dyDescent="0.35">
      <c r="A577" s="1">
        <v>18</v>
      </c>
      <c r="B577" s="1" t="s">
        <v>529</v>
      </c>
    </row>
    <row r="578" spans="1:2" x14ac:dyDescent="0.35">
      <c r="A578" s="160">
        <v>19</v>
      </c>
      <c r="B578" s="160" t="s">
        <v>530</v>
      </c>
    </row>
    <row r="579" spans="1:2" x14ac:dyDescent="0.35">
      <c r="A579" s="160">
        <v>20</v>
      </c>
      <c r="B579" s="160" t="s">
        <v>531</v>
      </c>
    </row>
    <row r="580" spans="1:2" x14ac:dyDescent="0.35">
      <c r="A580" s="1">
        <v>21</v>
      </c>
      <c r="B580" s="1" t="s">
        <v>532</v>
      </c>
    </row>
    <row r="581" spans="1:2" x14ac:dyDescent="0.35">
      <c r="A581" s="160">
        <v>22</v>
      </c>
      <c r="B581" s="160" t="s">
        <v>533</v>
      </c>
    </row>
    <row r="582" spans="1:2" x14ac:dyDescent="0.35">
      <c r="A582" s="160">
        <v>23</v>
      </c>
      <c r="B582" s="160" t="s">
        <v>534</v>
      </c>
    </row>
    <row r="583" spans="1:2" x14ac:dyDescent="0.35">
      <c r="A583" s="160">
        <v>24</v>
      </c>
      <c r="B583" s="160" t="s">
        <v>535</v>
      </c>
    </row>
    <row r="584" spans="1:2" x14ac:dyDescent="0.35">
      <c r="A584" s="160">
        <v>25</v>
      </c>
      <c r="B584" s="160" t="s">
        <v>536</v>
      </c>
    </row>
    <row r="585" spans="1:2" x14ac:dyDescent="0.35">
      <c r="A585" s="160">
        <v>26</v>
      </c>
      <c r="B585" s="160" t="s">
        <v>537</v>
      </c>
    </row>
    <row r="586" spans="1:2" x14ac:dyDescent="0.35">
      <c r="A586" s="160">
        <v>27</v>
      </c>
      <c r="B586" s="160" t="s">
        <v>538</v>
      </c>
    </row>
    <row r="587" spans="1:2" x14ac:dyDescent="0.35">
      <c r="A587" s="160">
        <v>28</v>
      </c>
      <c r="B587" s="160" t="s">
        <v>539</v>
      </c>
    </row>
    <row r="588" spans="1:2" x14ac:dyDescent="0.35">
      <c r="A588" s="160">
        <v>29</v>
      </c>
      <c r="B588" s="160" t="s">
        <v>540</v>
      </c>
    </row>
    <row r="589" spans="1:2" x14ac:dyDescent="0.35">
      <c r="A589" s="160">
        <v>30</v>
      </c>
      <c r="B589" s="160" t="s">
        <v>541</v>
      </c>
    </row>
    <row r="590" spans="1:2" x14ac:dyDescent="0.35">
      <c r="A590" s="160">
        <v>31</v>
      </c>
      <c r="B590" s="160" t="s">
        <v>542</v>
      </c>
    </row>
    <row r="591" spans="1:2" x14ac:dyDescent="0.35">
      <c r="A591" s="160">
        <v>32</v>
      </c>
      <c r="B591" s="160" t="s">
        <v>543</v>
      </c>
    </row>
    <row r="592" spans="1:2" x14ac:dyDescent="0.35">
      <c r="A592" s="160">
        <v>33</v>
      </c>
      <c r="B592" s="160" t="s">
        <v>130</v>
      </c>
    </row>
    <row r="593" spans="1:2" x14ac:dyDescent="0.35">
      <c r="A593" s="160">
        <v>34</v>
      </c>
      <c r="B593" s="160" t="s">
        <v>544</v>
      </c>
    </row>
    <row r="594" spans="1:2" x14ac:dyDescent="0.35">
      <c r="A594" s="160">
        <v>35</v>
      </c>
      <c r="B594" s="160" t="s">
        <v>1065</v>
      </c>
    </row>
    <row r="595" spans="1:2" x14ac:dyDescent="0.35">
      <c r="A595" s="160">
        <v>36</v>
      </c>
      <c r="B595" s="160" t="s">
        <v>1094</v>
      </c>
    </row>
    <row r="596" spans="1:2" x14ac:dyDescent="0.35">
      <c r="A596" s="163" t="s">
        <v>546</v>
      </c>
      <c r="B596" s="163"/>
    </row>
    <row r="597" spans="1:2" x14ac:dyDescent="0.35">
      <c r="A597" s="160">
        <v>1</v>
      </c>
      <c r="B597" s="160" t="s">
        <v>547</v>
      </c>
    </row>
    <row r="598" spans="1:2" x14ac:dyDescent="0.35">
      <c r="A598" s="160">
        <v>2</v>
      </c>
      <c r="B598" s="160" t="s">
        <v>548</v>
      </c>
    </row>
    <row r="599" spans="1:2" x14ac:dyDescent="0.35">
      <c r="A599" s="160">
        <v>3</v>
      </c>
      <c r="B599" s="160" t="s">
        <v>549</v>
      </c>
    </row>
    <row r="600" spans="1:2" x14ac:dyDescent="0.35">
      <c r="A600" s="160">
        <v>4</v>
      </c>
      <c r="B600" s="160" t="s">
        <v>1066</v>
      </c>
    </row>
    <row r="601" spans="1:2" x14ac:dyDescent="0.35">
      <c r="A601" s="163" t="s">
        <v>550</v>
      </c>
      <c r="B601" s="163"/>
    </row>
    <row r="602" spans="1:2" x14ac:dyDescent="0.35">
      <c r="A602" s="160">
        <v>1</v>
      </c>
      <c r="B602" s="160" t="s">
        <v>551</v>
      </c>
    </row>
    <row r="603" spans="1:2" x14ac:dyDescent="0.35">
      <c r="A603" s="160">
        <v>2</v>
      </c>
      <c r="B603" s="160" t="s">
        <v>552</v>
      </c>
    </row>
    <row r="604" spans="1:2" x14ac:dyDescent="0.35">
      <c r="A604" s="160">
        <v>3</v>
      </c>
      <c r="B604" s="160" t="s">
        <v>553</v>
      </c>
    </row>
    <row r="605" spans="1:2" x14ac:dyDescent="0.35">
      <c r="A605" s="160">
        <v>4</v>
      </c>
      <c r="B605" s="160" t="s">
        <v>555</v>
      </c>
    </row>
    <row r="606" spans="1:2" x14ac:dyDescent="0.35">
      <c r="A606" s="160">
        <v>5</v>
      </c>
      <c r="B606" s="160" t="s">
        <v>556</v>
      </c>
    </row>
    <row r="607" spans="1:2" x14ac:dyDescent="0.35">
      <c r="A607" s="160">
        <v>6</v>
      </c>
      <c r="B607" s="160" t="s">
        <v>568</v>
      </c>
    </row>
    <row r="608" spans="1:2" x14ac:dyDescent="0.35">
      <c r="A608" s="160">
        <v>7</v>
      </c>
      <c r="B608" s="160" t="s">
        <v>558</v>
      </c>
    </row>
    <row r="609" spans="1:2" x14ac:dyDescent="0.35">
      <c r="A609" s="160">
        <v>8</v>
      </c>
      <c r="B609" s="160" t="s">
        <v>559</v>
      </c>
    </row>
    <row r="610" spans="1:2" x14ac:dyDescent="0.35">
      <c r="A610" s="160">
        <v>9</v>
      </c>
      <c r="B610" s="160" t="s">
        <v>562</v>
      </c>
    </row>
    <row r="611" spans="1:2" x14ac:dyDescent="0.35">
      <c r="A611" s="160">
        <v>10</v>
      </c>
      <c r="B611" s="160" t="s">
        <v>397</v>
      </c>
    </row>
    <row r="612" spans="1:2" x14ac:dyDescent="0.35">
      <c r="A612" s="160">
        <v>11</v>
      </c>
      <c r="B612" s="160" t="s">
        <v>561</v>
      </c>
    </row>
    <row r="613" spans="1:2" x14ac:dyDescent="0.35">
      <c r="A613" s="160">
        <v>12</v>
      </c>
      <c r="B613" s="160" t="s">
        <v>563</v>
      </c>
    </row>
    <row r="614" spans="1:2" x14ac:dyDescent="0.35">
      <c r="A614" s="160">
        <v>13</v>
      </c>
      <c r="B614" s="160" t="s">
        <v>504</v>
      </c>
    </row>
    <row r="615" spans="1:2" x14ac:dyDescent="0.35">
      <c r="A615" s="160">
        <v>14</v>
      </c>
      <c r="B615" s="160" t="s">
        <v>564</v>
      </c>
    </row>
    <row r="616" spans="1:2" x14ac:dyDescent="0.35">
      <c r="A616" s="160">
        <v>15</v>
      </c>
      <c r="B616" s="160" t="s">
        <v>554</v>
      </c>
    </row>
    <row r="617" spans="1:2" x14ac:dyDescent="0.35">
      <c r="A617" s="160">
        <v>16</v>
      </c>
      <c r="B617" s="160" t="s">
        <v>565</v>
      </c>
    </row>
    <row r="618" spans="1:2" x14ac:dyDescent="0.35">
      <c r="A618" s="160">
        <v>17</v>
      </c>
      <c r="B618" s="160" t="s">
        <v>567</v>
      </c>
    </row>
    <row r="619" spans="1:2" x14ac:dyDescent="0.35">
      <c r="A619" s="160">
        <v>18</v>
      </c>
      <c r="B619" s="160" t="s">
        <v>560</v>
      </c>
    </row>
    <row r="620" spans="1:2" x14ac:dyDescent="0.35">
      <c r="A620" s="160">
        <v>19</v>
      </c>
      <c r="B620" s="1" t="s">
        <v>557</v>
      </c>
    </row>
    <row r="621" spans="1:2" x14ac:dyDescent="0.35">
      <c r="A621" s="160">
        <v>20</v>
      </c>
      <c r="B621" s="160" t="s">
        <v>566</v>
      </c>
    </row>
    <row r="622" spans="1:2" x14ac:dyDescent="0.35">
      <c r="A622" s="160">
        <v>21</v>
      </c>
      <c r="B622" s="160" t="s">
        <v>569</v>
      </c>
    </row>
    <row r="623" spans="1:2" x14ac:dyDescent="0.35">
      <c r="A623" s="160">
        <v>22</v>
      </c>
      <c r="B623" s="160" t="s">
        <v>1073</v>
      </c>
    </row>
    <row r="624" spans="1:2" x14ac:dyDescent="0.35">
      <c r="A624" s="160">
        <v>23</v>
      </c>
      <c r="B624" s="160" t="s">
        <v>1105</v>
      </c>
    </row>
    <row r="625" spans="1:2" x14ac:dyDescent="0.35">
      <c r="A625" s="163" t="s">
        <v>570</v>
      </c>
      <c r="B625" s="163"/>
    </row>
    <row r="626" spans="1:2" x14ac:dyDescent="0.35">
      <c r="A626" s="160">
        <v>1</v>
      </c>
      <c r="B626" s="160" t="s">
        <v>571</v>
      </c>
    </row>
    <row r="627" spans="1:2" x14ac:dyDescent="0.35">
      <c r="A627" s="160">
        <v>2</v>
      </c>
      <c r="B627" s="160" t="s">
        <v>572</v>
      </c>
    </row>
    <row r="628" spans="1:2" x14ac:dyDescent="0.35">
      <c r="A628" s="160">
        <v>3</v>
      </c>
      <c r="B628" s="160" t="s">
        <v>573</v>
      </c>
    </row>
    <row r="629" spans="1:2" x14ac:dyDescent="0.35">
      <c r="A629" s="160">
        <v>4</v>
      </c>
      <c r="B629" s="160" t="s">
        <v>574</v>
      </c>
    </row>
    <row r="630" spans="1:2" x14ac:dyDescent="0.35">
      <c r="A630" s="1">
        <v>5</v>
      </c>
      <c r="B630" s="1" t="s">
        <v>575</v>
      </c>
    </row>
    <row r="631" spans="1:2" x14ac:dyDescent="0.35">
      <c r="A631" s="160">
        <v>6</v>
      </c>
      <c r="B631" s="160" t="s">
        <v>576</v>
      </c>
    </row>
    <row r="632" spans="1:2" x14ac:dyDescent="0.35">
      <c r="A632" s="160">
        <v>7</v>
      </c>
      <c r="B632" s="160" t="s">
        <v>577</v>
      </c>
    </row>
    <row r="633" spans="1:2" x14ac:dyDescent="0.35">
      <c r="A633" s="160">
        <v>8</v>
      </c>
      <c r="B633" s="160" t="s">
        <v>578</v>
      </c>
    </row>
    <row r="634" spans="1:2" x14ac:dyDescent="0.35">
      <c r="A634" s="160">
        <v>9</v>
      </c>
      <c r="B634" s="160" t="s">
        <v>1067</v>
      </c>
    </row>
    <row r="635" spans="1:2" x14ac:dyDescent="0.35">
      <c r="A635" s="160">
        <v>10</v>
      </c>
      <c r="B635" s="160" t="s">
        <v>1104</v>
      </c>
    </row>
    <row r="636" spans="1:2" x14ac:dyDescent="0.35">
      <c r="A636" s="163" t="s">
        <v>579</v>
      </c>
      <c r="B636" s="163"/>
    </row>
    <row r="637" spans="1:2" x14ac:dyDescent="0.35">
      <c r="A637" s="1">
        <v>1</v>
      </c>
      <c r="B637" s="1" t="s">
        <v>580</v>
      </c>
    </row>
    <row r="638" spans="1:2" x14ac:dyDescent="0.35">
      <c r="A638" s="1">
        <v>2</v>
      </c>
      <c r="B638" s="160" t="s">
        <v>583</v>
      </c>
    </row>
    <row r="639" spans="1:2" x14ac:dyDescent="0.35">
      <c r="A639" s="160">
        <v>3</v>
      </c>
      <c r="B639" s="160" t="s">
        <v>581</v>
      </c>
    </row>
    <row r="640" spans="1:2" x14ac:dyDescent="0.35">
      <c r="A640" s="1">
        <v>4</v>
      </c>
      <c r="B640" s="160" t="s">
        <v>588</v>
      </c>
    </row>
    <row r="641" spans="1:2" x14ac:dyDescent="0.35">
      <c r="A641" s="1">
        <v>5</v>
      </c>
      <c r="B641" s="160" t="s">
        <v>582</v>
      </c>
    </row>
    <row r="642" spans="1:2" x14ac:dyDescent="0.35">
      <c r="A642" s="160">
        <v>6</v>
      </c>
      <c r="B642" s="160" t="s">
        <v>585</v>
      </c>
    </row>
    <row r="643" spans="1:2" x14ac:dyDescent="0.35">
      <c r="A643" s="1">
        <v>7</v>
      </c>
      <c r="B643" s="1" t="s">
        <v>586</v>
      </c>
    </row>
    <row r="644" spans="1:2" x14ac:dyDescent="0.35">
      <c r="A644" s="1">
        <v>8</v>
      </c>
      <c r="B644" s="160" t="s">
        <v>587</v>
      </c>
    </row>
    <row r="645" spans="1:2" x14ac:dyDescent="0.35">
      <c r="A645" s="160">
        <v>9</v>
      </c>
      <c r="B645" s="160" t="s">
        <v>584</v>
      </c>
    </row>
    <row r="646" spans="1:2" x14ac:dyDescent="0.35">
      <c r="A646" s="1">
        <v>10</v>
      </c>
      <c r="B646" s="160" t="s">
        <v>145</v>
      </c>
    </row>
    <row r="647" spans="1:2" x14ac:dyDescent="0.35">
      <c r="A647" s="1">
        <v>11</v>
      </c>
      <c r="B647" s="160" t="s">
        <v>593</v>
      </c>
    </row>
    <row r="648" spans="1:2" x14ac:dyDescent="0.35">
      <c r="A648" s="160">
        <v>12</v>
      </c>
      <c r="B648" s="160" t="s">
        <v>589</v>
      </c>
    </row>
    <row r="649" spans="1:2" x14ac:dyDescent="0.35">
      <c r="A649" s="1">
        <v>13</v>
      </c>
      <c r="B649" s="160" t="s">
        <v>590</v>
      </c>
    </row>
    <row r="650" spans="1:2" x14ac:dyDescent="0.35">
      <c r="A650" s="1">
        <v>14</v>
      </c>
      <c r="B650" s="160" t="s">
        <v>533</v>
      </c>
    </row>
    <row r="651" spans="1:2" x14ac:dyDescent="0.35">
      <c r="A651" s="160">
        <v>15</v>
      </c>
      <c r="B651" s="160" t="s">
        <v>594</v>
      </c>
    </row>
    <row r="652" spans="1:2" x14ac:dyDescent="0.35">
      <c r="A652" s="1">
        <v>16</v>
      </c>
      <c r="B652" s="160" t="s">
        <v>592</v>
      </c>
    </row>
    <row r="653" spans="1:2" x14ac:dyDescent="0.35">
      <c r="A653" s="160">
        <v>17</v>
      </c>
      <c r="B653" s="160" t="s">
        <v>591</v>
      </c>
    </row>
    <row r="654" spans="1:2" x14ac:dyDescent="0.35">
      <c r="A654" s="160">
        <v>18</v>
      </c>
      <c r="B654" s="160" t="s">
        <v>595</v>
      </c>
    </row>
    <row r="655" spans="1:2" x14ac:dyDescent="0.35">
      <c r="A655" s="160">
        <v>19</v>
      </c>
      <c r="B655" s="160" t="s">
        <v>382</v>
      </c>
    </row>
    <row r="656" spans="1:2" x14ac:dyDescent="0.35">
      <c r="A656" s="160">
        <v>20</v>
      </c>
      <c r="B656" s="160" t="s">
        <v>596</v>
      </c>
    </row>
    <row r="657" spans="1:2" x14ac:dyDescent="0.35">
      <c r="A657" s="163" t="s">
        <v>598</v>
      </c>
      <c r="B657" s="163"/>
    </row>
    <row r="658" spans="1:2" x14ac:dyDescent="0.35">
      <c r="A658" s="165">
        <v>1</v>
      </c>
      <c r="B658" s="160" t="s">
        <v>599</v>
      </c>
    </row>
    <row r="659" spans="1:2" x14ac:dyDescent="0.35">
      <c r="A659" s="160">
        <v>2</v>
      </c>
      <c r="B659" s="160" t="s">
        <v>600</v>
      </c>
    </row>
    <row r="660" spans="1:2" x14ac:dyDescent="0.35">
      <c r="A660" s="165">
        <v>3</v>
      </c>
      <c r="B660" s="160" t="s">
        <v>328</v>
      </c>
    </row>
    <row r="661" spans="1:2" x14ac:dyDescent="0.35">
      <c r="A661" s="165">
        <v>4</v>
      </c>
      <c r="B661" s="160" t="s">
        <v>601</v>
      </c>
    </row>
    <row r="662" spans="1:2" x14ac:dyDescent="0.35">
      <c r="A662" s="160">
        <v>5</v>
      </c>
      <c r="B662" s="160" t="s">
        <v>602</v>
      </c>
    </row>
    <row r="663" spans="1:2" x14ac:dyDescent="0.35">
      <c r="A663" s="165">
        <v>6</v>
      </c>
      <c r="B663" s="160" t="s">
        <v>603</v>
      </c>
    </row>
    <row r="664" spans="1:2" x14ac:dyDescent="0.35">
      <c r="A664" s="160">
        <v>7</v>
      </c>
      <c r="B664" s="160" t="s">
        <v>604</v>
      </c>
    </row>
    <row r="665" spans="1:2" x14ac:dyDescent="0.35">
      <c r="A665" s="165">
        <v>8</v>
      </c>
      <c r="B665" s="160" t="s">
        <v>605</v>
      </c>
    </row>
    <row r="666" spans="1:2" x14ac:dyDescent="0.35">
      <c r="A666" s="165">
        <v>9</v>
      </c>
      <c r="B666" s="1" t="s">
        <v>606</v>
      </c>
    </row>
    <row r="667" spans="1:2" x14ac:dyDescent="0.35">
      <c r="A667" s="160">
        <v>10</v>
      </c>
      <c r="B667" s="1" t="s">
        <v>607</v>
      </c>
    </row>
    <row r="668" spans="1:2" x14ac:dyDescent="0.35">
      <c r="A668" s="165">
        <v>11</v>
      </c>
      <c r="B668" s="1" t="s">
        <v>608</v>
      </c>
    </row>
    <row r="669" spans="1:2" x14ac:dyDescent="0.35">
      <c r="A669" s="160">
        <v>12</v>
      </c>
      <c r="B669" s="1" t="s">
        <v>609</v>
      </c>
    </row>
    <row r="670" spans="1:2" x14ac:dyDescent="0.35">
      <c r="A670" s="165">
        <v>13</v>
      </c>
      <c r="B670" s="1" t="s">
        <v>610</v>
      </c>
    </row>
    <row r="671" spans="1:2" x14ac:dyDescent="0.35">
      <c r="A671" s="165">
        <v>14</v>
      </c>
      <c r="B671" s="1" t="s">
        <v>611</v>
      </c>
    </row>
    <row r="672" spans="1:2" x14ac:dyDescent="0.35">
      <c r="A672" s="160">
        <v>15</v>
      </c>
      <c r="B672" s="1" t="s">
        <v>612</v>
      </c>
    </row>
    <row r="673" spans="1:2" x14ac:dyDescent="0.35">
      <c r="A673" s="165">
        <v>16</v>
      </c>
      <c r="B673" s="160" t="s">
        <v>613</v>
      </c>
    </row>
    <row r="674" spans="1:2" x14ac:dyDescent="0.35">
      <c r="A674" s="160">
        <v>17</v>
      </c>
      <c r="B674" s="1" t="s">
        <v>614</v>
      </c>
    </row>
    <row r="675" spans="1:2" x14ac:dyDescent="0.35">
      <c r="A675" s="165">
        <v>18</v>
      </c>
      <c r="B675" s="1" t="s">
        <v>615</v>
      </c>
    </row>
    <row r="676" spans="1:2" x14ac:dyDescent="0.35">
      <c r="A676" s="165">
        <v>19</v>
      </c>
      <c r="B676" s="1" t="s">
        <v>616</v>
      </c>
    </row>
    <row r="677" spans="1:2" x14ac:dyDescent="0.35">
      <c r="A677" s="160">
        <v>20</v>
      </c>
      <c r="B677" s="1" t="s">
        <v>617</v>
      </c>
    </row>
    <row r="678" spans="1:2" x14ac:dyDescent="0.35">
      <c r="A678" s="165">
        <v>21</v>
      </c>
      <c r="B678" s="1" t="s">
        <v>618</v>
      </c>
    </row>
    <row r="679" spans="1:2" x14ac:dyDescent="0.35">
      <c r="A679" s="160">
        <v>22</v>
      </c>
      <c r="B679" s="160" t="s">
        <v>1096</v>
      </c>
    </row>
    <row r="680" spans="1:2" x14ac:dyDescent="0.35">
      <c r="A680" s="163" t="s">
        <v>619</v>
      </c>
      <c r="B680" s="163"/>
    </row>
    <row r="681" spans="1:2" x14ac:dyDescent="0.35">
      <c r="A681" s="160">
        <v>1</v>
      </c>
      <c r="B681" s="160" t="s">
        <v>620</v>
      </c>
    </row>
    <row r="682" spans="1:2" x14ac:dyDescent="0.35">
      <c r="A682" s="160">
        <v>2</v>
      </c>
      <c r="B682" s="160" t="s">
        <v>623</v>
      </c>
    </row>
    <row r="683" spans="1:2" x14ac:dyDescent="0.35">
      <c r="A683" s="160">
        <v>3</v>
      </c>
      <c r="B683" s="160" t="s">
        <v>621</v>
      </c>
    </row>
    <row r="684" spans="1:2" x14ac:dyDescent="0.35">
      <c r="A684" s="160">
        <v>4</v>
      </c>
      <c r="B684" s="160" t="s">
        <v>622</v>
      </c>
    </row>
    <row r="685" spans="1:2" x14ac:dyDescent="0.35">
      <c r="A685" s="160">
        <v>5</v>
      </c>
      <c r="B685" s="160" t="s">
        <v>628</v>
      </c>
    </row>
    <row r="686" spans="1:2" x14ac:dyDescent="0.35">
      <c r="A686" s="160">
        <v>6</v>
      </c>
      <c r="B686" s="160" t="s">
        <v>627</v>
      </c>
    </row>
    <row r="687" spans="1:2" x14ac:dyDescent="0.35">
      <c r="A687" s="160">
        <v>7</v>
      </c>
      <c r="B687" s="1" t="s">
        <v>626</v>
      </c>
    </row>
    <row r="688" spans="1:2" x14ac:dyDescent="0.35">
      <c r="A688" s="160">
        <v>8</v>
      </c>
      <c r="B688" s="1" t="s">
        <v>629</v>
      </c>
    </row>
    <row r="689" spans="1:2" x14ac:dyDescent="0.35">
      <c r="A689" s="160">
        <v>9</v>
      </c>
      <c r="B689" s="160" t="s">
        <v>631</v>
      </c>
    </row>
    <row r="690" spans="1:2" x14ac:dyDescent="0.35">
      <c r="A690" s="160">
        <v>10</v>
      </c>
      <c r="B690" s="1" t="s">
        <v>625</v>
      </c>
    </row>
    <row r="691" spans="1:2" x14ac:dyDescent="0.35">
      <c r="A691" s="160">
        <v>11</v>
      </c>
      <c r="B691" s="1" t="s">
        <v>635</v>
      </c>
    </row>
    <row r="692" spans="1:2" x14ac:dyDescent="0.35">
      <c r="A692" s="160">
        <v>12</v>
      </c>
      <c r="B692" s="1" t="s">
        <v>636</v>
      </c>
    </row>
    <row r="693" spans="1:2" x14ac:dyDescent="0.35">
      <c r="A693" s="160">
        <v>13</v>
      </c>
      <c r="B693" s="1" t="s">
        <v>632</v>
      </c>
    </row>
    <row r="694" spans="1:2" x14ac:dyDescent="0.35">
      <c r="A694" s="160">
        <v>14</v>
      </c>
      <c r="B694" s="160" t="s">
        <v>634</v>
      </c>
    </row>
    <row r="695" spans="1:2" x14ac:dyDescent="0.35">
      <c r="A695" s="160">
        <v>15</v>
      </c>
      <c r="B695" s="160" t="s">
        <v>624</v>
      </c>
    </row>
    <row r="696" spans="1:2" x14ac:dyDescent="0.35">
      <c r="A696" s="160">
        <v>16</v>
      </c>
      <c r="B696" s="1" t="s">
        <v>630</v>
      </c>
    </row>
    <row r="697" spans="1:2" x14ac:dyDescent="0.35">
      <c r="A697" s="160">
        <v>17</v>
      </c>
      <c r="B697" s="160" t="s">
        <v>66</v>
      </c>
    </row>
    <row r="698" spans="1:2" x14ac:dyDescent="0.35">
      <c r="A698" s="160">
        <v>18</v>
      </c>
      <c r="B698" s="160" t="s">
        <v>637</v>
      </c>
    </row>
    <row r="699" spans="1:2" x14ac:dyDescent="0.35">
      <c r="A699" s="160">
        <v>19</v>
      </c>
      <c r="B699" s="160" t="s">
        <v>633</v>
      </c>
    </row>
    <row r="700" spans="1:2" x14ac:dyDescent="0.35">
      <c r="A700" s="160">
        <v>20</v>
      </c>
      <c r="B700" s="160" t="s">
        <v>360</v>
      </c>
    </row>
    <row r="701" spans="1:2" x14ac:dyDescent="0.35">
      <c r="A701" s="160">
        <v>21</v>
      </c>
      <c r="B701" s="160" t="s">
        <v>638</v>
      </c>
    </row>
    <row r="702" spans="1:2" x14ac:dyDescent="0.35">
      <c r="A702" s="160">
        <v>22</v>
      </c>
      <c r="B702" s="160" t="s">
        <v>1068</v>
      </c>
    </row>
    <row r="703" spans="1:2" x14ac:dyDescent="0.35">
      <c r="A703" s="160">
        <v>23</v>
      </c>
      <c r="B703" s="160" t="s">
        <v>1069</v>
      </c>
    </row>
    <row r="704" spans="1:2" x14ac:dyDescent="0.35">
      <c r="A704" s="160">
        <v>24</v>
      </c>
      <c r="B704" s="160" t="s">
        <v>1074</v>
      </c>
    </row>
    <row r="705" spans="1:2" x14ac:dyDescent="0.35">
      <c r="A705" s="163" t="s">
        <v>639</v>
      </c>
      <c r="B705" s="163"/>
    </row>
    <row r="706" spans="1:2" x14ac:dyDescent="0.35">
      <c r="A706" s="1">
        <v>1</v>
      </c>
      <c r="B706" s="1" t="s">
        <v>640</v>
      </c>
    </row>
    <row r="707" spans="1:2" x14ac:dyDescent="0.35">
      <c r="A707" s="165">
        <v>2</v>
      </c>
      <c r="B707" s="160" t="s">
        <v>642</v>
      </c>
    </row>
    <row r="708" spans="1:2" x14ac:dyDescent="0.35">
      <c r="A708" s="165">
        <v>3</v>
      </c>
      <c r="B708" s="160" t="s">
        <v>644</v>
      </c>
    </row>
    <row r="709" spans="1:2" x14ac:dyDescent="0.35">
      <c r="A709" s="165">
        <v>4</v>
      </c>
      <c r="B709" s="160" t="s">
        <v>645</v>
      </c>
    </row>
    <row r="710" spans="1:2" x14ac:dyDescent="0.35">
      <c r="A710" s="165">
        <v>5</v>
      </c>
      <c r="B710" s="160" t="s">
        <v>646</v>
      </c>
    </row>
    <row r="711" spans="1:2" x14ac:dyDescent="0.35">
      <c r="A711" s="1">
        <v>6</v>
      </c>
      <c r="B711" s="1" t="s">
        <v>647</v>
      </c>
    </row>
    <row r="712" spans="1:2" x14ac:dyDescent="0.35">
      <c r="A712" s="1">
        <v>7</v>
      </c>
      <c r="B712" s="1" t="s">
        <v>648</v>
      </c>
    </row>
    <row r="713" spans="1:2" x14ac:dyDescent="0.35">
      <c r="A713" s="165">
        <v>8</v>
      </c>
      <c r="B713" s="160" t="s">
        <v>649</v>
      </c>
    </row>
    <row r="714" spans="1:2" x14ac:dyDescent="0.35">
      <c r="A714" s="165">
        <v>9</v>
      </c>
      <c r="B714" s="160" t="s">
        <v>650</v>
      </c>
    </row>
    <row r="715" spans="1:2" x14ac:dyDescent="0.35">
      <c r="A715" s="165">
        <v>10</v>
      </c>
      <c r="B715" s="160" t="s">
        <v>651</v>
      </c>
    </row>
    <row r="716" spans="1:2" x14ac:dyDescent="0.35">
      <c r="A716" s="165">
        <v>11</v>
      </c>
      <c r="B716" s="160" t="s">
        <v>652</v>
      </c>
    </row>
    <row r="717" spans="1:2" x14ac:dyDescent="0.35">
      <c r="A717" s="165">
        <v>12</v>
      </c>
      <c r="B717" s="160" t="s">
        <v>653</v>
      </c>
    </row>
    <row r="718" spans="1:2" x14ac:dyDescent="0.35">
      <c r="A718" s="165">
        <v>13</v>
      </c>
      <c r="B718" s="160" t="s">
        <v>654</v>
      </c>
    </row>
    <row r="719" spans="1:2" x14ac:dyDescent="0.35">
      <c r="A719" s="165">
        <v>14</v>
      </c>
      <c r="B719" s="160" t="s">
        <v>655</v>
      </c>
    </row>
    <row r="720" spans="1:2" x14ac:dyDescent="0.35">
      <c r="A720" s="165">
        <v>15</v>
      </c>
      <c r="B720" s="160" t="s">
        <v>430</v>
      </c>
    </row>
    <row r="721" spans="1:2" x14ac:dyDescent="0.35">
      <c r="A721" s="165">
        <v>16</v>
      </c>
      <c r="B721" s="160" t="s">
        <v>656</v>
      </c>
    </row>
    <row r="722" spans="1:2" x14ac:dyDescent="0.35">
      <c r="A722" s="165">
        <v>17</v>
      </c>
      <c r="B722" s="160" t="s">
        <v>657</v>
      </c>
    </row>
    <row r="723" spans="1:2" x14ac:dyDescent="0.35">
      <c r="A723" s="165">
        <v>18</v>
      </c>
      <c r="B723" s="160" t="s">
        <v>658</v>
      </c>
    </row>
    <row r="724" spans="1:2" x14ac:dyDescent="0.35">
      <c r="A724" s="165">
        <v>19</v>
      </c>
      <c r="B724" s="160" t="s">
        <v>307</v>
      </c>
    </row>
    <row r="725" spans="1:2" x14ac:dyDescent="0.35">
      <c r="A725" s="165">
        <v>20</v>
      </c>
      <c r="B725" s="160" t="s">
        <v>659</v>
      </c>
    </row>
    <row r="726" spans="1:2" x14ac:dyDescent="0.35">
      <c r="A726" s="1">
        <v>21</v>
      </c>
      <c r="B726" s="1" t="s">
        <v>660</v>
      </c>
    </row>
    <row r="727" spans="1:2" x14ac:dyDescent="0.35">
      <c r="A727" s="165">
        <v>22</v>
      </c>
      <c r="B727" s="160" t="s">
        <v>661</v>
      </c>
    </row>
    <row r="728" spans="1:2" x14ac:dyDescent="0.35">
      <c r="A728" s="165">
        <v>23</v>
      </c>
      <c r="B728" s="160" t="s">
        <v>662</v>
      </c>
    </row>
    <row r="729" spans="1:2" x14ac:dyDescent="0.35">
      <c r="A729" s="1">
        <v>24</v>
      </c>
      <c r="B729" s="160" t="s">
        <v>663</v>
      </c>
    </row>
    <row r="730" spans="1:2" x14ac:dyDescent="0.35">
      <c r="A730" s="165">
        <v>25</v>
      </c>
      <c r="B730" s="160" t="s">
        <v>664</v>
      </c>
    </row>
    <row r="731" spans="1:2" x14ac:dyDescent="0.35">
      <c r="A731" s="165">
        <v>26</v>
      </c>
      <c r="B731" s="160" t="s">
        <v>665</v>
      </c>
    </row>
    <row r="732" spans="1:2" x14ac:dyDescent="0.35">
      <c r="A732" s="1">
        <v>27</v>
      </c>
      <c r="B732" s="1" t="s">
        <v>778</v>
      </c>
    </row>
    <row r="733" spans="1:2" x14ac:dyDescent="0.35">
      <c r="A733" s="165">
        <v>28</v>
      </c>
      <c r="B733" s="1" t="s">
        <v>532</v>
      </c>
    </row>
    <row r="734" spans="1:2" x14ac:dyDescent="0.35">
      <c r="A734" s="163" t="s">
        <v>666</v>
      </c>
      <c r="B734" s="163"/>
    </row>
    <row r="735" spans="1:2" x14ac:dyDescent="0.35">
      <c r="A735" s="160">
        <v>1</v>
      </c>
      <c r="B735" s="160" t="s">
        <v>667</v>
      </c>
    </row>
    <row r="736" spans="1:2" x14ac:dyDescent="0.35">
      <c r="A736" s="160">
        <v>2</v>
      </c>
      <c r="B736" s="160" t="s">
        <v>668</v>
      </c>
    </row>
    <row r="737" spans="1:2" x14ac:dyDescent="0.35">
      <c r="A737" s="160">
        <v>3</v>
      </c>
      <c r="B737" s="160" t="s">
        <v>669</v>
      </c>
    </row>
    <row r="738" spans="1:2" x14ac:dyDescent="0.35">
      <c r="A738" s="160">
        <v>4</v>
      </c>
      <c r="B738" s="160" t="s">
        <v>670</v>
      </c>
    </row>
    <row r="739" spans="1:2" x14ac:dyDescent="0.35">
      <c r="A739" s="160">
        <v>5</v>
      </c>
      <c r="B739" s="160" t="s">
        <v>671</v>
      </c>
    </row>
    <row r="740" spans="1:2" x14ac:dyDescent="0.35">
      <c r="A740" s="160">
        <v>6</v>
      </c>
      <c r="B740" s="160" t="s">
        <v>672</v>
      </c>
    </row>
    <row r="741" spans="1:2" x14ac:dyDescent="0.35">
      <c r="A741" s="160">
        <v>7</v>
      </c>
      <c r="B741" s="160" t="s">
        <v>673</v>
      </c>
    </row>
    <row r="742" spans="1:2" x14ac:dyDescent="0.35">
      <c r="A742" s="160">
        <v>8</v>
      </c>
      <c r="B742" s="160" t="s">
        <v>674</v>
      </c>
    </row>
    <row r="743" spans="1:2" x14ac:dyDescent="0.35">
      <c r="A743" s="160">
        <v>9</v>
      </c>
      <c r="B743" s="160" t="s">
        <v>675</v>
      </c>
    </row>
    <row r="744" spans="1:2" x14ac:dyDescent="0.35">
      <c r="A744" s="160">
        <v>10</v>
      </c>
      <c r="B744" s="160" t="s">
        <v>677</v>
      </c>
    </row>
    <row r="745" spans="1:2" x14ac:dyDescent="0.35">
      <c r="A745" s="160">
        <v>11</v>
      </c>
      <c r="B745" s="160" t="s">
        <v>678</v>
      </c>
    </row>
    <row r="746" spans="1:2" x14ac:dyDescent="0.35">
      <c r="A746" s="1">
        <v>12</v>
      </c>
      <c r="B746" s="1" t="s">
        <v>679</v>
      </c>
    </row>
    <row r="747" spans="1:2" x14ac:dyDescent="0.35">
      <c r="A747" s="160">
        <v>13</v>
      </c>
      <c r="B747" s="160" t="s">
        <v>680</v>
      </c>
    </row>
    <row r="748" spans="1:2" x14ac:dyDescent="0.35">
      <c r="A748" s="160">
        <v>14</v>
      </c>
      <c r="B748" s="160" t="s">
        <v>681</v>
      </c>
    </row>
    <row r="749" spans="1:2" x14ac:dyDescent="0.35">
      <c r="A749" s="160">
        <v>15</v>
      </c>
      <c r="B749" s="160" t="s">
        <v>682</v>
      </c>
    </row>
    <row r="750" spans="1:2" x14ac:dyDescent="0.35">
      <c r="A750" s="160">
        <v>16</v>
      </c>
      <c r="B750" s="160" t="s">
        <v>683</v>
      </c>
    </row>
    <row r="751" spans="1:2" x14ac:dyDescent="0.35">
      <c r="A751" s="160">
        <v>17</v>
      </c>
      <c r="B751" s="160" t="s">
        <v>684</v>
      </c>
    </row>
    <row r="752" spans="1:2" x14ac:dyDescent="0.35">
      <c r="A752" s="160">
        <v>18</v>
      </c>
      <c r="B752" s="160" t="s">
        <v>676</v>
      </c>
    </row>
    <row r="753" spans="1:2" x14ac:dyDescent="0.35">
      <c r="A753" s="160">
        <v>19</v>
      </c>
      <c r="B753" s="160" t="s">
        <v>685</v>
      </c>
    </row>
    <row r="754" spans="1:2" x14ac:dyDescent="0.35">
      <c r="A754" s="160">
        <v>20</v>
      </c>
      <c r="B754" s="160" t="s">
        <v>686</v>
      </c>
    </row>
    <row r="755" spans="1:2" x14ac:dyDescent="0.35">
      <c r="A755" s="160">
        <v>21</v>
      </c>
      <c r="B755" s="160" t="s">
        <v>1093</v>
      </c>
    </row>
    <row r="756" spans="1:2" x14ac:dyDescent="0.35">
      <c r="A756" s="163" t="s">
        <v>687</v>
      </c>
      <c r="B756" s="163"/>
    </row>
    <row r="757" spans="1:2" x14ac:dyDescent="0.35">
      <c r="A757" s="160">
        <v>1</v>
      </c>
      <c r="B757" s="160" t="s">
        <v>688</v>
      </c>
    </row>
    <row r="758" spans="1:2" x14ac:dyDescent="0.35">
      <c r="A758" s="160">
        <v>2</v>
      </c>
      <c r="B758" s="160" t="s">
        <v>689</v>
      </c>
    </row>
    <row r="759" spans="1:2" x14ac:dyDescent="0.35">
      <c r="A759" s="160">
        <v>3</v>
      </c>
      <c r="B759" s="160" t="s">
        <v>690</v>
      </c>
    </row>
    <row r="760" spans="1:2" x14ac:dyDescent="0.35">
      <c r="A760" s="160">
        <v>4</v>
      </c>
      <c r="B760" s="160" t="s">
        <v>691</v>
      </c>
    </row>
    <row r="761" spans="1:2" x14ac:dyDescent="0.35">
      <c r="A761" s="160">
        <v>5</v>
      </c>
      <c r="B761" s="160" t="s">
        <v>693</v>
      </c>
    </row>
    <row r="762" spans="1:2" x14ac:dyDescent="0.35">
      <c r="A762" s="160">
        <v>6</v>
      </c>
      <c r="B762" s="160" t="s">
        <v>692</v>
      </c>
    </row>
    <row r="763" spans="1:2" x14ac:dyDescent="0.35">
      <c r="A763" s="160">
        <v>7</v>
      </c>
      <c r="B763" s="1" t="s">
        <v>694</v>
      </c>
    </row>
    <row r="764" spans="1:2" x14ac:dyDescent="0.35">
      <c r="A764" s="160">
        <v>8</v>
      </c>
      <c r="B764" s="160" t="s">
        <v>701</v>
      </c>
    </row>
    <row r="765" spans="1:2" x14ac:dyDescent="0.35">
      <c r="A765" s="160">
        <v>9</v>
      </c>
      <c r="B765" s="1" t="s">
        <v>702</v>
      </c>
    </row>
    <row r="766" spans="1:2" x14ac:dyDescent="0.35">
      <c r="A766" s="160">
        <v>10</v>
      </c>
      <c r="B766" s="1" t="s">
        <v>703</v>
      </c>
    </row>
    <row r="767" spans="1:2" x14ac:dyDescent="0.35">
      <c r="A767" s="160">
        <v>11</v>
      </c>
      <c r="B767" s="160" t="s">
        <v>647</v>
      </c>
    </row>
    <row r="768" spans="1:2" x14ac:dyDescent="0.35">
      <c r="A768" s="160">
        <v>12</v>
      </c>
      <c r="B768" s="1" t="s">
        <v>696</v>
      </c>
    </row>
    <row r="769" spans="1:2" x14ac:dyDescent="0.35">
      <c r="A769" s="160">
        <v>13</v>
      </c>
      <c r="B769" s="1" t="s">
        <v>695</v>
      </c>
    </row>
    <row r="770" spans="1:2" x14ac:dyDescent="0.35">
      <c r="A770" s="160">
        <v>14</v>
      </c>
      <c r="B770" s="1" t="s">
        <v>697</v>
      </c>
    </row>
    <row r="771" spans="1:2" x14ac:dyDescent="0.35">
      <c r="A771" s="160">
        <v>15</v>
      </c>
      <c r="B771" s="1" t="s">
        <v>698</v>
      </c>
    </row>
    <row r="772" spans="1:2" x14ac:dyDescent="0.35">
      <c r="A772" s="160">
        <v>16</v>
      </c>
      <c r="B772" s="1" t="s">
        <v>102</v>
      </c>
    </row>
    <row r="773" spans="1:2" x14ac:dyDescent="0.35">
      <c r="A773" s="160">
        <v>17</v>
      </c>
      <c r="B773" s="1" t="s">
        <v>699</v>
      </c>
    </row>
    <row r="774" spans="1:2" x14ac:dyDescent="0.35">
      <c r="A774" s="160">
        <v>18</v>
      </c>
      <c r="B774" s="1" t="s">
        <v>700</v>
      </c>
    </row>
    <row r="775" spans="1:2" x14ac:dyDescent="0.35">
      <c r="A775" s="160">
        <v>19</v>
      </c>
      <c r="B775" s="1" t="s">
        <v>523</v>
      </c>
    </row>
    <row r="776" spans="1:2" x14ac:dyDescent="0.35">
      <c r="A776" s="163" t="s">
        <v>704</v>
      </c>
      <c r="B776" s="163"/>
    </row>
    <row r="777" spans="1:2" x14ac:dyDescent="0.35">
      <c r="A777" s="160">
        <v>1</v>
      </c>
      <c r="B777" s="160" t="s">
        <v>705</v>
      </c>
    </row>
    <row r="778" spans="1:2" x14ac:dyDescent="0.35">
      <c r="A778" s="160">
        <v>2</v>
      </c>
      <c r="B778" s="160" t="s">
        <v>722</v>
      </c>
    </row>
    <row r="779" spans="1:2" x14ac:dyDescent="0.35">
      <c r="A779" s="160">
        <v>3</v>
      </c>
      <c r="B779" s="160" t="s">
        <v>244</v>
      </c>
    </row>
    <row r="780" spans="1:2" x14ac:dyDescent="0.35">
      <c r="A780" s="160">
        <v>4</v>
      </c>
      <c r="B780" s="160" t="s">
        <v>723</v>
      </c>
    </row>
    <row r="781" spans="1:2" x14ac:dyDescent="0.35">
      <c r="A781" s="160">
        <v>5</v>
      </c>
      <c r="B781" s="160" t="s">
        <v>720</v>
      </c>
    </row>
    <row r="782" spans="1:2" x14ac:dyDescent="0.35">
      <c r="A782" s="160">
        <v>6</v>
      </c>
      <c r="B782" s="160" t="s">
        <v>711</v>
      </c>
    </row>
    <row r="783" spans="1:2" x14ac:dyDescent="0.35">
      <c r="A783" s="160">
        <v>7</v>
      </c>
      <c r="B783" s="160" t="s">
        <v>708</v>
      </c>
    </row>
    <row r="784" spans="1:2" x14ac:dyDescent="0.35">
      <c r="A784" s="160">
        <v>8</v>
      </c>
      <c r="B784" s="1" t="s">
        <v>721</v>
      </c>
    </row>
    <row r="785" spans="1:2" x14ac:dyDescent="0.35">
      <c r="A785" s="160">
        <v>9</v>
      </c>
      <c r="B785" s="160" t="s">
        <v>859</v>
      </c>
    </row>
    <row r="786" spans="1:2" x14ac:dyDescent="0.35">
      <c r="A786" s="160">
        <v>10</v>
      </c>
      <c r="B786" s="160" t="s">
        <v>1071</v>
      </c>
    </row>
    <row r="787" spans="1:2" x14ac:dyDescent="0.35">
      <c r="A787" s="163" t="s">
        <v>710</v>
      </c>
      <c r="B787" s="163"/>
    </row>
    <row r="788" spans="1:2" x14ac:dyDescent="0.35">
      <c r="A788" s="160">
        <v>1</v>
      </c>
      <c r="B788" s="160" t="s">
        <v>105</v>
      </c>
    </row>
    <row r="789" spans="1:2" x14ac:dyDescent="0.35">
      <c r="A789" s="160">
        <v>2</v>
      </c>
      <c r="B789" s="160" t="s">
        <v>715</v>
      </c>
    </row>
    <row r="790" spans="1:2" x14ac:dyDescent="0.35">
      <c r="A790" s="160">
        <v>3</v>
      </c>
      <c r="B790" s="160" t="s">
        <v>717</v>
      </c>
    </row>
    <row r="791" spans="1:2" x14ac:dyDescent="0.35">
      <c r="A791" s="160">
        <v>4</v>
      </c>
      <c r="B791" s="160" t="s">
        <v>716</v>
      </c>
    </row>
    <row r="792" spans="1:2" x14ac:dyDescent="0.35">
      <c r="A792" s="160">
        <v>5</v>
      </c>
      <c r="B792" s="1" t="s">
        <v>712</v>
      </c>
    </row>
    <row r="793" spans="1:2" x14ac:dyDescent="0.35">
      <c r="A793" s="160">
        <v>6</v>
      </c>
      <c r="B793" s="160" t="s">
        <v>706</v>
      </c>
    </row>
    <row r="794" spans="1:2" x14ac:dyDescent="0.35">
      <c r="A794" s="160">
        <v>7</v>
      </c>
      <c r="B794" s="160" t="s">
        <v>714</v>
      </c>
    </row>
    <row r="795" spans="1:2" x14ac:dyDescent="0.35">
      <c r="A795" s="160">
        <v>8</v>
      </c>
      <c r="B795" s="160" t="s">
        <v>713</v>
      </c>
    </row>
    <row r="796" spans="1:2" x14ac:dyDescent="0.35">
      <c r="A796" s="160">
        <v>9</v>
      </c>
      <c r="B796" s="160" t="s">
        <v>718</v>
      </c>
    </row>
    <row r="797" spans="1:2" x14ac:dyDescent="0.35">
      <c r="A797" s="160">
        <v>10</v>
      </c>
      <c r="B797" s="160" t="s">
        <v>770</v>
      </c>
    </row>
    <row r="798" spans="1:2" x14ac:dyDescent="0.35">
      <c r="A798" s="160">
        <v>11</v>
      </c>
      <c r="B798" s="160" t="s">
        <v>1039</v>
      </c>
    </row>
    <row r="799" spans="1:2" x14ac:dyDescent="0.35">
      <c r="A799" s="160">
        <v>12</v>
      </c>
      <c r="B799" s="160" t="s">
        <v>724</v>
      </c>
    </row>
    <row r="800" spans="1:2" x14ac:dyDescent="0.35">
      <c r="A800" s="160">
        <v>13</v>
      </c>
      <c r="B800" s="1" t="s">
        <v>719</v>
      </c>
    </row>
    <row r="801" spans="1:2" x14ac:dyDescent="0.35">
      <c r="A801" s="160">
        <v>14</v>
      </c>
      <c r="B801" s="160" t="s">
        <v>163</v>
      </c>
    </row>
    <row r="802" spans="1:2" x14ac:dyDescent="0.35">
      <c r="A802" s="160">
        <v>15</v>
      </c>
      <c r="B802" s="1" t="s">
        <v>707</v>
      </c>
    </row>
    <row r="803" spans="1:2" x14ac:dyDescent="0.35">
      <c r="A803" s="160">
        <v>16</v>
      </c>
      <c r="B803" s="160" t="s">
        <v>726</v>
      </c>
    </row>
    <row r="804" spans="1:2" x14ac:dyDescent="0.35">
      <c r="A804" s="160">
        <v>17</v>
      </c>
      <c r="B804" s="160" t="s">
        <v>727</v>
      </c>
    </row>
    <row r="805" spans="1:2" x14ac:dyDescent="0.35">
      <c r="A805" s="160">
        <v>18</v>
      </c>
      <c r="B805" s="160" t="s">
        <v>1121</v>
      </c>
    </row>
    <row r="806" spans="1:2" x14ac:dyDescent="0.35">
      <c r="A806" s="160">
        <v>19</v>
      </c>
      <c r="B806" s="160" t="s">
        <v>1070</v>
      </c>
    </row>
    <row r="807" spans="1:2" x14ac:dyDescent="0.35">
      <c r="A807" s="160">
        <v>20</v>
      </c>
      <c r="B807" s="160" t="s">
        <v>1122</v>
      </c>
    </row>
    <row r="808" spans="1:2" x14ac:dyDescent="0.35">
      <c r="A808" s="163" t="s">
        <v>728</v>
      </c>
      <c r="B808" s="163"/>
    </row>
    <row r="809" spans="1:2" x14ac:dyDescent="0.35">
      <c r="A809" s="160">
        <v>1</v>
      </c>
      <c r="B809" s="160" t="s">
        <v>729</v>
      </c>
    </row>
    <row r="810" spans="1:2" x14ac:dyDescent="0.35">
      <c r="A810" s="160">
        <v>2</v>
      </c>
      <c r="B810" s="160" t="s">
        <v>730</v>
      </c>
    </row>
    <row r="811" spans="1:2" x14ac:dyDescent="0.35">
      <c r="A811" s="160">
        <v>3</v>
      </c>
      <c r="B811" s="160" t="s">
        <v>731</v>
      </c>
    </row>
    <row r="812" spans="1:2" x14ac:dyDescent="0.35">
      <c r="A812" s="160">
        <v>4</v>
      </c>
      <c r="B812" s="160" t="s">
        <v>732</v>
      </c>
    </row>
    <row r="813" spans="1:2" x14ac:dyDescent="0.35">
      <c r="A813" s="160">
        <v>5</v>
      </c>
      <c r="B813" s="160" t="s">
        <v>12</v>
      </c>
    </row>
    <row r="814" spans="1:2" x14ac:dyDescent="0.35">
      <c r="A814" s="160">
        <v>6</v>
      </c>
      <c r="B814" s="160" t="s">
        <v>733</v>
      </c>
    </row>
    <row r="815" spans="1:2" x14ac:dyDescent="0.35">
      <c r="A815" s="160">
        <v>7</v>
      </c>
      <c r="B815" s="1" t="s">
        <v>735</v>
      </c>
    </row>
    <row r="816" spans="1:2" x14ac:dyDescent="0.35">
      <c r="A816" s="160">
        <v>8</v>
      </c>
      <c r="B816" s="1" t="s">
        <v>736</v>
      </c>
    </row>
    <row r="817" spans="1:2" x14ac:dyDescent="0.35">
      <c r="A817" s="160">
        <v>9</v>
      </c>
      <c r="B817" s="1" t="s">
        <v>737</v>
      </c>
    </row>
    <row r="818" spans="1:2" x14ac:dyDescent="0.35">
      <c r="A818" s="160">
        <v>10</v>
      </c>
      <c r="B818" s="1" t="s">
        <v>163</v>
      </c>
    </row>
    <row r="819" spans="1:2" x14ac:dyDescent="0.35">
      <c r="A819" s="160">
        <v>11</v>
      </c>
      <c r="B819" s="1" t="s">
        <v>738</v>
      </c>
    </row>
    <row r="820" spans="1:2" x14ac:dyDescent="0.35">
      <c r="A820" s="160">
        <v>12</v>
      </c>
      <c r="B820" s="160" t="s">
        <v>740</v>
      </c>
    </row>
    <row r="821" spans="1:2" x14ac:dyDescent="0.35">
      <c r="A821" s="160">
        <v>13</v>
      </c>
      <c r="B821" s="160" t="s">
        <v>742</v>
      </c>
    </row>
    <row r="822" spans="1:2" x14ac:dyDescent="0.35">
      <c r="A822" s="160">
        <v>14</v>
      </c>
      <c r="B822" s="160" t="s">
        <v>1040</v>
      </c>
    </row>
    <row r="823" spans="1:2" x14ac:dyDescent="0.35">
      <c r="A823" s="160">
        <v>15</v>
      </c>
      <c r="B823" s="160" t="s">
        <v>743</v>
      </c>
    </row>
    <row r="824" spans="1:2" x14ac:dyDescent="0.35">
      <c r="A824" s="160">
        <v>16</v>
      </c>
      <c r="B824" s="160" t="s">
        <v>741</v>
      </c>
    </row>
    <row r="825" spans="1:2" x14ac:dyDescent="0.35">
      <c r="A825" s="160">
        <v>17</v>
      </c>
      <c r="B825" s="160" t="s">
        <v>744</v>
      </c>
    </row>
    <row r="826" spans="1:2" x14ac:dyDescent="0.35">
      <c r="A826" s="160">
        <v>18</v>
      </c>
      <c r="B826" s="1" t="s">
        <v>746</v>
      </c>
    </row>
    <row r="827" spans="1:2" x14ac:dyDescent="0.35">
      <c r="A827" s="160">
        <v>19</v>
      </c>
      <c r="B827" s="1" t="s">
        <v>747</v>
      </c>
    </row>
    <row r="828" spans="1:2" x14ac:dyDescent="0.35">
      <c r="A828" s="160">
        <v>20</v>
      </c>
      <c r="B828" s="1" t="s">
        <v>749</v>
      </c>
    </row>
    <row r="829" spans="1:2" x14ac:dyDescent="0.35">
      <c r="A829" s="160">
        <v>21</v>
      </c>
      <c r="B829" s="1" t="s">
        <v>750</v>
      </c>
    </row>
    <row r="830" spans="1:2" x14ac:dyDescent="0.35">
      <c r="A830" s="160">
        <v>22</v>
      </c>
      <c r="B830" s="1" t="s">
        <v>229</v>
      </c>
    </row>
    <row r="831" spans="1:2" x14ac:dyDescent="0.35">
      <c r="A831" s="1">
        <v>23</v>
      </c>
      <c r="B831" s="1" t="s">
        <v>751</v>
      </c>
    </row>
    <row r="832" spans="1:2" x14ac:dyDescent="0.35">
      <c r="A832" s="160">
        <v>24</v>
      </c>
      <c r="B832" s="1" t="s">
        <v>752</v>
      </c>
    </row>
    <row r="833" spans="1:2" x14ac:dyDescent="0.35">
      <c r="A833" s="160">
        <v>25</v>
      </c>
      <c r="B833" s="1" t="s">
        <v>753</v>
      </c>
    </row>
    <row r="834" spans="1:2" x14ac:dyDescent="0.35">
      <c r="A834" s="160">
        <v>26</v>
      </c>
      <c r="B834" s="1" t="s">
        <v>1095</v>
      </c>
    </row>
    <row r="835" spans="1:2" x14ac:dyDescent="0.35">
      <c r="A835" s="163" t="s">
        <v>754</v>
      </c>
      <c r="B835" s="163"/>
    </row>
    <row r="836" spans="1:2" x14ac:dyDescent="0.35">
      <c r="A836" s="160">
        <v>1</v>
      </c>
      <c r="B836" s="160" t="s">
        <v>755</v>
      </c>
    </row>
    <row r="837" spans="1:2" x14ac:dyDescent="0.35">
      <c r="A837" s="160">
        <v>2</v>
      </c>
      <c r="B837" s="160" t="s">
        <v>756</v>
      </c>
    </row>
    <row r="838" spans="1:2" x14ac:dyDescent="0.35">
      <c r="A838" s="160">
        <v>3</v>
      </c>
      <c r="B838" s="160" t="s">
        <v>757</v>
      </c>
    </row>
    <row r="839" spans="1:2" x14ac:dyDescent="0.35">
      <c r="A839" s="160">
        <v>4</v>
      </c>
      <c r="B839" s="160" t="s">
        <v>758</v>
      </c>
    </row>
    <row r="840" spans="1:2" x14ac:dyDescent="0.35">
      <c r="A840" s="160">
        <v>5</v>
      </c>
      <c r="B840" s="160" t="s">
        <v>759</v>
      </c>
    </row>
    <row r="841" spans="1:2" x14ac:dyDescent="0.35">
      <c r="A841" s="160">
        <v>6</v>
      </c>
      <c r="B841" s="160" t="s">
        <v>760</v>
      </c>
    </row>
    <row r="842" spans="1:2" x14ac:dyDescent="0.35">
      <c r="A842" s="1">
        <v>7</v>
      </c>
      <c r="B842" s="1" t="s">
        <v>761</v>
      </c>
    </row>
    <row r="843" spans="1:2" x14ac:dyDescent="0.35">
      <c r="A843" s="160">
        <v>8</v>
      </c>
      <c r="B843" s="160" t="s">
        <v>468</v>
      </c>
    </row>
    <row r="844" spans="1:2" x14ac:dyDescent="0.35">
      <c r="A844" s="160">
        <v>9</v>
      </c>
      <c r="B844" s="160" t="s">
        <v>762</v>
      </c>
    </row>
    <row r="845" spans="1:2" x14ac:dyDescent="0.35">
      <c r="A845" s="1">
        <v>10</v>
      </c>
      <c r="B845" s="1" t="s">
        <v>654</v>
      </c>
    </row>
    <row r="846" spans="1:2" x14ac:dyDescent="0.35">
      <c r="A846" s="1">
        <v>11</v>
      </c>
      <c r="B846" s="1" t="s">
        <v>763</v>
      </c>
    </row>
    <row r="847" spans="1:2" x14ac:dyDescent="0.35">
      <c r="A847" s="1">
        <v>12</v>
      </c>
      <c r="B847" s="1" t="s">
        <v>505</v>
      </c>
    </row>
    <row r="848" spans="1:2" x14ac:dyDescent="0.35">
      <c r="A848" s="160">
        <v>13</v>
      </c>
      <c r="B848" s="160" t="s">
        <v>764</v>
      </c>
    </row>
    <row r="849" spans="1:2" x14ac:dyDescent="0.35">
      <c r="A849" s="160">
        <v>14</v>
      </c>
      <c r="B849" s="160" t="s">
        <v>624</v>
      </c>
    </row>
    <row r="850" spans="1:2" x14ac:dyDescent="0.35">
      <c r="A850" s="160">
        <v>15</v>
      </c>
      <c r="B850" s="160" t="s">
        <v>765</v>
      </c>
    </row>
    <row r="851" spans="1:2" x14ac:dyDescent="0.35">
      <c r="A851" s="160">
        <v>16</v>
      </c>
      <c r="B851" s="160" t="s">
        <v>766</v>
      </c>
    </row>
    <row r="852" spans="1:2" x14ac:dyDescent="0.35">
      <c r="A852" s="1">
        <v>17</v>
      </c>
      <c r="B852" s="1" t="s">
        <v>767</v>
      </c>
    </row>
    <row r="853" spans="1:2" x14ac:dyDescent="0.35">
      <c r="A853" s="160">
        <v>18</v>
      </c>
      <c r="B853" s="160" t="s">
        <v>768</v>
      </c>
    </row>
    <row r="854" spans="1:2" x14ac:dyDescent="0.35">
      <c r="A854" s="160">
        <v>19</v>
      </c>
      <c r="B854" s="160" t="s">
        <v>769</v>
      </c>
    </row>
    <row r="855" spans="1:2" x14ac:dyDescent="0.35">
      <c r="A855" s="160">
        <v>20</v>
      </c>
      <c r="B855" s="160" t="s">
        <v>771</v>
      </c>
    </row>
    <row r="856" spans="1:2" x14ac:dyDescent="0.35">
      <c r="A856" s="1">
        <v>21</v>
      </c>
      <c r="B856" s="1" t="s">
        <v>772</v>
      </c>
    </row>
    <row r="857" spans="1:2" x14ac:dyDescent="0.35">
      <c r="A857" s="160">
        <v>22</v>
      </c>
      <c r="B857" s="160" t="s">
        <v>578</v>
      </c>
    </row>
    <row r="858" spans="1:2" x14ac:dyDescent="0.35">
      <c r="A858" s="160">
        <v>23</v>
      </c>
      <c r="B858" s="160" t="s">
        <v>773</v>
      </c>
    </row>
    <row r="859" spans="1:2" x14ac:dyDescent="0.35">
      <c r="A859" s="160">
        <v>24</v>
      </c>
      <c r="B859" s="160" t="s">
        <v>774</v>
      </c>
    </row>
    <row r="860" spans="1:2" x14ac:dyDescent="0.35">
      <c r="A860" s="160">
        <v>25</v>
      </c>
      <c r="B860" s="160" t="s">
        <v>775</v>
      </c>
    </row>
    <row r="861" spans="1:2" x14ac:dyDescent="0.35">
      <c r="A861" s="160">
        <v>26</v>
      </c>
      <c r="B861" s="160" t="s">
        <v>776</v>
      </c>
    </row>
    <row r="862" spans="1:2" x14ac:dyDescent="0.35">
      <c r="A862" s="160">
        <v>27</v>
      </c>
      <c r="B862" s="160" t="s">
        <v>777</v>
      </c>
    </row>
    <row r="863" spans="1:2" x14ac:dyDescent="0.35">
      <c r="A863" s="160">
        <v>28</v>
      </c>
      <c r="B863" s="160" t="s">
        <v>778</v>
      </c>
    </row>
    <row r="864" spans="1:2" x14ac:dyDescent="0.35">
      <c r="A864" s="160">
        <v>29</v>
      </c>
      <c r="B864" s="160" t="s">
        <v>907</v>
      </c>
    </row>
    <row r="865" spans="1:2" x14ac:dyDescent="0.35">
      <c r="A865" s="160">
        <v>30</v>
      </c>
      <c r="B865" s="160" t="s">
        <v>725</v>
      </c>
    </row>
    <row r="866" spans="1:2" x14ac:dyDescent="0.35">
      <c r="A866" s="160">
        <v>31</v>
      </c>
      <c r="B866" s="160" t="s">
        <v>779</v>
      </c>
    </row>
    <row r="867" spans="1:2" x14ac:dyDescent="0.35">
      <c r="A867" s="160">
        <v>32</v>
      </c>
      <c r="B867" s="160" t="s">
        <v>1075</v>
      </c>
    </row>
    <row r="868" spans="1:2" x14ac:dyDescent="0.35">
      <c r="A868" s="163" t="s">
        <v>780</v>
      </c>
      <c r="B868" s="163"/>
    </row>
    <row r="869" spans="1:2" x14ac:dyDescent="0.35">
      <c r="A869" s="1">
        <v>1</v>
      </c>
      <c r="B869" s="1" t="s">
        <v>781</v>
      </c>
    </row>
    <row r="870" spans="1:2" x14ac:dyDescent="0.35">
      <c r="A870" s="1">
        <v>2</v>
      </c>
      <c r="B870" s="160" t="s">
        <v>49</v>
      </c>
    </row>
    <row r="871" spans="1:2" x14ac:dyDescent="0.35">
      <c r="A871" s="1">
        <v>3</v>
      </c>
      <c r="B871" s="1" t="s">
        <v>5</v>
      </c>
    </row>
    <row r="872" spans="1:2" x14ac:dyDescent="0.35">
      <c r="A872" s="1">
        <v>4</v>
      </c>
      <c r="B872" s="160" t="s">
        <v>782</v>
      </c>
    </row>
    <row r="873" spans="1:2" x14ac:dyDescent="0.35">
      <c r="A873" s="1">
        <v>5</v>
      </c>
      <c r="B873" s="160" t="s">
        <v>786</v>
      </c>
    </row>
    <row r="874" spans="1:2" x14ac:dyDescent="0.35">
      <c r="A874" s="1">
        <v>6</v>
      </c>
      <c r="B874" s="160" t="s">
        <v>787</v>
      </c>
    </row>
    <row r="875" spans="1:2" x14ac:dyDescent="0.35">
      <c r="A875" s="1">
        <v>7</v>
      </c>
      <c r="B875" s="160" t="s">
        <v>709</v>
      </c>
    </row>
    <row r="876" spans="1:2" x14ac:dyDescent="0.35">
      <c r="A876" s="1">
        <v>8</v>
      </c>
      <c r="B876" s="160" t="s">
        <v>783</v>
      </c>
    </row>
    <row r="877" spans="1:2" x14ac:dyDescent="0.35">
      <c r="A877" s="1">
        <v>9</v>
      </c>
      <c r="B877" s="160" t="s">
        <v>790</v>
      </c>
    </row>
    <row r="878" spans="1:2" x14ac:dyDescent="0.35">
      <c r="A878" s="1">
        <v>10</v>
      </c>
      <c r="B878" s="160" t="s">
        <v>789</v>
      </c>
    </row>
    <row r="879" spans="1:2" x14ac:dyDescent="0.35">
      <c r="A879" s="1">
        <v>11</v>
      </c>
      <c r="B879" s="166" t="s">
        <v>131</v>
      </c>
    </row>
    <row r="880" spans="1:2" x14ac:dyDescent="0.35">
      <c r="A880" s="1">
        <v>12</v>
      </c>
      <c r="B880" s="160" t="s">
        <v>784</v>
      </c>
    </row>
    <row r="881" spans="1:2" x14ac:dyDescent="0.35">
      <c r="A881" s="160">
        <v>13</v>
      </c>
      <c r="B881" s="160" t="s">
        <v>785</v>
      </c>
    </row>
    <row r="882" spans="1:2" x14ac:dyDescent="0.35">
      <c r="A882" s="160">
        <v>14</v>
      </c>
      <c r="B882" s="160" t="s">
        <v>1076</v>
      </c>
    </row>
    <row r="883" spans="1:2" x14ac:dyDescent="0.35">
      <c r="A883" s="160">
        <v>15</v>
      </c>
      <c r="B883" s="160" t="s">
        <v>1106</v>
      </c>
    </row>
    <row r="884" spans="1:2" x14ac:dyDescent="0.35">
      <c r="A884" s="163" t="s">
        <v>1099</v>
      </c>
      <c r="B884" s="167"/>
    </row>
    <row r="885" spans="1:2" x14ac:dyDescent="0.35">
      <c r="A885" s="165">
        <v>1</v>
      </c>
      <c r="B885" s="160" t="s">
        <v>83</v>
      </c>
    </row>
    <row r="886" spans="1:2" x14ac:dyDescent="0.35">
      <c r="A886" s="165">
        <v>2</v>
      </c>
      <c r="B886" s="160" t="s">
        <v>423</v>
      </c>
    </row>
    <row r="887" spans="1:2" x14ac:dyDescent="0.35">
      <c r="A887" s="165">
        <v>3</v>
      </c>
      <c r="B887" s="160" t="s">
        <v>734</v>
      </c>
    </row>
    <row r="888" spans="1:2" x14ac:dyDescent="0.35">
      <c r="A888" s="165">
        <v>4</v>
      </c>
      <c r="B888" s="160" t="s">
        <v>739</v>
      </c>
    </row>
    <row r="889" spans="1:2" x14ac:dyDescent="0.35">
      <c r="A889" s="165">
        <v>5</v>
      </c>
      <c r="B889" s="160" t="s">
        <v>745</v>
      </c>
    </row>
    <row r="890" spans="1:2" x14ac:dyDescent="0.35">
      <c r="A890" s="165">
        <v>6</v>
      </c>
      <c r="B890" s="160" t="s">
        <v>748</v>
      </c>
    </row>
    <row r="891" spans="1:2" x14ac:dyDescent="0.35">
      <c r="A891" s="165">
        <v>7</v>
      </c>
      <c r="B891" s="160" t="s">
        <v>361</v>
      </c>
    </row>
    <row r="892" spans="1:2" x14ac:dyDescent="0.35">
      <c r="A892" s="165">
        <v>8</v>
      </c>
      <c r="B892" s="160" t="s">
        <v>78</v>
      </c>
    </row>
    <row r="893" spans="1:2" x14ac:dyDescent="0.35">
      <c r="A893" s="165">
        <v>9</v>
      </c>
      <c r="B893" s="160" t="s">
        <v>545</v>
      </c>
    </row>
    <row r="894" spans="1:2" x14ac:dyDescent="0.35">
      <c r="A894" s="165">
        <v>10</v>
      </c>
      <c r="B894" s="160" t="s">
        <v>1072</v>
      </c>
    </row>
    <row r="895" spans="1:2" x14ac:dyDescent="0.35">
      <c r="A895" s="165">
        <v>11</v>
      </c>
      <c r="B895" s="160" t="s">
        <v>1107</v>
      </c>
    </row>
    <row r="896" spans="1:2" x14ac:dyDescent="0.35">
      <c r="A896" s="165">
        <v>12</v>
      </c>
      <c r="B896" s="160" t="s">
        <v>1108</v>
      </c>
    </row>
    <row r="897" spans="1:2" x14ac:dyDescent="0.35">
      <c r="A897" s="165">
        <v>13</v>
      </c>
      <c r="B897" s="160" t="s">
        <v>1109</v>
      </c>
    </row>
    <row r="898" spans="1:2" x14ac:dyDescent="0.35">
      <c r="A898" s="165">
        <v>14</v>
      </c>
      <c r="B898" s="160" t="s">
        <v>1110</v>
      </c>
    </row>
    <row r="899" spans="1:2" x14ac:dyDescent="0.35">
      <c r="A899" s="165">
        <v>15</v>
      </c>
      <c r="B899" s="160" t="s">
        <v>1114</v>
      </c>
    </row>
    <row r="900" spans="1:2" x14ac:dyDescent="0.35">
      <c r="A900" s="165">
        <v>16</v>
      </c>
      <c r="B900" s="160" t="s">
        <v>1115</v>
      </c>
    </row>
    <row r="901" spans="1:2" x14ac:dyDescent="0.35">
      <c r="A901" s="165">
        <v>17</v>
      </c>
      <c r="B901" s="160" t="s">
        <v>1116</v>
      </c>
    </row>
    <row r="902" spans="1:2" x14ac:dyDescent="0.35">
      <c r="A902" s="165">
        <v>18</v>
      </c>
      <c r="B902" s="160" t="s">
        <v>1117</v>
      </c>
    </row>
    <row r="903" spans="1:2" x14ac:dyDescent="0.35">
      <c r="A903" s="165">
        <v>19</v>
      </c>
      <c r="B903" s="160" t="s">
        <v>1118</v>
      </c>
    </row>
    <row r="904" spans="1:2" x14ac:dyDescent="0.35">
      <c r="A904" s="165">
        <v>20</v>
      </c>
      <c r="B904" s="160" t="s">
        <v>1119</v>
      </c>
    </row>
    <row r="905" spans="1:2" x14ac:dyDescent="0.35">
      <c r="A905" s="165">
        <v>21</v>
      </c>
      <c r="B905" s="160" t="s">
        <v>1111</v>
      </c>
    </row>
    <row r="906" spans="1:2" x14ac:dyDescent="0.35">
      <c r="A906" s="165">
        <v>22</v>
      </c>
      <c r="B906" s="160" t="s">
        <v>1123</v>
      </c>
    </row>
    <row r="907" spans="1:2" x14ac:dyDescent="0.35">
      <c r="A907" s="168" t="s">
        <v>791</v>
      </c>
      <c r="B907" s="168"/>
    </row>
    <row r="908" spans="1:2" x14ac:dyDescent="0.35">
      <c r="A908" s="160">
        <v>1</v>
      </c>
      <c r="B908" s="160" t="s">
        <v>792</v>
      </c>
    </row>
    <row r="909" spans="1:2" x14ac:dyDescent="0.35">
      <c r="A909" s="160">
        <v>2</v>
      </c>
      <c r="B909" s="160" t="s">
        <v>795</v>
      </c>
    </row>
    <row r="910" spans="1:2" x14ac:dyDescent="0.35">
      <c r="A910" s="160">
        <v>3</v>
      </c>
      <c r="B910" s="160" t="s">
        <v>804</v>
      </c>
    </row>
    <row r="911" spans="1:2" x14ac:dyDescent="0.35">
      <c r="A911" s="160">
        <v>4</v>
      </c>
      <c r="B911" s="160" t="s">
        <v>800</v>
      </c>
    </row>
    <row r="912" spans="1:2" x14ac:dyDescent="0.35">
      <c r="A912" s="160">
        <v>5</v>
      </c>
      <c r="B912" s="160" t="s">
        <v>1102</v>
      </c>
    </row>
    <row r="913" spans="1:2" x14ac:dyDescent="0.35">
      <c r="A913" s="160">
        <v>6</v>
      </c>
      <c r="B913" s="160" t="s">
        <v>84</v>
      </c>
    </row>
    <row r="914" spans="1:2" x14ac:dyDescent="0.35">
      <c r="A914" s="160">
        <v>7</v>
      </c>
      <c r="B914" s="160" t="s">
        <v>808</v>
      </c>
    </row>
    <row r="915" spans="1:2" x14ac:dyDescent="0.35">
      <c r="A915" s="160">
        <v>8</v>
      </c>
      <c r="B915" s="160" t="s">
        <v>793</v>
      </c>
    </row>
    <row r="916" spans="1:2" x14ac:dyDescent="0.35">
      <c r="A916" s="160">
        <v>9</v>
      </c>
      <c r="B916" s="160" t="s">
        <v>796</v>
      </c>
    </row>
    <row r="917" spans="1:2" x14ac:dyDescent="0.35">
      <c r="A917" s="160">
        <v>10</v>
      </c>
      <c r="B917" s="160" t="s">
        <v>803</v>
      </c>
    </row>
    <row r="918" spans="1:2" x14ac:dyDescent="0.35">
      <c r="A918" s="160">
        <v>11</v>
      </c>
      <c r="B918" s="160" t="s">
        <v>799</v>
      </c>
    </row>
    <row r="919" spans="1:2" x14ac:dyDescent="0.35">
      <c r="A919" s="160">
        <v>12</v>
      </c>
      <c r="B919" s="160" t="s">
        <v>797</v>
      </c>
    </row>
    <row r="920" spans="1:2" x14ac:dyDescent="0.35">
      <c r="A920" s="160">
        <v>13</v>
      </c>
      <c r="B920" s="160" t="s">
        <v>794</v>
      </c>
    </row>
    <row r="921" spans="1:2" x14ac:dyDescent="0.35">
      <c r="A921" s="160">
        <v>14</v>
      </c>
      <c r="B921" s="160" t="s">
        <v>801</v>
      </c>
    </row>
    <row r="922" spans="1:2" x14ac:dyDescent="0.35">
      <c r="A922" s="160">
        <v>15</v>
      </c>
      <c r="B922" s="160" t="s">
        <v>798</v>
      </c>
    </row>
    <row r="923" spans="1:2" x14ac:dyDescent="0.35">
      <c r="A923" s="160">
        <v>16</v>
      </c>
      <c r="B923" s="160" t="s">
        <v>511</v>
      </c>
    </row>
    <row r="924" spans="1:2" x14ac:dyDescent="0.35">
      <c r="A924" s="160">
        <v>17</v>
      </c>
      <c r="B924" s="160" t="s">
        <v>805</v>
      </c>
    </row>
    <row r="925" spans="1:2" x14ac:dyDescent="0.35">
      <c r="A925" s="160">
        <v>18</v>
      </c>
      <c r="B925" s="160" t="s">
        <v>802</v>
      </c>
    </row>
    <row r="926" spans="1:2" x14ac:dyDescent="0.35">
      <c r="A926" s="160">
        <v>19</v>
      </c>
      <c r="B926" s="160" t="s">
        <v>809</v>
      </c>
    </row>
    <row r="927" spans="1:2" x14ac:dyDescent="0.35">
      <c r="A927" s="163" t="s">
        <v>810</v>
      </c>
      <c r="B927" s="163"/>
    </row>
    <row r="928" spans="1:2" x14ac:dyDescent="0.35">
      <c r="A928" s="160">
        <v>1</v>
      </c>
      <c r="B928" s="160" t="s">
        <v>811</v>
      </c>
    </row>
    <row r="929" spans="1:2" x14ac:dyDescent="0.35">
      <c r="A929" s="160">
        <v>2</v>
      </c>
      <c r="B929" s="160" t="s">
        <v>201</v>
      </c>
    </row>
    <row r="930" spans="1:2" x14ac:dyDescent="0.35">
      <c r="A930" s="160">
        <v>3</v>
      </c>
      <c r="B930" s="160" t="s">
        <v>812</v>
      </c>
    </row>
    <row r="931" spans="1:2" x14ac:dyDescent="0.35">
      <c r="A931" s="160">
        <v>4</v>
      </c>
      <c r="B931" s="160" t="s">
        <v>813</v>
      </c>
    </row>
    <row r="932" spans="1:2" x14ac:dyDescent="0.35">
      <c r="A932" s="160">
        <v>5</v>
      </c>
      <c r="B932" s="160" t="s">
        <v>814</v>
      </c>
    </row>
    <row r="933" spans="1:2" x14ac:dyDescent="0.35">
      <c r="A933" s="160">
        <v>6</v>
      </c>
      <c r="B933" s="160" t="s">
        <v>286</v>
      </c>
    </row>
    <row r="934" spans="1:2" x14ac:dyDescent="0.35">
      <c r="A934" s="160">
        <v>7</v>
      </c>
      <c r="B934" s="160" t="s">
        <v>815</v>
      </c>
    </row>
    <row r="935" spans="1:2" x14ac:dyDescent="0.35">
      <c r="A935" s="160">
        <v>8</v>
      </c>
      <c r="B935" s="160" t="s">
        <v>816</v>
      </c>
    </row>
    <row r="936" spans="1:2" x14ac:dyDescent="0.35">
      <c r="A936" s="160">
        <v>9</v>
      </c>
      <c r="B936" s="160" t="s">
        <v>817</v>
      </c>
    </row>
    <row r="937" spans="1:2" x14ac:dyDescent="0.35">
      <c r="A937" s="160">
        <v>10</v>
      </c>
      <c r="B937" s="160" t="s">
        <v>818</v>
      </c>
    </row>
    <row r="938" spans="1:2" x14ac:dyDescent="0.35">
      <c r="A938" s="1">
        <v>11</v>
      </c>
      <c r="B938" s="1" t="s">
        <v>819</v>
      </c>
    </row>
    <row r="939" spans="1:2" x14ac:dyDescent="0.35">
      <c r="A939" s="160">
        <v>12</v>
      </c>
      <c r="B939" s="160" t="s">
        <v>460</v>
      </c>
    </row>
    <row r="940" spans="1:2" x14ac:dyDescent="0.35">
      <c r="A940" s="160">
        <v>13</v>
      </c>
      <c r="B940" s="160" t="s">
        <v>393</v>
      </c>
    </row>
    <row r="941" spans="1:2" x14ac:dyDescent="0.35">
      <c r="A941" s="160">
        <v>14</v>
      </c>
      <c r="B941" s="160" t="s">
        <v>820</v>
      </c>
    </row>
    <row r="942" spans="1:2" x14ac:dyDescent="0.35">
      <c r="A942" s="163" t="s">
        <v>821</v>
      </c>
      <c r="B942" s="163"/>
    </row>
    <row r="943" spans="1:2" x14ac:dyDescent="0.35">
      <c r="A943" s="160">
        <v>1</v>
      </c>
      <c r="B943" s="160" t="s">
        <v>822</v>
      </c>
    </row>
    <row r="944" spans="1:2" x14ac:dyDescent="0.35">
      <c r="A944" s="160">
        <v>2</v>
      </c>
      <c r="B944" s="160" t="s">
        <v>823</v>
      </c>
    </row>
    <row r="945" spans="1:2" x14ac:dyDescent="0.35">
      <c r="A945" s="160">
        <v>3</v>
      </c>
      <c r="B945" s="160" t="s">
        <v>824</v>
      </c>
    </row>
    <row r="946" spans="1:2" x14ac:dyDescent="0.35">
      <c r="A946" s="160">
        <v>4</v>
      </c>
      <c r="B946" s="160" t="s">
        <v>825</v>
      </c>
    </row>
    <row r="947" spans="1:2" x14ac:dyDescent="0.35">
      <c r="A947" s="160">
        <v>5</v>
      </c>
      <c r="B947" s="160" t="s">
        <v>826</v>
      </c>
    </row>
    <row r="948" spans="1:2" x14ac:dyDescent="0.35">
      <c r="A948" s="163" t="s">
        <v>827</v>
      </c>
      <c r="B948" s="163"/>
    </row>
    <row r="949" spans="1:2" x14ac:dyDescent="0.35">
      <c r="A949" s="160">
        <v>1</v>
      </c>
      <c r="B949" s="160" t="s">
        <v>828</v>
      </c>
    </row>
    <row r="950" spans="1:2" x14ac:dyDescent="0.35">
      <c r="A950" s="160">
        <v>2</v>
      </c>
      <c r="B950" s="160" t="s">
        <v>1041</v>
      </c>
    </row>
    <row r="951" spans="1:2" x14ac:dyDescent="0.35">
      <c r="A951" s="160">
        <v>3</v>
      </c>
      <c r="B951" s="160" t="s">
        <v>830</v>
      </c>
    </row>
    <row r="952" spans="1:2" x14ac:dyDescent="0.35">
      <c r="A952" s="160">
        <v>4</v>
      </c>
      <c r="B952" s="160" t="s">
        <v>829</v>
      </c>
    </row>
    <row r="953" spans="1:2" x14ac:dyDescent="0.35">
      <c r="A953" s="160">
        <v>5</v>
      </c>
      <c r="B953" s="160" t="s">
        <v>831</v>
      </c>
    </row>
    <row r="954" spans="1:2" x14ac:dyDescent="0.35">
      <c r="A954" s="160">
        <v>6</v>
      </c>
      <c r="B954" s="160" t="s">
        <v>143</v>
      </c>
    </row>
    <row r="955" spans="1:2" x14ac:dyDescent="0.35">
      <c r="A955" s="160">
        <v>7</v>
      </c>
      <c r="B955" s="160" t="s">
        <v>832</v>
      </c>
    </row>
    <row r="956" spans="1:2" x14ac:dyDescent="0.35">
      <c r="A956" s="160">
        <v>8</v>
      </c>
      <c r="B956" s="160" t="s">
        <v>835</v>
      </c>
    </row>
    <row r="957" spans="1:2" x14ac:dyDescent="0.35">
      <c r="A957" s="160">
        <v>9</v>
      </c>
      <c r="B957" s="160" t="s">
        <v>837</v>
      </c>
    </row>
    <row r="958" spans="1:2" x14ac:dyDescent="0.35">
      <c r="A958" s="160">
        <v>10</v>
      </c>
      <c r="B958" s="160" t="s">
        <v>833</v>
      </c>
    </row>
    <row r="959" spans="1:2" x14ac:dyDescent="0.35">
      <c r="A959" s="160">
        <v>11</v>
      </c>
      <c r="B959" s="160" t="s">
        <v>836</v>
      </c>
    </row>
    <row r="960" spans="1:2" x14ac:dyDescent="0.35">
      <c r="A960" s="160">
        <v>12</v>
      </c>
      <c r="B960" s="160" t="s">
        <v>204</v>
      </c>
    </row>
    <row r="961" spans="1:2" x14ac:dyDescent="0.35">
      <c r="A961" s="160">
        <v>13</v>
      </c>
      <c r="B961" s="160" t="s">
        <v>834</v>
      </c>
    </row>
    <row r="962" spans="1:2" x14ac:dyDescent="0.35">
      <c r="A962" s="160">
        <v>14</v>
      </c>
      <c r="B962" s="160" t="s">
        <v>840</v>
      </c>
    </row>
    <row r="963" spans="1:2" x14ac:dyDescent="0.35">
      <c r="A963" s="160">
        <v>15</v>
      </c>
      <c r="B963" s="160" t="s">
        <v>841</v>
      </c>
    </row>
    <row r="964" spans="1:2" x14ac:dyDescent="0.35">
      <c r="A964" s="160">
        <v>16</v>
      </c>
      <c r="B964" s="160" t="s">
        <v>842</v>
      </c>
    </row>
    <row r="965" spans="1:2" x14ac:dyDescent="0.35">
      <c r="A965" s="160">
        <v>17</v>
      </c>
      <c r="B965" s="160" t="s">
        <v>839</v>
      </c>
    </row>
    <row r="966" spans="1:2" x14ac:dyDescent="0.35">
      <c r="A966" s="160">
        <v>18</v>
      </c>
      <c r="B966" s="160" t="s">
        <v>838</v>
      </c>
    </row>
    <row r="967" spans="1:2" x14ac:dyDescent="0.35">
      <c r="A967" s="160">
        <v>19</v>
      </c>
      <c r="B967" s="160" t="s">
        <v>843</v>
      </c>
    </row>
    <row r="968" spans="1:2" x14ac:dyDescent="0.35">
      <c r="A968" s="160">
        <v>20</v>
      </c>
      <c r="B968" s="160" t="s">
        <v>1078</v>
      </c>
    </row>
    <row r="969" spans="1:2" x14ac:dyDescent="0.35">
      <c r="A969" s="163" t="s">
        <v>844</v>
      </c>
      <c r="B969" s="163"/>
    </row>
    <row r="970" spans="1:2" x14ac:dyDescent="0.35">
      <c r="A970" s="160">
        <v>1</v>
      </c>
      <c r="B970" s="160" t="s">
        <v>845</v>
      </c>
    </row>
    <row r="971" spans="1:2" x14ac:dyDescent="0.35">
      <c r="A971" s="160">
        <v>2</v>
      </c>
      <c r="B971" s="160" t="s">
        <v>846</v>
      </c>
    </row>
    <row r="972" spans="1:2" x14ac:dyDescent="0.35">
      <c r="A972" s="160">
        <v>3</v>
      </c>
      <c r="B972" s="160" t="s">
        <v>848</v>
      </c>
    </row>
    <row r="973" spans="1:2" x14ac:dyDescent="0.35">
      <c r="A973" s="160">
        <v>4</v>
      </c>
      <c r="B973" s="160" t="s">
        <v>847</v>
      </c>
    </row>
    <row r="974" spans="1:2" x14ac:dyDescent="0.35">
      <c r="A974" s="160">
        <v>5</v>
      </c>
      <c r="B974" s="160" t="s">
        <v>850</v>
      </c>
    </row>
    <row r="975" spans="1:2" x14ac:dyDescent="0.35">
      <c r="A975" s="160">
        <v>6</v>
      </c>
      <c r="B975" s="160" t="s">
        <v>849</v>
      </c>
    </row>
    <row r="976" spans="1:2" x14ac:dyDescent="0.35">
      <c r="A976" s="160">
        <v>7</v>
      </c>
      <c r="B976" s="160" t="s">
        <v>853</v>
      </c>
    </row>
    <row r="977" spans="1:2" x14ac:dyDescent="0.35">
      <c r="A977" s="160">
        <v>8</v>
      </c>
      <c r="B977" s="160" t="s">
        <v>854</v>
      </c>
    </row>
    <row r="978" spans="1:2" x14ac:dyDescent="0.35">
      <c r="A978" s="160">
        <v>9</v>
      </c>
      <c r="B978" s="160" t="s">
        <v>852</v>
      </c>
    </row>
    <row r="979" spans="1:2" x14ac:dyDescent="0.35">
      <c r="A979" s="160">
        <v>10</v>
      </c>
      <c r="B979" s="160" t="s">
        <v>778</v>
      </c>
    </row>
    <row r="980" spans="1:2" x14ac:dyDescent="0.35">
      <c r="A980" s="160">
        <v>11</v>
      </c>
      <c r="B980" s="160" t="s">
        <v>855</v>
      </c>
    </row>
    <row r="981" spans="1:2" x14ac:dyDescent="0.35">
      <c r="A981" s="160">
        <v>12</v>
      </c>
      <c r="B981" s="160" t="s">
        <v>856</v>
      </c>
    </row>
    <row r="982" spans="1:2" x14ac:dyDescent="0.35">
      <c r="A982" s="160">
        <v>13</v>
      </c>
      <c r="B982" s="160" t="s">
        <v>858</v>
      </c>
    </row>
    <row r="983" spans="1:2" x14ac:dyDescent="0.35">
      <c r="A983" s="160">
        <v>14</v>
      </c>
      <c r="B983" s="160" t="s">
        <v>857</v>
      </c>
    </row>
    <row r="984" spans="1:2" x14ac:dyDescent="0.35">
      <c r="A984" s="160">
        <v>15</v>
      </c>
      <c r="B984" s="160" t="s">
        <v>851</v>
      </c>
    </row>
    <row r="985" spans="1:2" x14ac:dyDescent="0.35">
      <c r="A985" s="163" t="s">
        <v>860</v>
      </c>
      <c r="B985" s="163"/>
    </row>
    <row r="986" spans="1:2" x14ac:dyDescent="0.35">
      <c r="A986" s="160">
        <v>1</v>
      </c>
      <c r="B986" s="160" t="s">
        <v>861</v>
      </c>
    </row>
    <row r="987" spans="1:2" x14ac:dyDescent="0.35">
      <c r="A987" s="160">
        <v>2</v>
      </c>
      <c r="B987" s="160" t="s">
        <v>865</v>
      </c>
    </row>
    <row r="988" spans="1:2" x14ac:dyDescent="0.35">
      <c r="A988" s="160">
        <v>3</v>
      </c>
      <c r="B988" s="160" t="s">
        <v>862</v>
      </c>
    </row>
    <row r="989" spans="1:2" x14ac:dyDescent="0.35">
      <c r="A989" s="160">
        <v>4</v>
      </c>
      <c r="B989" s="1" t="s">
        <v>863</v>
      </c>
    </row>
    <row r="990" spans="1:2" x14ac:dyDescent="0.35">
      <c r="A990" s="160">
        <v>5</v>
      </c>
      <c r="B990" s="160" t="s">
        <v>864</v>
      </c>
    </row>
    <row r="991" spans="1:2" x14ac:dyDescent="0.35">
      <c r="A991" s="160">
        <v>6</v>
      </c>
      <c r="B991" s="160" t="s">
        <v>866</v>
      </c>
    </row>
    <row r="992" spans="1:2" x14ac:dyDescent="0.35">
      <c r="A992" s="160">
        <v>7</v>
      </c>
      <c r="B992" s="160" t="s">
        <v>870</v>
      </c>
    </row>
    <row r="993" spans="1:2" x14ac:dyDescent="0.35">
      <c r="A993" s="160">
        <v>8</v>
      </c>
      <c r="B993" s="160" t="s">
        <v>869</v>
      </c>
    </row>
    <row r="994" spans="1:2" x14ac:dyDescent="0.35">
      <c r="A994" s="160">
        <v>9</v>
      </c>
      <c r="B994" s="160" t="s">
        <v>143</v>
      </c>
    </row>
    <row r="995" spans="1:2" x14ac:dyDescent="0.35">
      <c r="A995" s="160">
        <v>10</v>
      </c>
      <c r="B995" s="160" t="s">
        <v>189</v>
      </c>
    </row>
    <row r="996" spans="1:2" x14ac:dyDescent="0.35">
      <c r="A996" s="160">
        <v>11</v>
      </c>
      <c r="B996" s="160" t="s">
        <v>868</v>
      </c>
    </row>
    <row r="997" spans="1:2" x14ac:dyDescent="0.35">
      <c r="A997" s="160">
        <v>12</v>
      </c>
      <c r="B997" s="160" t="s">
        <v>871</v>
      </c>
    </row>
    <row r="998" spans="1:2" x14ac:dyDescent="0.35">
      <c r="A998" s="160">
        <v>13</v>
      </c>
      <c r="B998" s="160" t="s">
        <v>874</v>
      </c>
    </row>
    <row r="999" spans="1:2" x14ac:dyDescent="0.35">
      <c r="A999" s="160">
        <v>14</v>
      </c>
      <c r="B999" s="160" t="s">
        <v>873</v>
      </c>
    </row>
    <row r="1000" spans="1:2" x14ac:dyDescent="0.35">
      <c r="A1000" s="160">
        <v>15</v>
      </c>
      <c r="B1000" s="160" t="s">
        <v>867</v>
      </c>
    </row>
    <row r="1001" spans="1:2" x14ac:dyDescent="0.35">
      <c r="A1001" s="160">
        <v>16</v>
      </c>
      <c r="B1001" s="160" t="s">
        <v>872</v>
      </c>
    </row>
    <row r="1002" spans="1:2" x14ac:dyDescent="0.35">
      <c r="A1002" s="160">
        <v>17</v>
      </c>
      <c r="B1002" s="160" t="s">
        <v>875</v>
      </c>
    </row>
    <row r="1003" spans="1:2" x14ac:dyDescent="0.35">
      <c r="A1003" s="160">
        <v>18</v>
      </c>
      <c r="B1003" s="160" t="s">
        <v>539</v>
      </c>
    </row>
    <row r="1004" spans="1:2" x14ac:dyDescent="0.35">
      <c r="A1004" s="1">
        <v>19</v>
      </c>
      <c r="B1004" s="160" t="s">
        <v>377</v>
      </c>
    </row>
    <row r="1005" spans="1:2" x14ac:dyDescent="0.35">
      <c r="A1005" s="163" t="s">
        <v>876</v>
      </c>
      <c r="B1005" s="163"/>
    </row>
    <row r="1006" spans="1:2" x14ac:dyDescent="0.35">
      <c r="A1006" s="160">
        <v>1</v>
      </c>
      <c r="B1006" s="160" t="s">
        <v>877</v>
      </c>
    </row>
    <row r="1007" spans="1:2" x14ac:dyDescent="0.35">
      <c r="A1007" s="160">
        <v>2</v>
      </c>
      <c r="B1007" s="160" t="s">
        <v>878</v>
      </c>
    </row>
    <row r="1008" spans="1:2" x14ac:dyDescent="0.35">
      <c r="A1008" s="160">
        <v>3</v>
      </c>
      <c r="B1008" s="160" t="s">
        <v>879</v>
      </c>
    </row>
    <row r="1009" spans="1:2" x14ac:dyDescent="0.35">
      <c r="A1009" s="160">
        <v>4</v>
      </c>
      <c r="B1009" s="160" t="s">
        <v>881</v>
      </c>
    </row>
    <row r="1010" spans="1:2" x14ac:dyDescent="0.35">
      <c r="A1010" s="160">
        <v>5</v>
      </c>
      <c r="B1010" s="160" t="s">
        <v>882</v>
      </c>
    </row>
    <row r="1011" spans="1:2" x14ac:dyDescent="0.35">
      <c r="A1011" s="160">
        <v>6</v>
      </c>
      <c r="B1011" s="160" t="s">
        <v>883</v>
      </c>
    </row>
    <row r="1012" spans="1:2" x14ac:dyDescent="0.35">
      <c r="A1012" s="160">
        <v>7</v>
      </c>
      <c r="B1012" s="160" t="s">
        <v>884</v>
      </c>
    </row>
    <row r="1013" spans="1:2" x14ac:dyDescent="0.35">
      <c r="A1013" s="163" t="s">
        <v>886</v>
      </c>
      <c r="B1013" s="163"/>
    </row>
    <row r="1014" spans="1:2" x14ac:dyDescent="0.35">
      <c r="A1014" s="160">
        <v>1</v>
      </c>
      <c r="B1014" s="160" t="s">
        <v>887</v>
      </c>
    </row>
    <row r="1015" spans="1:2" x14ac:dyDescent="0.35">
      <c r="A1015" s="160">
        <v>2</v>
      </c>
      <c r="B1015" s="160" t="s">
        <v>888</v>
      </c>
    </row>
    <row r="1016" spans="1:2" x14ac:dyDescent="0.35">
      <c r="A1016" s="160">
        <v>3</v>
      </c>
      <c r="B1016" s="160" t="s">
        <v>889</v>
      </c>
    </row>
    <row r="1017" spans="1:2" x14ac:dyDescent="0.35">
      <c r="A1017" s="160">
        <v>4</v>
      </c>
      <c r="B1017" s="160" t="s">
        <v>890</v>
      </c>
    </row>
    <row r="1018" spans="1:2" x14ac:dyDescent="0.35">
      <c r="A1018" s="160">
        <v>5</v>
      </c>
      <c r="B1018" s="160" t="s">
        <v>891</v>
      </c>
    </row>
    <row r="1019" spans="1:2" x14ac:dyDescent="0.35">
      <c r="A1019" s="160">
        <v>6</v>
      </c>
      <c r="B1019" s="160" t="s">
        <v>811</v>
      </c>
    </row>
    <row r="1020" spans="1:2" x14ac:dyDescent="0.35">
      <c r="A1020" s="160">
        <v>7</v>
      </c>
      <c r="B1020" s="160" t="s">
        <v>870</v>
      </c>
    </row>
    <row r="1021" spans="1:2" x14ac:dyDescent="0.35">
      <c r="A1021" s="160">
        <v>8</v>
      </c>
      <c r="B1021" s="160" t="s">
        <v>894</v>
      </c>
    </row>
    <row r="1022" spans="1:2" x14ac:dyDescent="0.35">
      <c r="A1022" s="160">
        <v>9</v>
      </c>
      <c r="B1022" s="160" t="s">
        <v>895</v>
      </c>
    </row>
    <row r="1023" spans="1:2" x14ac:dyDescent="0.35">
      <c r="A1023" s="160">
        <v>10</v>
      </c>
      <c r="B1023" s="160" t="s">
        <v>893</v>
      </c>
    </row>
    <row r="1024" spans="1:2" x14ac:dyDescent="0.35">
      <c r="A1024" s="160">
        <v>11</v>
      </c>
      <c r="B1024" s="160" t="s">
        <v>901</v>
      </c>
    </row>
    <row r="1025" spans="1:2" x14ac:dyDescent="0.35">
      <c r="A1025" s="160">
        <v>12</v>
      </c>
      <c r="B1025" s="160" t="s">
        <v>896</v>
      </c>
    </row>
    <row r="1026" spans="1:2" x14ac:dyDescent="0.35">
      <c r="A1026" s="160">
        <v>13</v>
      </c>
      <c r="B1026" s="160" t="s">
        <v>897</v>
      </c>
    </row>
    <row r="1027" spans="1:2" x14ac:dyDescent="0.35">
      <c r="A1027" s="160">
        <v>14</v>
      </c>
      <c r="B1027" s="160" t="s">
        <v>898</v>
      </c>
    </row>
    <row r="1028" spans="1:2" x14ac:dyDescent="0.35">
      <c r="A1028" s="160">
        <v>15</v>
      </c>
      <c r="B1028" s="160" t="s">
        <v>900</v>
      </c>
    </row>
    <row r="1029" spans="1:2" x14ac:dyDescent="0.35">
      <c r="A1029" s="160">
        <v>16</v>
      </c>
      <c r="B1029" s="160" t="s">
        <v>902</v>
      </c>
    </row>
    <row r="1030" spans="1:2" x14ac:dyDescent="0.35">
      <c r="A1030" s="160">
        <v>17</v>
      </c>
      <c r="B1030" s="160" t="s">
        <v>903</v>
      </c>
    </row>
    <row r="1031" spans="1:2" x14ac:dyDescent="0.35">
      <c r="A1031" s="160">
        <v>18</v>
      </c>
      <c r="B1031" s="160" t="s">
        <v>904</v>
      </c>
    </row>
    <row r="1032" spans="1:2" x14ac:dyDescent="0.35">
      <c r="A1032" s="160">
        <v>19</v>
      </c>
      <c r="B1032" s="160" t="s">
        <v>905</v>
      </c>
    </row>
    <row r="1033" spans="1:2" x14ac:dyDescent="0.35">
      <c r="A1033" s="160">
        <v>20</v>
      </c>
      <c r="B1033" s="160" t="s">
        <v>906</v>
      </c>
    </row>
    <row r="1034" spans="1:2" x14ac:dyDescent="0.35">
      <c r="A1034" s="160">
        <v>21</v>
      </c>
      <c r="B1034" s="160" t="s">
        <v>899</v>
      </c>
    </row>
    <row r="1035" spans="1:2" x14ac:dyDescent="0.35">
      <c r="A1035" s="160">
        <v>22</v>
      </c>
      <c r="B1035" s="160" t="s">
        <v>181</v>
      </c>
    </row>
    <row r="1036" spans="1:2" x14ac:dyDescent="0.35">
      <c r="A1036" s="160">
        <v>23</v>
      </c>
      <c r="B1036" s="160" t="s">
        <v>908</v>
      </c>
    </row>
    <row r="1037" spans="1:2" x14ac:dyDescent="0.35">
      <c r="A1037" s="160">
        <v>24</v>
      </c>
      <c r="B1037" s="160" t="s">
        <v>1079</v>
      </c>
    </row>
    <row r="1038" spans="1:2" x14ac:dyDescent="0.35">
      <c r="A1038" s="163" t="s">
        <v>909</v>
      </c>
      <c r="B1038" s="163"/>
    </row>
    <row r="1039" spans="1:2" x14ac:dyDescent="0.35">
      <c r="A1039" s="160">
        <v>1</v>
      </c>
      <c r="B1039" s="160" t="s">
        <v>597</v>
      </c>
    </row>
    <row r="1040" spans="1:2" x14ac:dyDescent="0.35">
      <c r="A1040" s="160">
        <v>2</v>
      </c>
      <c r="B1040" s="160" t="s">
        <v>910</v>
      </c>
    </row>
    <row r="1041" spans="1:2" x14ac:dyDescent="0.35">
      <c r="A1041" s="160">
        <v>3</v>
      </c>
      <c r="B1041" s="160" t="s">
        <v>912</v>
      </c>
    </row>
    <row r="1042" spans="1:2" x14ac:dyDescent="0.35">
      <c r="A1042" s="160">
        <v>4</v>
      </c>
      <c r="B1042" s="160" t="s">
        <v>913</v>
      </c>
    </row>
    <row r="1043" spans="1:2" x14ac:dyDescent="0.35">
      <c r="A1043" s="160">
        <v>5</v>
      </c>
      <c r="B1043" s="160" t="s">
        <v>789</v>
      </c>
    </row>
    <row r="1044" spans="1:2" x14ac:dyDescent="0.35">
      <c r="A1044" s="160">
        <v>6</v>
      </c>
      <c r="B1044" s="160" t="s">
        <v>132</v>
      </c>
    </row>
    <row r="1045" spans="1:2" x14ac:dyDescent="0.35">
      <c r="A1045" s="160">
        <v>7</v>
      </c>
      <c r="B1045" s="160" t="s">
        <v>919</v>
      </c>
    </row>
    <row r="1046" spans="1:2" x14ac:dyDescent="0.35">
      <c r="A1046" s="160">
        <v>8</v>
      </c>
      <c r="B1046" s="160" t="s">
        <v>920</v>
      </c>
    </row>
    <row r="1047" spans="1:2" x14ac:dyDescent="0.35">
      <c r="A1047" s="160">
        <v>9</v>
      </c>
      <c r="B1047" s="1" t="s">
        <v>921</v>
      </c>
    </row>
    <row r="1048" spans="1:2" x14ac:dyDescent="0.35">
      <c r="A1048" s="160">
        <v>10</v>
      </c>
      <c r="B1048" s="160" t="s">
        <v>922</v>
      </c>
    </row>
    <row r="1049" spans="1:2" x14ac:dyDescent="0.35">
      <c r="A1049" s="160">
        <v>11</v>
      </c>
      <c r="B1049" s="1" t="s">
        <v>278</v>
      </c>
    </row>
    <row r="1050" spans="1:2" x14ac:dyDescent="0.35">
      <c r="A1050" s="160">
        <v>12</v>
      </c>
      <c r="B1050" s="1" t="s">
        <v>923</v>
      </c>
    </row>
    <row r="1051" spans="1:2" x14ac:dyDescent="0.35">
      <c r="A1051" s="160">
        <v>13</v>
      </c>
      <c r="B1051" s="1" t="s">
        <v>1042</v>
      </c>
    </row>
    <row r="1052" spans="1:2" x14ac:dyDescent="0.35">
      <c r="A1052" s="160">
        <v>14</v>
      </c>
      <c r="B1052" s="160" t="s">
        <v>925</v>
      </c>
    </row>
    <row r="1053" spans="1:2" x14ac:dyDescent="0.35">
      <c r="A1053" s="160">
        <v>15</v>
      </c>
      <c r="B1053" s="160" t="s">
        <v>934</v>
      </c>
    </row>
    <row r="1054" spans="1:2" x14ac:dyDescent="0.35">
      <c r="A1054" s="160">
        <v>16</v>
      </c>
      <c r="B1054" s="160" t="s">
        <v>940</v>
      </c>
    </row>
    <row r="1055" spans="1:2" x14ac:dyDescent="0.35">
      <c r="A1055" s="160">
        <v>17</v>
      </c>
      <c r="B1055" s="160" t="s">
        <v>952</v>
      </c>
    </row>
    <row r="1056" spans="1:2" x14ac:dyDescent="0.35">
      <c r="A1056" s="160">
        <v>18</v>
      </c>
      <c r="B1056" s="160" t="s">
        <v>929</v>
      </c>
    </row>
    <row r="1057" spans="1:2" x14ac:dyDescent="0.35">
      <c r="A1057" s="160">
        <v>19</v>
      </c>
      <c r="B1057" s="160" t="s">
        <v>1043</v>
      </c>
    </row>
    <row r="1058" spans="1:2" x14ac:dyDescent="0.35">
      <c r="A1058" s="160">
        <v>20</v>
      </c>
      <c r="B1058" s="160" t="s">
        <v>917</v>
      </c>
    </row>
    <row r="1059" spans="1:2" x14ac:dyDescent="0.35">
      <c r="A1059" s="160">
        <v>21</v>
      </c>
      <c r="B1059" s="160" t="s">
        <v>926</v>
      </c>
    </row>
    <row r="1060" spans="1:2" x14ac:dyDescent="0.35">
      <c r="A1060" s="160">
        <v>22</v>
      </c>
      <c r="B1060" s="1" t="s">
        <v>425</v>
      </c>
    </row>
    <row r="1061" spans="1:2" x14ac:dyDescent="0.35">
      <c r="A1061" s="160">
        <v>23</v>
      </c>
      <c r="B1061" s="160" t="s">
        <v>927</v>
      </c>
    </row>
    <row r="1062" spans="1:2" x14ac:dyDescent="0.35">
      <c r="A1062" s="160">
        <v>24</v>
      </c>
      <c r="B1062" s="160" t="s">
        <v>1080</v>
      </c>
    </row>
    <row r="1063" spans="1:2" x14ac:dyDescent="0.35">
      <c r="A1063" s="160">
        <v>25</v>
      </c>
      <c r="B1063" s="160" t="s">
        <v>1082</v>
      </c>
    </row>
    <row r="1064" spans="1:2" x14ac:dyDescent="0.35">
      <c r="A1064" s="160">
        <v>26</v>
      </c>
      <c r="B1064" s="160" t="s">
        <v>167</v>
      </c>
    </row>
    <row r="1065" spans="1:2" x14ac:dyDescent="0.35">
      <c r="A1065" s="160">
        <v>27</v>
      </c>
      <c r="B1065" s="160" t="s">
        <v>1084</v>
      </c>
    </row>
    <row r="1066" spans="1:2" x14ac:dyDescent="0.35">
      <c r="A1066" s="160">
        <v>28</v>
      </c>
      <c r="B1066" s="160" t="s">
        <v>766</v>
      </c>
    </row>
    <row r="1067" spans="1:2" x14ac:dyDescent="0.35">
      <c r="A1067" s="163" t="s">
        <v>928</v>
      </c>
      <c r="B1067" s="163"/>
    </row>
    <row r="1068" spans="1:2" x14ac:dyDescent="0.35">
      <c r="A1068" s="160">
        <v>1</v>
      </c>
      <c r="B1068" s="160" t="s">
        <v>930</v>
      </c>
    </row>
    <row r="1069" spans="1:2" x14ac:dyDescent="0.35">
      <c r="A1069" s="160">
        <v>2</v>
      </c>
      <c r="B1069" s="160" t="s">
        <v>931</v>
      </c>
    </row>
    <row r="1070" spans="1:2" x14ac:dyDescent="0.35">
      <c r="A1070" s="160">
        <v>3</v>
      </c>
      <c r="B1070" s="160" t="s">
        <v>932</v>
      </c>
    </row>
    <row r="1071" spans="1:2" x14ac:dyDescent="0.35">
      <c r="A1071" s="160">
        <v>4</v>
      </c>
      <c r="B1071" s="160" t="s">
        <v>935</v>
      </c>
    </row>
    <row r="1072" spans="1:2" x14ac:dyDescent="0.35">
      <c r="A1072" s="160">
        <v>5</v>
      </c>
      <c r="B1072" s="160" t="s">
        <v>937</v>
      </c>
    </row>
    <row r="1073" spans="1:2" x14ac:dyDescent="0.35">
      <c r="A1073" s="160">
        <v>6</v>
      </c>
      <c r="B1073" s="160" t="s">
        <v>939</v>
      </c>
    </row>
    <row r="1074" spans="1:2" x14ac:dyDescent="0.35">
      <c r="A1074" s="160">
        <v>7</v>
      </c>
      <c r="B1074" s="160" t="s">
        <v>941</v>
      </c>
    </row>
    <row r="1075" spans="1:2" x14ac:dyDescent="0.35">
      <c r="A1075" s="160">
        <v>8</v>
      </c>
      <c r="B1075" s="160" t="s">
        <v>943</v>
      </c>
    </row>
    <row r="1076" spans="1:2" x14ac:dyDescent="0.35">
      <c r="A1076" s="160">
        <v>9</v>
      </c>
      <c r="B1076" s="1" t="s">
        <v>945</v>
      </c>
    </row>
    <row r="1077" spans="1:2" x14ac:dyDescent="0.35">
      <c r="A1077" s="160">
        <v>10</v>
      </c>
      <c r="B1077" s="160" t="s">
        <v>915</v>
      </c>
    </row>
    <row r="1078" spans="1:2" x14ac:dyDescent="0.35">
      <c r="A1078" s="160">
        <v>11</v>
      </c>
      <c r="B1078" s="160" t="s">
        <v>924</v>
      </c>
    </row>
    <row r="1079" spans="1:2" x14ac:dyDescent="0.35">
      <c r="A1079" s="160">
        <v>12</v>
      </c>
      <c r="B1079" s="160" t="s">
        <v>911</v>
      </c>
    </row>
    <row r="1080" spans="1:2" x14ac:dyDescent="0.35">
      <c r="A1080" s="160">
        <v>13</v>
      </c>
      <c r="B1080" s="160" t="s">
        <v>936</v>
      </c>
    </row>
    <row r="1081" spans="1:2" x14ac:dyDescent="0.35">
      <c r="A1081" s="160">
        <v>14</v>
      </c>
      <c r="B1081" s="160" t="s">
        <v>959</v>
      </c>
    </row>
    <row r="1082" spans="1:2" x14ac:dyDescent="0.35">
      <c r="A1082" s="160">
        <v>15</v>
      </c>
      <c r="B1082" s="160" t="s">
        <v>944</v>
      </c>
    </row>
    <row r="1083" spans="1:2" x14ac:dyDescent="0.35">
      <c r="A1083" s="160">
        <v>16</v>
      </c>
      <c r="B1083" s="1" t="s">
        <v>958</v>
      </c>
    </row>
    <row r="1084" spans="1:2" x14ac:dyDescent="0.35">
      <c r="A1084" s="160">
        <v>17</v>
      </c>
      <c r="B1084" s="1" t="s">
        <v>1100</v>
      </c>
    </row>
    <row r="1085" spans="1:2" x14ac:dyDescent="0.35">
      <c r="A1085" s="160">
        <v>18</v>
      </c>
      <c r="B1085" s="1" t="s">
        <v>946</v>
      </c>
    </row>
    <row r="1086" spans="1:2" x14ac:dyDescent="0.35">
      <c r="A1086" s="160">
        <v>19</v>
      </c>
      <c r="B1086" s="1" t="s">
        <v>1091</v>
      </c>
    </row>
    <row r="1087" spans="1:2" x14ac:dyDescent="0.35">
      <c r="A1087" s="160">
        <v>20</v>
      </c>
      <c r="B1087" s="1" t="s">
        <v>1085</v>
      </c>
    </row>
    <row r="1088" spans="1:2" x14ac:dyDescent="0.35">
      <c r="A1088" s="160">
        <v>21</v>
      </c>
      <c r="B1088" s="1" t="s">
        <v>1081</v>
      </c>
    </row>
    <row r="1089" spans="1:2" x14ac:dyDescent="0.35">
      <c r="A1089" s="160">
        <v>22</v>
      </c>
      <c r="B1089" s="1" t="s">
        <v>1083</v>
      </c>
    </row>
    <row r="1090" spans="1:2" x14ac:dyDescent="0.35">
      <c r="A1090" s="163" t="s">
        <v>947</v>
      </c>
      <c r="B1090" s="163"/>
    </row>
    <row r="1091" spans="1:2" x14ac:dyDescent="0.35">
      <c r="A1091" s="160">
        <v>1</v>
      </c>
      <c r="B1091" s="160" t="s">
        <v>948</v>
      </c>
    </row>
    <row r="1092" spans="1:2" x14ac:dyDescent="0.35">
      <c r="A1092" s="160">
        <v>2</v>
      </c>
      <c r="B1092" s="160" t="s">
        <v>949</v>
      </c>
    </row>
    <row r="1093" spans="1:2" x14ac:dyDescent="0.35">
      <c r="A1093" s="160">
        <v>3</v>
      </c>
      <c r="B1093" s="160" t="s">
        <v>950</v>
      </c>
    </row>
    <row r="1094" spans="1:2" x14ac:dyDescent="0.35">
      <c r="A1094" s="160">
        <v>4</v>
      </c>
      <c r="B1094" s="1" t="s">
        <v>407</v>
      </c>
    </row>
    <row r="1095" spans="1:2" x14ac:dyDescent="0.35">
      <c r="A1095" s="160">
        <v>5</v>
      </c>
      <c r="B1095" s="1" t="s">
        <v>953</v>
      </c>
    </row>
    <row r="1096" spans="1:2" x14ac:dyDescent="0.35">
      <c r="A1096" s="160">
        <v>6</v>
      </c>
      <c r="B1096" s="1" t="s">
        <v>954</v>
      </c>
    </row>
    <row r="1097" spans="1:2" x14ac:dyDescent="0.35">
      <c r="A1097" s="160">
        <v>7</v>
      </c>
      <c r="B1097" s="1" t="s">
        <v>955</v>
      </c>
    </row>
    <row r="1098" spans="1:2" x14ac:dyDescent="0.35">
      <c r="A1098" s="160">
        <v>8</v>
      </c>
      <c r="B1098" s="1" t="s">
        <v>956</v>
      </c>
    </row>
    <row r="1099" spans="1:2" x14ac:dyDescent="0.35">
      <c r="A1099" s="160">
        <v>9</v>
      </c>
      <c r="B1099" s="1" t="s">
        <v>957</v>
      </c>
    </row>
    <row r="1100" spans="1:2" x14ac:dyDescent="0.35">
      <c r="A1100" s="160">
        <v>10</v>
      </c>
      <c r="B1100" s="1" t="s">
        <v>960</v>
      </c>
    </row>
    <row r="1101" spans="1:2" x14ac:dyDescent="0.35">
      <c r="A1101" s="160">
        <v>11</v>
      </c>
      <c r="B1101" s="160" t="s">
        <v>961</v>
      </c>
    </row>
    <row r="1102" spans="1:2" x14ac:dyDescent="0.35">
      <c r="A1102" s="160">
        <v>12</v>
      </c>
      <c r="B1102" s="160" t="s">
        <v>1044</v>
      </c>
    </row>
    <row r="1103" spans="1:2" x14ac:dyDescent="0.35">
      <c r="A1103" s="160">
        <v>13</v>
      </c>
      <c r="B1103" s="160" t="s">
        <v>962</v>
      </c>
    </row>
    <row r="1104" spans="1:2" x14ac:dyDescent="0.35">
      <c r="A1104" s="160">
        <v>14</v>
      </c>
      <c r="B1104" s="160" t="s">
        <v>916</v>
      </c>
    </row>
    <row r="1105" spans="1:2" x14ac:dyDescent="0.35">
      <c r="A1105" s="160">
        <v>15</v>
      </c>
      <c r="B1105" s="160" t="s">
        <v>938</v>
      </c>
    </row>
    <row r="1106" spans="1:2" x14ac:dyDescent="0.35">
      <c r="A1106" s="160">
        <v>16</v>
      </c>
      <c r="B1106" s="160" t="s">
        <v>914</v>
      </c>
    </row>
    <row r="1107" spans="1:2" x14ac:dyDescent="0.35">
      <c r="A1107" s="160">
        <v>17</v>
      </c>
      <c r="B1107" s="160" t="s">
        <v>933</v>
      </c>
    </row>
    <row r="1108" spans="1:2" x14ac:dyDescent="0.35">
      <c r="A1108" s="160">
        <v>18</v>
      </c>
      <c r="B1108" s="160" t="s">
        <v>143</v>
      </c>
    </row>
    <row r="1109" spans="1:2" x14ac:dyDescent="0.35">
      <c r="A1109" s="160">
        <v>19</v>
      </c>
      <c r="B1109" s="160" t="s">
        <v>653</v>
      </c>
    </row>
    <row r="1110" spans="1:2" x14ac:dyDescent="0.35">
      <c r="A1110" s="160">
        <v>20</v>
      </c>
      <c r="B1110" s="160" t="s">
        <v>942</v>
      </c>
    </row>
    <row r="1111" spans="1:2" x14ac:dyDescent="0.35">
      <c r="A1111" s="160">
        <v>21</v>
      </c>
      <c r="B1111" s="160" t="s">
        <v>918</v>
      </c>
    </row>
    <row r="1112" spans="1:2" x14ac:dyDescent="0.35">
      <c r="A1112" s="160">
        <v>22</v>
      </c>
      <c r="B1112" s="160" t="s">
        <v>377</v>
      </c>
    </row>
    <row r="1113" spans="1:2" x14ac:dyDescent="0.35">
      <c r="A1113" s="160">
        <v>23</v>
      </c>
      <c r="B1113" s="160" t="s">
        <v>951</v>
      </c>
    </row>
    <row r="1114" spans="1:2" x14ac:dyDescent="0.35">
      <c r="A1114" s="160">
        <v>24</v>
      </c>
      <c r="B1114" s="160" t="s">
        <v>963</v>
      </c>
    </row>
    <row r="1115" spans="1:2" x14ac:dyDescent="0.35">
      <c r="A1115" s="160">
        <v>25</v>
      </c>
      <c r="B1115" s="160" t="s">
        <v>1045</v>
      </c>
    </row>
    <row r="1116" spans="1:2" x14ac:dyDescent="0.35">
      <c r="A1116" s="160">
        <v>26</v>
      </c>
      <c r="B1116" s="160" t="s">
        <v>964</v>
      </c>
    </row>
    <row r="1117" spans="1:2" x14ac:dyDescent="0.35">
      <c r="A1117" s="160">
        <v>27</v>
      </c>
      <c r="B1117" s="160" t="s">
        <v>965</v>
      </c>
    </row>
    <row r="1118" spans="1:2" x14ac:dyDescent="0.35">
      <c r="A1118" s="160">
        <v>28</v>
      </c>
      <c r="B1118" s="160" t="s">
        <v>966</v>
      </c>
    </row>
    <row r="1119" spans="1:2" x14ac:dyDescent="0.35">
      <c r="A1119" s="163" t="s">
        <v>967</v>
      </c>
      <c r="B1119" s="163"/>
    </row>
    <row r="1120" spans="1:2" x14ac:dyDescent="0.35">
      <c r="A1120" s="160">
        <v>1</v>
      </c>
      <c r="B1120" s="160" t="s">
        <v>919</v>
      </c>
    </row>
    <row r="1121" spans="1:2" x14ac:dyDescent="0.35">
      <c r="A1121" s="160">
        <v>2</v>
      </c>
      <c r="B1121" s="160" t="s">
        <v>968</v>
      </c>
    </row>
    <row r="1122" spans="1:2" x14ac:dyDescent="0.35">
      <c r="A1122" s="160">
        <v>3</v>
      </c>
      <c r="B1122" s="160" t="s">
        <v>969</v>
      </c>
    </row>
    <row r="1123" spans="1:2" x14ac:dyDescent="0.35">
      <c r="A1123" s="160">
        <v>4</v>
      </c>
      <c r="B1123" s="160" t="s">
        <v>970</v>
      </c>
    </row>
    <row r="1124" spans="1:2" x14ac:dyDescent="0.35">
      <c r="A1124" s="160">
        <v>5</v>
      </c>
      <c r="B1124" s="160" t="s">
        <v>971</v>
      </c>
    </row>
    <row r="1125" spans="1:2" x14ac:dyDescent="0.35">
      <c r="A1125" s="160">
        <v>6</v>
      </c>
      <c r="B1125" s="160" t="s">
        <v>972</v>
      </c>
    </row>
    <row r="1126" spans="1:2" x14ac:dyDescent="0.35">
      <c r="A1126" s="160">
        <v>7</v>
      </c>
      <c r="B1126" s="160" t="s">
        <v>973</v>
      </c>
    </row>
    <row r="1127" spans="1:2" x14ac:dyDescent="0.35">
      <c r="A1127" s="160">
        <v>8</v>
      </c>
      <c r="B1127" s="160" t="s">
        <v>974</v>
      </c>
    </row>
    <row r="1128" spans="1:2" x14ac:dyDescent="0.35">
      <c r="A1128" s="160">
        <v>9</v>
      </c>
      <c r="B1128" s="160" t="s">
        <v>975</v>
      </c>
    </row>
    <row r="1129" spans="1:2" x14ac:dyDescent="0.35">
      <c r="A1129" s="160">
        <v>10</v>
      </c>
      <c r="B1129" s="160" t="s">
        <v>976</v>
      </c>
    </row>
    <row r="1130" spans="1:2" x14ac:dyDescent="0.35">
      <c r="A1130" s="160">
        <v>11</v>
      </c>
      <c r="B1130" s="160" t="s">
        <v>977</v>
      </c>
    </row>
    <row r="1131" spans="1:2" x14ac:dyDescent="0.35">
      <c r="A1131" s="160">
        <v>12</v>
      </c>
      <c r="B1131" s="160" t="s">
        <v>978</v>
      </c>
    </row>
    <row r="1132" spans="1:2" x14ac:dyDescent="0.35">
      <c r="A1132" s="160">
        <v>13</v>
      </c>
      <c r="B1132" s="160" t="s">
        <v>979</v>
      </c>
    </row>
    <row r="1133" spans="1:2" x14ac:dyDescent="0.35">
      <c r="A1133" s="160">
        <v>14</v>
      </c>
      <c r="B1133" s="160" t="s">
        <v>501</v>
      </c>
    </row>
    <row r="1134" spans="1:2" x14ac:dyDescent="0.35">
      <c r="A1134" s="160">
        <v>15</v>
      </c>
      <c r="B1134" s="160" t="s">
        <v>980</v>
      </c>
    </row>
    <row r="1135" spans="1:2" x14ac:dyDescent="0.35">
      <c r="A1135" s="160">
        <v>16</v>
      </c>
      <c r="B1135" s="160" t="s">
        <v>981</v>
      </c>
    </row>
    <row r="1136" spans="1:2" x14ac:dyDescent="0.35">
      <c r="A1136" s="160">
        <v>17</v>
      </c>
      <c r="B1136" s="160" t="s">
        <v>982</v>
      </c>
    </row>
    <row r="1137" spans="1:11" x14ac:dyDescent="0.35">
      <c r="A1137" s="160">
        <v>18</v>
      </c>
      <c r="B1137" s="160" t="s">
        <v>983</v>
      </c>
    </row>
    <row r="1138" spans="1:11" x14ac:dyDescent="0.35">
      <c r="A1138" s="163" t="s">
        <v>1097</v>
      </c>
      <c r="B1138" s="163"/>
    </row>
    <row r="1139" spans="1:11" x14ac:dyDescent="0.35">
      <c r="A1139" s="1">
        <v>1</v>
      </c>
      <c r="B1139" s="160" t="s">
        <v>892</v>
      </c>
    </row>
    <row r="1140" spans="1:11" x14ac:dyDescent="0.35">
      <c r="A1140" s="160">
        <v>2</v>
      </c>
      <c r="B1140" s="160" t="s">
        <v>1098</v>
      </c>
      <c r="I1140" s="171">
        <v>9580679</v>
      </c>
      <c r="J1140" s="171">
        <v>708816</v>
      </c>
      <c r="K1140" s="172">
        <f>J1140+I1140</f>
        <v>10289495</v>
      </c>
    </row>
    <row r="1141" spans="1:11" x14ac:dyDescent="0.35">
      <c r="A1141" s="163" t="s">
        <v>984</v>
      </c>
      <c r="B1141" s="163"/>
      <c r="I1141" s="171">
        <v>7020679</v>
      </c>
      <c r="J1141" s="171">
        <v>708816</v>
      </c>
      <c r="K1141" s="172">
        <f t="shared" ref="K1141:K1179" si="0">J1141+I1141</f>
        <v>7729495</v>
      </c>
    </row>
    <row r="1142" spans="1:11" x14ac:dyDescent="0.35">
      <c r="A1142" s="1">
        <v>1</v>
      </c>
      <c r="B1142" s="169" t="s">
        <v>985</v>
      </c>
      <c r="I1142" s="171">
        <v>1920000</v>
      </c>
      <c r="J1142" s="171">
        <v>531612</v>
      </c>
      <c r="K1142" s="172">
        <f t="shared" si="0"/>
        <v>2451612</v>
      </c>
    </row>
    <row r="1143" spans="1:11" x14ac:dyDescent="0.35">
      <c r="I1143" s="171">
        <v>5411019</v>
      </c>
      <c r="J1143" s="171">
        <v>708816</v>
      </c>
      <c r="K1143" s="172">
        <f t="shared" si="0"/>
        <v>6119835</v>
      </c>
    </row>
    <row r="1144" spans="1:11" x14ac:dyDescent="0.35">
      <c r="I1144" s="171">
        <v>5411019</v>
      </c>
      <c r="J1144" s="171">
        <v>708816</v>
      </c>
      <c r="K1144" s="172">
        <f t="shared" si="0"/>
        <v>6119835</v>
      </c>
    </row>
    <row r="1145" spans="1:11" x14ac:dyDescent="0.35">
      <c r="I1145" s="171">
        <v>1900679</v>
      </c>
      <c r="J1145" s="171">
        <v>708816</v>
      </c>
      <c r="K1145" s="172">
        <f t="shared" si="0"/>
        <v>2609495</v>
      </c>
    </row>
    <row r="1146" spans="1:11" x14ac:dyDescent="0.35">
      <c r="I1146" s="171">
        <v>2470883</v>
      </c>
      <c r="J1146" s="171">
        <v>708816</v>
      </c>
      <c r="K1146" s="172">
        <f t="shared" si="0"/>
        <v>3179699</v>
      </c>
    </row>
    <row r="1147" spans="1:11" x14ac:dyDescent="0.35">
      <c r="I1147" s="171">
        <v>0</v>
      </c>
      <c r="J1147" s="171">
        <v>0</v>
      </c>
      <c r="K1147" s="172">
        <f t="shared" si="0"/>
        <v>0</v>
      </c>
    </row>
    <row r="1148" spans="1:11" x14ac:dyDescent="0.35">
      <c r="I1148" s="171">
        <v>2470883</v>
      </c>
      <c r="J1148" s="171">
        <v>708816</v>
      </c>
      <c r="K1148" s="172">
        <f t="shared" si="0"/>
        <v>3179699</v>
      </c>
    </row>
    <row r="1149" spans="1:11" x14ac:dyDescent="0.35">
      <c r="I1149" s="171">
        <v>2470883</v>
      </c>
      <c r="J1149" s="171">
        <v>708816</v>
      </c>
      <c r="K1149" s="172">
        <f t="shared" si="0"/>
        <v>3179699</v>
      </c>
    </row>
    <row r="1150" spans="1:11" x14ac:dyDescent="0.35">
      <c r="I1150" s="171">
        <v>1900679</v>
      </c>
      <c r="J1150" s="171">
        <v>708816</v>
      </c>
      <c r="K1150" s="172">
        <f t="shared" si="0"/>
        <v>2609495</v>
      </c>
    </row>
    <row r="1151" spans="1:11" x14ac:dyDescent="0.35">
      <c r="I1151" s="171">
        <v>1900679</v>
      </c>
      <c r="J1151" s="171">
        <v>708816</v>
      </c>
      <c r="K1151" s="172">
        <f t="shared" si="0"/>
        <v>2609495</v>
      </c>
    </row>
    <row r="1152" spans="1:11" x14ac:dyDescent="0.35">
      <c r="I1152" s="171">
        <v>1900679</v>
      </c>
      <c r="J1152" s="171">
        <v>708816</v>
      </c>
      <c r="K1152" s="172">
        <f t="shared" si="0"/>
        <v>2609495</v>
      </c>
    </row>
    <row r="1153" spans="9:11" x14ac:dyDescent="0.35">
      <c r="I1153" s="171">
        <v>1900679</v>
      </c>
      <c r="J1153" s="171">
        <v>708816</v>
      </c>
      <c r="K1153" s="172">
        <f t="shared" si="0"/>
        <v>2609495</v>
      </c>
    </row>
    <row r="1154" spans="9:11" x14ac:dyDescent="0.35">
      <c r="I1154" s="171">
        <v>1900679</v>
      </c>
      <c r="J1154" s="171">
        <v>708816</v>
      </c>
      <c r="K1154" s="172">
        <f t="shared" si="0"/>
        <v>2609495</v>
      </c>
    </row>
    <row r="1155" spans="9:11" x14ac:dyDescent="0.35">
      <c r="I1155" s="171">
        <v>1900679</v>
      </c>
      <c r="J1155" s="171">
        <v>708816</v>
      </c>
      <c r="K1155" s="172">
        <f t="shared" si="0"/>
        <v>2609495</v>
      </c>
    </row>
    <row r="1156" spans="9:11" x14ac:dyDescent="0.35">
      <c r="I1156" s="171">
        <v>1900679</v>
      </c>
      <c r="J1156" s="171">
        <v>708816</v>
      </c>
      <c r="K1156" s="172">
        <f t="shared" si="0"/>
        <v>2609495</v>
      </c>
    </row>
    <row r="1157" spans="9:11" x14ac:dyDescent="0.35">
      <c r="I1157" s="171">
        <v>1900679</v>
      </c>
      <c r="J1157" s="171">
        <v>708816</v>
      </c>
      <c r="K1157" s="172">
        <f t="shared" si="0"/>
        <v>2609495</v>
      </c>
    </row>
    <row r="1158" spans="9:11" x14ac:dyDescent="0.35">
      <c r="I1158" s="171">
        <v>1900679</v>
      </c>
      <c r="J1158" s="171">
        <v>708816</v>
      </c>
      <c r="K1158" s="172">
        <f t="shared" si="0"/>
        <v>2609495</v>
      </c>
    </row>
    <row r="1159" spans="9:11" x14ac:dyDescent="0.35">
      <c r="I1159" s="171">
        <v>2560000</v>
      </c>
      <c r="J1159" s="171">
        <v>708816</v>
      </c>
      <c r="K1159" s="172">
        <f t="shared" si="0"/>
        <v>3268816</v>
      </c>
    </row>
    <row r="1160" spans="9:11" x14ac:dyDescent="0.35">
      <c r="I1160" s="171">
        <v>1900679</v>
      </c>
      <c r="J1160" s="171">
        <v>708816</v>
      </c>
      <c r="K1160" s="172">
        <f t="shared" si="0"/>
        <v>2609495</v>
      </c>
    </row>
    <row r="1161" spans="9:11" x14ac:dyDescent="0.35">
      <c r="I1161" s="171">
        <v>0</v>
      </c>
      <c r="J1161" s="171">
        <v>0</v>
      </c>
      <c r="K1161" s="172">
        <f t="shared" si="0"/>
        <v>0</v>
      </c>
    </row>
    <row r="1162" spans="9:11" x14ac:dyDescent="0.35">
      <c r="I1162" s="171">
        <v>1900679</v>
      </c>
      <c r="J1162" s="171">
        <v>708816</v>
      </c>
      <c r="K1162" s="172">
        <f t="shared" si="0"/>
        <v>2609495</v>
      </c>
    </row>
    <row r="1163" spans="9:11" x14ac:dyDescent="0.35">
      <c r="I1163" s="171">
        <v>2560000</v>
      </c>
      <c r="J1163" s="171">
        <v>708816</v>
      </c>
      <c r="K1163" s="172">
        <f t="shared" si="0"/>
        <v>3268816</v>
      </c>
    </row>
    <row r="1164" spans="9:11" x14ac:dyDescent="0.35">
      <c r="I1164" s="171">
        <v>2560000</v>
      </c>
      <c r="J1164" s="171">
        <v>708816</v>
      </c>
      <c r="K1164" s="172">
        <f t="shared" si="0"/>
        <v>3268816</v>
      </c>
    </row>
    <row r="1165" spans="9:11" x14ac:dyDescent="0.35">
      <c r="I1165" s="171">
        <v>2470883</v>
      </c>
      <c r="J1165" s="171">
        <v>708816</v>
      </c>
      <c r="K1165" s="172">
        <f t="shared" si="0"/>
        <v>3179699</v>
      </c>
    </row>
    <row r="1166" spans="9:11" x14ac:dyDescent="0.35">
      <c r="I1166" s="171">
        <v>1900679</v>
      </c>
      <c r="J1166" s="171">
        <v>708816</v>
      </c>
      <c r="K1166" s="172">
        <f t="shared" si="0"/>
        <v>2609495</v>
      </c>
    </row>
    <row r="1167" spans="9:11" x14ac:dyDescent="0.35">
      <c r="I1167" s="171">
        <v>2560000</v>
      </c>
      <c r="J1167" s="171">
        <v>708816</v>
      </c>
      <c r="K1167" s="172">
        <f t="shared" si="0"/>
        <v>3268816</v>
      </c>
    </row>
    <row r="1168" spans="9:11" x14ac:dyDescent="0.35">
      <c r="I1168" s="171">
        <v>2560000</v>
      </c>
      <c r="J1168" s="171">
        <v>708816</v>
      </c>
      <c r="K1168" s="172">
        <f t="shared" si="0"/>
        <v>3268816</v>
      </c>
    </row>
    <row r="1169" spans="9:11" x14ac:dyDescent="0.35">
      <c r="I1169" s="171">
        <v>1425509</v>
      </c>
      <c r="J1169" s="171">
        <v>531612</v>
      </c>
      <c r="K1169" s="172">
        <f t="shared" si="0"/>
        <v>1957121</v>
      </c>
    </row>
    <row r="1170" spans="9:11" x14ac:dyDescent="0.35">
      <c r="I1170" s="171">
        <v>1425509</v>
      </c>
      <c r="J1170" s="171">
        <v>531612</v>
      </c>
      <c r="K1170" s="172">
        <f t="shared" si="0"/>
        <v>1957121</v>
      </c>
    </row>
    <row r="1171" spans="9:11" x14ac:dyDescent="0.35">
      <c r="I1171" s="171">
        <v>1425509</v>
      </c>
      <c r="J1171" s="171">
        <v>531612</v>
      </c>
      <c r="K1171" s="172">
        <f t="shared" si="0"/>
        <v>1957121</v>
      </c>
    </row>
    <row r="1172" spans="9:11" x14ac:dyDescent="0.35">
      <c r="I1172" s="171">
        <v>0</v>
      </c>
      <c r="K1172" s="172">
        <f t="shared" si="0"/>
        <v>0</v>
      </c>
    </row>
    <row r="1173" spans="9:11" x14ac:dyDescent="0.35">
      <c r="I1173" s="171">
        <v>1900679</v>
      </c>
      <c r="J1173" s="171">
        <v>708816</v>
      </c>
      <c r="K1173" s="172">
        <f t="shared" si="0"/>
        <v>2609495</v>
      </c>
    </row>
    <row r="1174" spans="9:11" x14ac:dyDescent="0.35">
      <c r="I1174" s="171">
        <v>1900679</v>
      </c>
      <c r="J1174" s="171">
        <v>708816</v>
      </c>
      <c r="K1174" s="172">
        <f t="shared" si="0"/>
        <v>2609495</v>
      </c>
    </row>
    <row r="1175" spans="9:11" x14ac:dyDescent="0.35">
      <c r="I1175" s="171">
        <v>1900679</v>
      </c>
      <c r="J1175" s="171">
        <v>708816</v>
      </c>
      <c r="K1175" s="172">
        <f t="shared" si="0"/>
        <v>2609495</v>
      </c>
    </row>
    <row r="1176" spans="9:11" x14ac:dyDescent="0.35">
      <c r="I1176" s="171">
        <v>3840000</v>
      </c>
      <c r="J1176" s="171">
        <v>708816</v>
      </c>
      <c r="K1176" s="172">
        <f t="shared" si="0"/>
        <v>4548816</v>
      </c>
    </row>
    <row r="1177" spans="9:11" x14ac:dyDescent="0.35">
      <c r="I1177" s="171">
        <v>3840000</v>
      </c>
      <c r="J1177" s="171">
        <v>708816</v>
      </c>
      <c r="K1177" s="172">
        <f t="shared" si="0"/>
        <v>4548816</v>
      </c>
    </row>
    <row r="1178" spans="9:11" x14ac:dyDescent="0.35">
      <c r="I1178" s="171">
        <v>3840000</v>
      </c>
      <c r="J1178" s="171">
        <v>708816</v>
      </c>
      <c r="K1178" s="172">
        <f t="shared" si="0"/>
        <v>4548816</v>
      </c>
    </row>
    <row r="1179" spans="9:11" x14ac:dyDescent="0.35">
      <c r="I1179" s="171">
        <v>1900679</v>
      </c>
      <c r="J1179" s="171">
        <v>708816</v>
      </c>
      <c r="K1179" s="172">
        <f t="shared" si="0"/>
        <v>2609495</v>
      </c>
    </row>
    <row r="1180" spans="9:11" x14ac:dyDescent="0.35">
      <c r="I1180" s="171">
        <f>SUM(I1140:I1179)</f>
        <v>100134998</v>
      </c>
      <c r="J1180" s="171">
        <f>SUM(J1140:J1179)</f>
        <v>25517376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G17:I19"/>
  <sheetViews>
    <sheetView workbookViewId="0">
      <selection activeCell="K19" sqref="K19"/>
    </sheetView>
  </sheetViews>
  <sheetFormatPr defaultRowHeight="14.5" x14ac:dyDescent="0.35"/>
  <cols>
    <col min="7" max="9" width="10.7265625" bestFit="1" customWidth="1"/>
  </cols>
  <sheetData>
    <row r="17" spans="7:9" x14ac:dyDescent="0.35">
      <c r="G17" s="170">
        <v>44804</v>
      </c>
      <c r="H17" s="170">
        <v>44835</v>
      </c>
      <c r="I17" s="170">
        <v>44835</v>
      </c>
    </row>
    <row r="18" spans="7:9" x14ac:dyDescent="0.35">
      <c r="G18" s="170">
        <v>44783</v>
      </c>
      <c r="H18" s="170">
        <v>44854</v>
      </c>
      <c r="I18" s="170">
        <v>44865</v>
      </c>
    </row>
    <row r="19" spans="7:9" x14ac:dyDescent="0.35">
      <c r="G19">
        <f>G17-G18</f>
        <v>21</v>
      </c>
      <c r="H19">
        <f>H18-H17</f>
        <v>19</v>
      </c>
      <c r="I19">
        <f>I18-I17</f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59"/>
  <sheetViews>
    <sheetView topLeftCell="A17" workbookViewId="0">
      <selection activeCell="J20" sqref="J20"/>
    </sheetView>
  </sheetViews>
  <sheetFormatPr defaultRowHeight="14.5" x14ac:dyDescent="0.35"/>
  <cols>
    <col min="13" max="13" width="12.54296875" bestFit="1" customWidth="1"/>
    <col min="14" max="15" width="15.26953125" bestFit="1" customWidth="1"/>
    <col min="16" max="16" width="11.54296875" bestFit="1" customWidth="1"/>
  </cols>
  <sheetData>
    <row r="2" spans="1:13" x14ac:dyDescent="0.35">
      <c r="M2">
        <v>3900</v>
      </c>
    </row>
    <row r="3" spans="1:13" x14ac:dyDescent="0.35">
      <c r="M3">
        <v>5300</v>
      </c>
    </row>
    <row r="4" spans="1:13" x14ac:dyDescent="0.35">
      <c r="M4">
        <v>3990</v>
      </c>
    </row>
    <row r="5" spans="1:13" x14ac:dyDescent="0.35">
      <c r="M5">
        <v>1400</v>
      </c>
    </row>
    <row r="6" spans="1:13" x14ac:dyDescent="0.35">
      <c r="A6">
        <v>1100</v>
      </c>
      <c r="B6">
        <v>1100</v>
      </c>
      <c r="C6">
        <v>1040</v>
      </c>
      <c r="M6">
        <v>700</v>
      </c>
    </row>
    <row r="7" spans="1:13" x14ac:dyDescent="0.35">
      <c r="A7">
        <v>250</v>
      </c>
      <c r="B7">
        <v>260</v>
      </c>
      <c r="C7">
        <v>218</v>
      </c>
      <c r="M7">
        <v>5110</v>
      </c>
    </row>
    <row r="8" spans="1:13" x14ac:dyDescent="0.35">
      <c r="A8">
        <v>3</v>
      </c>
      <c r="B8">
        <v>395</v>
      </c>
      <c r="C8">
        <v>360</v>
      </c>
      <c r="M8">
        <v>10640</v>
      </c>
    </row>
    <row r="9" spans="1:13" x14ac:dyDescent="0.35">
      <c r="A9">
        <f>SUM(A6:A8)</f>
        <v>1353</v>
      </c>
      <c r="B9">
        <f>SUM(B6:B8)</f>
        <v>1755</v>
      </c>
      <c r="C9">
        <f>SUM(C6:C8)</f>
        <v>1618</v>
      </c>
      <c r="D9">
        <f>B9-C9</f>
        <v>137</v>
      </c>
      <c r="M9">
        <v>10500</v>
      </c>
    </row>
    <row r="10" spans="1:13" x14ac:dyDescent="0.35">
      <c r="D10">
        <f>+A9-C9</f>
        <v>-265</v>
      </c>
      <c r="M10">
        <v>7210</v>
      </c>
    </row>
    <row r="11" spans="1:13" x14ac:dyDescent="0.35">
      <c r="M11">
        <v>490</v>
      </c>
    </row>
    <row r="12" spans="1:13" x14ac:dyDescent="0.35">
      <c r="M12">
        <v>1820</v>
      </c>
    </row>
    <row r="13" spans="1:13" x14ac:dyDescent="0.35">
      <c r="I13">
        <v>1</v>
      </c>
      <c r="J13">
        <v>1650</v>
      </c>
      <c r="M13">
        <v>2170</v>
      </c>
    </row>
    <row r="14" spans="1:13" x14ac:dyDescent="0.35">
      <c r="I14">
        <v>2</v>
      </c>
      <c r="J14">
        <v>1650</v>
      </c>
      <c r="M14">
        <v>1190</v>
      </c>
    </row>
    <row r="15" spans="1:13" x14ac:dyDescent="0.35">
      <c r="I15">
        <v>3</v>
      </c>
      <c r="J15">
        <v>1644.144</v>
      </c>
      <c r="M15">
        <v>5880</v>
      </c>
    </row>
    <row r="16" spans="1:13" x14ac:dyDescent="0.35">
      <c r="I16">
        <v>4</v>
      </c>
      <c r="J16">
        <v>1650</v>
      </c>
      <c r="M16">
        <v>6720</v>
      </c>
    </row>
    <row r="17" spans="9:14" x14ac:dyDescent="0.35">
      <c r="I17">
        <v>5</v>
      </c>
      <c r="J17">
        <v>1650</v>
      </c>
      <c r="M17">
        <v>1500</v>
      </c>
    </row>
    <row r="18" spans="9:14" x14ac:dyDescent="0.35">
      <c r="I18">
        <v>6</v>
      </c>
      <c r="J18">
        <v>1650</v>
      </c>
      <c r="M18">
        <v>1000</v>
      </c>
    </row>
    <row r="19" spans="9:14" x14ac:dyDescent="0.35">
      <c r="I19">
        <v>7</v>
      </c>
      <c r="J19">
        <v>1650</v>
      </c>
      <c r="M19">
        <v>400</v>
      </c>
    </row>
    <row r="20" spans="9:14" x14ac:dyDescent="0.35">
      <c r="I20">
        <v>8</v>
      </c>
      <c r="J20">
        <v>1300</v>
      </c>
      <c r="M20">
        <v>300</v>
      </c>
    </row>
    <row r="21" spans="9:14" x14ac:dyDescent="0.35">
      <c r="I21">
        <v>9</v>
      </c>
      <c r="J21">
        <v>1300</v>
      </c>
      <c r="M21">
        <v>700</v>
      </c>
    </row>
    <row r="22" spans="9:14" x14ac:dyDescent="0.35">
      <c r="I22">
        <v>10</v>
      </c>
      <c r="J22">
        <v>1300</v>
      </c>
      <c r="M22">
        <v>2100</v>
      </c>
    </row>
    <row r="23" spans="9:14" x14ac:dyDescent="0.35">
      <c r="I23">
        <v>11</v>
      </c>
      <c r="J23">
        <v>1300</v>
      </c>
      <c r="M23">
        <v>1250</v>
      </c>
    </row>
    <row r="24" spans="9:14" x14ac:dyDescent="0.35">
      <c r="M24">
        <v>900</v>
      </c>
    </row>
    <row r="25" spans="9:14" x14ac:dyDescent="0.35">
      <c r="M25">
        <v>900</v>
      </c>
    </row>
    <row r="26" spans="9:14" x14ac:dyDescent="0.35">
      <c r="M26">
        <v>1250</v>
      </c>
    </row>
    <row r="27" spans="9:14" x14ac:dyDescent="0.35">
      <c r="I27">
        <v>12</v>
      </c>
      <c r="J27">
        <v>1300</v>
      </c>
      <c r="M27">
        <v>500</v>
      </c>
    </row>
    <row r="28" spans="9:14" x14ac:dyDescent="0.35">
      <c r="I28">
        <v>13</v>
      </c>
      <c r="J28">
        <v>1300</v>
      </c>
      <c r="M28">
        <v>600</v>
      </c>
    </row>
    <row r="29" spans="9:14" x14ac:dyDescent="0.35">
      <c r="I29">
        <v>14</v>
      </c>
      <c r="J29">
        <v>1300</v>
      </c>
      <c r="M29">
        <v>1100</v>
      </c>
    </row>
    <row r="30" spans="9:14" x14ac:dyDescent="0.35">
      <c r="I30">
        <v>15</v>
      </c>
      <c r="J30">
        <v>1300</v>
      </c>
      <c r="M30">
        <v>900</v>
      </c>
    </row>
    <row r="31" spans="9:14" x14ac:dyDescent="0.35">
      <c r="I31">
        <v>16</v>
      </c>
      <c r="J31">
        <v>1300</v>
      </c>
      <c r="M31">
        <v>600</v>
      </c>
      <c r="N31">
        <f>21-2</f>
        <v>19</v>
      </c>
    </row>
    <row r="32" spans="9:14" x14ac:dyDescent="0.35">
      <c r="I32">
        <v>17</v>
      </c>
      <c r="J32">
        <v>1300</v>
      </c>
      <c r="M32">
        <v>500</v>
      </c>
    </row>
    <row r="33" spans="9:13" x14ac:dyDescent="0.35">
      <c r="I33">
        <v>18</v>
      </c>
      <c r="J33">
        <v>1300</v>
      </c>
      <c r="M33">
        <v>500</v>
      </c>
    </row>
    <row r="34" spans="9:13" x14ac:dyDescent="0.35">
      <c r="I34">
        <v>19</v>
      </c>
      <c r="J34">
        <v>700</v>
      </c>
      <c r="M34">
        <v>700</v>
      </c>
    </row>
    <row r="35" spans="9:13" x14ac:dyDescent="0.35">
      <c r="M35">
        <v>2000</v>
      </c>
    </row>
    <row r="36" spans="9:13" x14ac:dyDescent="0.35">
      <c r="M36">
        <v>1000</v>
      </c>
    </row>
    <row r="37" spans="9:13" x14ac:dyDescent="0.35">
      <c r="M37">
        <v>800</v>
      </c>
    </row>
    <row r="38" spans="9:13" x14ac:dyDescent="0.35">
      <c r="M38">
        <v>3200</v>
      </c>
    </row>
    <row r="39" spans="9:13" x14ac:dyDescent="0.35">
      <c r="M39">
        <v>400</v>
      </c>
    </row>
    <row r="40" spans="9:13" x14ac:dyDescent="0.35">
      <c r="M40">
        <v>200</v>
      </c>
    </row>
    <row r="41" spans="9:13" x14ac:dyDescent="0.35">
      <c r="M41">
        <v>4000</v>
      </c>
    </row>
    <row r="42" spans="9:13" x14ac:dyDescent="0.35">
      <c r="M42">
        <v>200</v>
      </c>
    </row>
    <row r="43" spans="9:13" x14ac:dyDescent="0.35">
      <c r="M43">
        <v>400</v>
      </c>
    </row>
    <row r="44" spans="9:13" x14ac:dyDescent="0.35">
      <c r="M44">
        <v>1200</v>
      </c>
    </row>
    <row r="45" spans="9:13" x14ac:dyDescent="0.35">
      <c r="M45">
        <v>600</v>
      </c>
    </row>
    <row r="46" spans="9:13" x14ac:dyDescent="0.35">
      <c r="M46">
        <v>1350</v>
      </c>
    </row>
    <row r="47" spans="9:13" x14ac:dyDescent="0.35">
      <c r="M47">
        <v>400</v>
      </c>
    </row>
    <row r="48" spans="9:13" x14ac:dyDescent="0.35">
      <c r="M48">
        <v>4500</v>
      </c>
    </row>
    <row r="49" spans="13:16" x14ac:dyDescent="0.35">
      <c r="M49">
        <v>1000</v>
      </c>
    </row>
    <row r="50" spans="13:16" x14ac:dyDescent="0.35">
      <c r="M50">
        <v>700</v>
      </c>
    </row>
    <row r="51" spans="13:16" x14ac:dyDescent="0.35">
      <c r="M51">
        <v>1500</v>
      </c>
    </row>
    <row r="52" spans="13:16" x14ac:dyDescent="0.35">
      <c r="M52">
        <v>2000</v>
      </c>
    </row>
    <row r="53" spans="13:16" x14ac:dyDescent="0.35">
      <c r="M53">
        <v>600</v>
      </c>
    </row>
    <row r="54" spans="13:16" x14ac:dyDescent="0.35">
      <c r="M54">
        <v>250</v>
      </c>
    </row>
    <row r="55" spans="13:16" x14ac:dyDescent="0.35">
      <c r="M55">
        <v>1100</v>
      </c>
    </row>
    <row r="56" spans="13:16" x14ac:dyDescent="0.35">
      <c r="M56">
        <v>700</v>
      </c>
    </row>
    <row r="58" spans="13:16" s="159" customFormat="1" x14ac:dyDescent="0.35">
      <c r="M58" s="159">
        <f>SUM(M2:M56)*1000</f>
        <v>110820000</v>
      </c>
      <c r="N58" s="159">
        <v>392273669</v>
      </c>
      <c r="O58" s="159">
        <v>127870000</v>
      </c>
      <c r="P58" s="159">
        <v>91470000</v>
      </c>
    </row>
    <row r="59" spans="13:16" x14ac:dyDescent="0.35">
      <c r="M59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P16"/>
  <sheetViews>
    <sheetView topLeftCell="B1" workbookViewId="0">
      <selection activeCell="P17" sqref="P17"/>
    </sheetView>
  </sheetViews>
  <sheetFormatPr defaultRowHeight="14.5" x14ac:dyDescent="0.35"/>
  <cols>
    <col min="1" max="1" width="9.1796875" hidden="1" customWidth="1"/>
  </cols>
  <sheetData>
    <row r="4" spans="2:16" ht="38" x14ac:dyDescent="0.75">
      <c r="B4" s="161" t="s">
        <v>1086</v>
      </c>
    </row>
    <row r="16" spans="2:16" x14ac:dyDescent="0.35">
      <c r="O16">
        <f>118000000*2/100</f>
        <v>2360000</v>
      </c>
      <c r="P16">
        <f>364/2*100</f>
        <v>18200</v>
      </c>
    </row>
  </sheetData>
  <pageMargins left="0.25" right="0.25" top="0.75" bottom="0.75" header="0.3" footer="0.3"/>
  <pageSetup paperSize="1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59"/>
  <sheetViews>
    <sheetView topLeftCell="A10" workbookViewId="0">
      <selection activeCell="B19" sqref="B19"/>
    </sheetView>
  </sheetViews>
  <sheetFormatPr defaultColWidth="9.1796875" defaultRowHeight="13" x14ac:dyDescent="0.3"/>
  <cols>
    <col min="1" max="1" width="5.26953125" style="4" customWidth="1"/>
    <col min="2" max="2" width="20.7265625" style="4" bestFit="1" customWidth="1"/>
    <col min="3" max="3" width="6.1796875" style="4" customWidth="1"/>
    <col min="4" max="4" width="7.26953125" style="4" customWidth="1"/>
    <col min="5" max="6" width="6.1796875" style="4" bestFit="1" customWidth="1"/>
    <col min="7" max="7" width="7.1796875" style="4" customWidth="1"/>
    <col min="8" max="8" width="6.1796875" style="4" customWidth="1"/>
    <col min="9" max="9" width="7.26953125" style="4" bestFit="1" customWidth="1"/>
    <col min="10" max="10" width="12.453125" style="5" bestFit="1" customWidth="1"/>
    <col min="11" max="11" width="5.7265625" style="5" bestFit="1" customWidth="1"/>
    <col min="12" max="12" width="7.26953125" style="5" bestFit="1" customWidth="1"/>
    <col min="13" max="13" width="5.7265625" style="5" bestFit="1" customWidth="1"/>
    <col min="14" max="14" width="4.7265625" style="5" bestFit="1" customWidth="1"/>
    <col min="15" max="15" width="6.54296875" style="5" customWidth="1"/>
    <col min="16" max="16" width="6.7265625" style="5" customWidth="1"/>
    <col min="17" max="17" width="6.1796875" style="5" bestFit="1" customWidth="1"/>
    <col min="18" max="18" width="6" style="5" customWidth="1"/>
    <col min="19" max="19" width="6" style="5" bestFit="1" customWidth="1"/>
    <col min="20" max="20" width="13.7265625" style="4" customWidth="1"/>
    <col min="21" max="21" width="12.26953125" style="4" customWidth="1"/>
    <col min="22" max="22" width="14.54296875" style="4" customWidth="1"/>
    <col min="23" max="23" width="14.1796875" style="4" customWidth="1"/>
    <col min="24" max="24" width="14.453125" style="4" customWidth="1"/>
    <col min="25" max="25" width="12.26953125" style="4" customWidth="1"/>
    <col min="26" max="26" width="11.1796875" style="4" customWidth="1"/>
    <col min="27" max="27" width="13.81640625" style="4" customWidth="1"/>
    <col min="28" max="28" width="9.1796875" style="4"/>
    <col min="29" max="29" width="14.1796875" style="4" bestFit="1" customWidth="1"/>
    <col min="30" max="30" width="14.81640625" style="4" customWidth="1"/>
    <col min="31" max="31" width="14.1796875" style="4" bestFit="1" customWidth="1"/>
    <col min="32" max="16384" width="9.1796875" style="4"/>
  </cols>
  <sheetData>
    <row r="1" spans="1:22" s="7" customFormat="1" ht="28.5" customHeight="1" x14ac:dyDescent="0.45">
      <c r="A1" s="188" t="s">
        <v>1018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</row>
    <row r="2" spans="1:22" s="7" customFormat="1" ht="19" x14ac:dyDescent="0.35">
      <c r="A2" s="189" t="s">
        <v>1019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</row>
    <row r="3" spans="1:22" s="7" customFormat="1" ht="19" x14ac:dyDescent="0.35">
      <c r="A3" s="93"/>
      <c r="B3" s="93"/>
      <c r="C3" s="93"/>
      <c r="D3" s="93"/>
      <c r="E3" s="93"/>
      <c r="F3" s="93"/>
      <c r="G3" s="93"/>
      <c r="H3" s="11" t="s">
        <v>989</v>
      </c>
      <c r="I3" s="9"/>
      <c r="J3" s="94">
        <f>[1]TH!J3</f>
        <v>1490000</v>
      </c>
      <c r="K3" s="93"/>
      <c r="L3" s="93"/>
      <c r="M3" s="93"/>
      <c r="N3" s="93"/>
      <c r="O3" s="93"/>
      <c r="P3" s="93"/>
      <c r="Q3" s="93"/>
      <c r="R3" s="93"/>
      <c r="S3" s="93"/>
      <c r="T3" s="93"/>
      <c r="U3" s="9"/>
      <c r="V3" s="9"/>
    </row>
    <row r="4" spans="1:22" s="95" customFormat="1" x14ac:dyDescent="0.3">
      <c r="A4" s="183" t="str">
        <f>[1]TH!A4</f>
        <v>TT</v>
      </c>
      <c r="B4" s="183" t="str">
        <f>[1]TH!B4</f>
        <v>Họ và tên</v>
      </c>
      <c r="C4" s="190" t="s">
        <v>1020</v>
      </c>
      <c r="D4" s="192" t="str">
        <f>[1]TH!D4</f>
        <v>Thu nhập tăng thêm</v>
      </c>
      <c r="E4" s="193"/>
      <c r="F4" s="193"/>
      <c r="G4" s="193"/>
      <c r="H4" s="193"/>
      <c r="I4" s="193"/>
      <c r="J4" s="193"/>
      <c r="K4" s="193"/>
      <c r="L4" s="193"/>
      <c r="M4" s="193"/>
      <c r="N4" s="194"/>
      <c r="O4" s="195" t="str">
        <f>[1]TH!O4</f>
        <v>Trừ thuế TNCN 2020</v>
      </c>
      <c r="P4" s="195" t="str">
        <f>[1]TH!P4</f>
        <v>Không thưởng</v>
      </c>
      <c r="Q4" s="192" t="str">
        <f>[1]TH!Q4</f>
        <v>Hỗ trợ NCLĐ</v>
      </c>
      <c r="R4" s="193"/>
      <c r="S4" s="194"/>
      <c r="T4" s="183" t="str">
        <f>[1]TH!T4</f>
        <v>Số thực lĩnh</v>
      </c>
      <c r="U4" s="183" t="s">
        <v>994</v>
      </c>
      <c r="V4" s="183" t="s">
        <v>1021</v>
      </c>
    </row>
    <row r="5" spans="1:22" s="95" customFormat="1" ht="52" x14ac:dyDescent="0.3">
      <c r="A5" s="184"/>
      <c r="B5" s="184"/>
      <c r="C5" s="191"/>
      <c r="D5" s="96" t="str">
        <f>[1]TH!D5</f>
        <v>Hệ số hưởng theo đào tạo</v>
      </c>
      <c r="E5" s="96" t="str">
        <f>[1]TH!E5</f>
        <v>Phụ cấp trách nhiệm</v>
      </c>
      <c r="F5" s="96" t="str">
        <f>[1]TH!F5</f>
        <v>PC lao động trực tiếp</v>
      </c>
      <c r="G5" s="96" t="str">
        <f>[1]TH!G5</f>
        <v>Hệ số thâm niên</v>
      </c>
      <c r="H5" s="96" t="str">
        <f>[1]TH!H5</f>
        <v>Phụ cấp đặc thù</v>
      </c>
      <c r="I5" s="96" t="str">
        <f>[1]TH!I5</f>
        <v>Tổng hệ số được hưởng</v>
      </c>
      <c r="J5" s="96" t="str">
        <f>[1]TH!J5</f>
        <v>Thành tiền</v>
      </c>
      <c r="K5" s="2" t="str">
        <f>[1]TH!K5</f>
        <v xml:space="preserve">Bổ sung TNTT </v>
      </c>
      <c r="L5" s="96" t="str">
        <f>[1]TH!L5</f>
        <v xml:space="preserve">Thưởng </v>
      </c>
      <c r="M5" s="2" t="str">
        <f>[1]TH!M5</f>
        <v>Thu hồi TNTT</v>
      </c>
      <c r="N5" s="2" t="str">
        <f>[1]TH!N5</f>
        <v>Thu hồi tạm ứng</v>
      </c>
      <c r="O5" s="196"/>
      <c r="P5" s="196"/>
      <c r="Q5" s="96" t="str">
        <f>[1]TH!Q5</f>
        <v>Số ngày làm việc</v>
      </c>
      <c r="R5" s="96" t="str">
        <f>[1]TH!R5</f>
        <v>Tỷ lệ hưởng</v>
      </c>
      <c r="S5" s="96" t="str">
        <f>[1]TH!S5</f>
        <v>Thành tiền</v>
      </c>
      <c r="T5" s="184"/>
      <c r="U5" s="184"/>
      <c r="V5" s="184"/>
    </row>
    <row r="6" spans="1:22" s="99" customFormat="1" ht="10.5" x14ac:dyDescent="0.25">
      <c r="A6" s="97">
        <v>1</v>
      </c>
      <c r="B6" s="98">
        <v>2</v>
      </c>
      <c r="C6" s="97">
        <v>3</v>
      </c>
      <c r="D6" s="97">
        <v>4</v>
      </c>
      <c r="E6" s="98">
        <v>5</v>
      </c>
      <c r="F6" s="97">
        <v>6</v>
      </c>
      <c r="G6" s="97">
        <v>7</v>
      </c>
      <c r="H6" s="98">
        <v>8</v>
      </c>
      <c r="I6" s="97">
        <v>9</v>
      </c>
      <c r="J6" s="97">
        <v>10</v>
      </c>
      <c r="K6" s="98">
        <v>11</v>
      </c>
      <c r="L6" s="97">
        <v>12</v>
      </c>
      <c r="M6" s="97">
        <v>13</v>
      </c>
      <c r="N6" s="98">
        <v>14</v>
      </c>
      <c r="O6" s="97">
        <v>15</v>
      </c>
      <c r="P6" s="97">
        <v>16</v>
      </c>
      <c r="Q6" s="98">
        <v>17</v>
      </c>
      <c r="R6" s="97">
        <v>18</v>
      </c>
      <c r="S6" s="97">
        <v>19</v>
      </c>
      <c r="T6" s="97" t="s">
        <v>1022</v>
      </c>
      <c r="U6" s="98">
        <v>21</v>
      </c>
      <c r="V6" s="98">
        <v>22</v>
      </c>
    </row>
    <row r="7" spans="1:22" s="106" customFormat="1" ht="27" customHeight="1" x14ac:dyDescent="0.3">
      <c r="A7" s="100">
        <v>1</v>
      </c>
      <c r="B7" s="101" t="s">
        <v>5</v>
      </c>
      <c r="C7" s="102">
        <f>[1]TH!$C$5</f>
        <v>0</v>
      </c>
      <c r="D7" s="102">
        <v>1.8</v>
      </c>
      <c r="E7" s="102">
        <v>2.4</v>
      </c>
      <c r="F7" s="102">
        <v>0.2</v>
      </c>
      <c r="G7" s="102">
        <v>0.8</v>
      </c>
      <c r="H7" s="102"/>
      <c r="I7" s="102">
        <f t="shared" ref="I7:I40" si="0">SUM(C7:H7)</f>
        <v>5.2</v>
      </c>
      <c r="J7" s="103">
        <f t="shared" ref="J7:J42" si="1">I7*$J$3</f>
        <v>7748000</v>
      </c>
      <c r="K7" s="103"/>
      <c r="L7" s="103"/>
      <c r="M7" s="103"/>
      <c r="N7" s="103"/>
      <c r="O7" s="103"/>
      <c r="P7" s="103"/>
      <c r="Q7" s="104"/>
      <c r="R7" s="104">
        <v>1</v>
      </c>
      <c r="S7" s="103">
        <f>Q7*R7*50000</f>
        <v>0</v>
      </c>
      <c r="T7" s="103">
        <f>J7+K7+L7-M7-N7-O7-P7+S7</f>
        <v>7748000</v>
      </c>
      <c r="U7" s="105"/>
      <c r="V7" s="105"/>
    </row>
    <row r="8" spans="1:22" s="106" customFormat="1" ht="27" customHeight="1" x14ac:dyDescent="0.3">
      <c r="A8" s="100">
        <v>2</v>
      </c>
      <c r="B8" s="101" t="s">
        <v>6</v>
      </c>
      <c r="C8" s="102">
        <f>[1]TH!$C$5</f>
        <v>0</v>
      </c>
      <c r="D8" s="102">
        <f>1.6</f>
        <v>1.6</v>
      </c>
      <c r="E8" s="102">
        <f>1.6</f>
        <v>1.6</v>
      </c>
      <c r="F8" s="102">
        <f>0.2</f>
        <v>0.2</v>
      </c>
      <c r="G8" s="102">
        <v>0.8</v>
      </c>
      <c r="H8" s="102"/>
      <c r="I8" s="102">
        <f t="shared" si="0"/>
        <v>4.2</v>
      </c>
      <c r="J8" s="103">
        <f t="shared" si="1"/>
        <v>6258000</v>
      </c>
      <c r="K8" s="103"/>
      <c r="L8" s="103"/>
      <c r="M8" s="103"/>
      <c r="N8" s="103"/>
      <c r="O8" s="103"/>
      <c r="P8" s="103"/>
      <c r="Q8" s="104"/>
      <c r="R8" s="104">
        <v>1</v>
      </c>
      <c r="S8" s="103">
        <f t="shared" ref="S8:S42" si="2">Q8*R8*50000</f>
        <v>0</v>
      </c>
      <c r="T8" s="103">
        <f t="shared" ref="T8:T42" si="3">J8+K8+L8-M8-N8-O8-P8+S8</f>
        <v>6258000</v>
      </c>
      <c r="U8" s="105"/>
      <c r="V8" s="105"/>
    </row>
    <row r="9" spans="1:22" s="106" customFormat="1" ht="27" customHeight="1" x14ac:dyDescent="0.3">
      <c r="A9" s="100">
        <v>3</v>
      </c>
      <c r="B9" s="101" t="s">
        <v>7</v>
      </c>
      <c r="C9" s="102">
        <f>[1]TH!$C$5</f>
        <v>0</v>
      </c>
      <c r="D9" s="102">
        <v>1.3</v>
      </c>
      <c r="E9" s="102">
        <v>1.6</v>
      </c>
      <c r="F9" s="102">
        <v>0.2</v>
      </c>
      <c r="G9" s="102">
        <v>0.8</v>
      </c>
      <c r="H9" s="102"/>
      <c r="I9" s="102">
        <f t="shared" si="0"/>
        <v>3.9000000000000004</v>
      </c>
      <c r="J9" s="103">
        <f t="shared" si="1"/>
        <v>5811000.0000000009</v>
      </c>
      <c r="K9" s="103"/>
      <c r="L9" s="103"/>
      <c r="M9" s="103"/>
      <c r="N9" s="103"/>
      <c r="O9" s="103"/>
      <c r="P9" s="103"/>
      <c r="Q9" s="104"/>
      <c r="R9" s="104">
        <v>1</v>
      </c>
      <c r="S9" s="103">
        <f t="shared" si="2"/>
        <v>0</v>
      </c>
      <c r="T9" s="103">
        <f t="shared" si="3"/>
        <v>5811000.0000000009</v>
      </c>
      <c r="U9" s="105"/>
      <c r="V9" s="105"/>
    </row>
    <row r="10" spans="1:22" s="106" customFormat="1" ht="27" customHeight="1" x14ac:dyDescent="0.3">
      <c r="A10" s="100">
        <v>4</v>
      </c>
      <c r="B10" s="101" t="s">
        <v>8</v>
      </c>
      <c r="C10" s="102">
        <f>[1]TH!$C$5</f>
        <v>0</v>
      </c>
      <c r="D10" s="102">
        <v>1.3</v>
      </c>
      <c r="E10" s="102"/>
      <c r="F10" s="102">
        <v>0.2</v>
      </c>
      <c r="G10" s="102">
        <v>1</v>
      </c>
      <c r="H10" s="102"/>
      <c r="I10" s="102">
        <f t="shared" si="0"/>
        <v>2.5</v>
      </c>
      <c r="J10" s="103">
        <f t="shared" si="1"/>
        <v>3725000</v>
      </c>
      <c r="K10" s="103"/>
      <c r="L10" s="103"/>
      <c r="M10" s="103"/>
      <c r="N10" s="103"/>
      <c r="O10" s="103"/>
      <c r="P10" s="103"/>
      <c r="Q10" s="104"/>
      <c r="R10" s="104">
        <v>1</v>
      </c>
      <c r="S10" s="103">
        <f t="shared" si="2"/>
        <v>0</v>
      </c>
      <c r="T10" s="103">
        <f t="shared" si="3"/>
        <v>3725000</v>
      </c>
      <c r="U10" s="105"/>
      <c r="V10" s="105"/>
    </row>
    <row r="11" spans="1:22" s="106" customFormat="1" ht="27" customHeight="1" x14ac:dyDescent="0.3">
      <c r="A11" s="100">
        <v>5</v>
      </c>
      <c r="B11" s="101" t="s">
        <v>9</v>
      </c>
      <c r="C11" s="102">
        <f>[1]TH!$C$5</f>
        <v>0</v>
      </c>
      <c r="D11" s="102">
        <v>1.3</v>
      </c>
      <c r="E11" s="102">
        <v>0.3</v>
      </c>
      <c r="F11" s="102">
        <v>0.2</v>
      </c>
      <c r="G11" s="102">
        <v>0.6</v>
      </c>
      <c r="H11" s="102"/>
      <c r="I11" s="102">
        <f t="shared" si="0"/>
        <v>2.4</v>
      </c>
      <c r="J11" s="103">
        <f t="shared" si="1"/>
        <v>3576000</v>
      </c>
      <c r="K11" s="103"/>
      <c r="L11" s="103"/>
      <c r="M11" s="103"/>
      <c r="N11" s="103"/>
      <c r="O11" s="103"/>
      <c r="P11" s="103"/>
      <c r="Q11" s="104"/>
      <c r="R11" s="104">
        <v>1</v>
      </c>
      <c r="S11" s="103">
        <f t="shared" si="2"/>
        <v>0</v>
      </c>
      <c r="T11" s="103">
        <f t="shared" si="3"/>
        <v>3576000</v>
      </c>
      <c r="U11" s="105"/>
      <c r="V11" s="105"/>
    </row>
    <row r="12" spans="1:22" s="106" customFormat="1" ht="27" customHeight="1" x14ac:dyDescent="0.3">
      <c r="A12" s="100">
        <v>6</v>
      </c>
      <c r="B12" s="101" t="s">
        <v>10</v>
      </c>
      <c r="C12" s="102">
        <f>[1]TH!$C$5</f>
        <v>0</v>
      </c>
      <c r="D12" s="102">
        <v>1.6</v>
      </c>
      <c r="E12" s="102">
        <f>0.2</f>
        <v>0.2</v>
      </c>
      <c r="F12" s="102">
        <f>0.2</f>
        <v>0.2</v>
      </c>
      <c r="G12" s="102">
        <f>0.4</f>
        <v>0.4</v>
      </c>
      <c r="H12" s="102"/>
      <c r="I12" s="102">
        <f t="shared" si="0"/>
        <v>2.4</v>
      </c>
      <c r="J12" s="103">
        <f t="shared" si="1"/>
        <v>3576000</v>
      </c>
      <c r="K12" s="103"/>
      <c r="L12" s="103"/>
      <c r="M12" s="103"/>
      <c r="N12" s="103"/>
      <c r="O12" s="103"/>
      <c r="P12" s="103"/>
      <c r="Q12" s="104"/>
      <c r="R12" s="104">
        <v>1</v>
      </c>
      <c r="S12" s="103">
        <f t="shared" si="2"/>
        <v>0</v>
      </c>
      <c r="T12" s="103">
        <f t="shared" si="3"/>
        <v>3576000</v>
      </c>
      <c r="U12" s="105"/>
      <c r="V12" s="105"/>
    </row>
    <row r="13" spans="1:22" s="106" customFormat="1" ht="27" customHeight="1" x14ac:dyDescent="0.3">
      <c r="A13" s="100">
        <v>7</v>
      </c>
      <c r="B13" s="101" t="s">
        <v>11</v>
      </c>
      <c r="C13" s="102">
        <f>[1]TH!$C$5</f>
        <v>0</v>
      </c>
      <c r="D13" s="102">
        <v>0.8</v>
      </c>
      <c r="E13" s="102"/>
      <c r="F13" s="102">
        <f>0.2</f>
        <v>0.2</v>
      </c>
      <c r="G13" s="102">
        <v>0.6</v>
      </c>
      <c r="H13" s="102"/>
      <c r="I13" s="102">
        <f t="shared" si="0"/>
        <v>1.6</v>
      </c>
      <c r="J13" s="103">
        <f t="shared" si="1"/>
        <v>2384000</v>
      </c>
      <c r="K13" s="103"/>
      <c r="L13" s="103"/>
      <c r="M13" s="103"/>
      <c r="N13" s="103"/>
      <c r="O13" s="103"/>
      <c r="P13" s="103"/>
      <c r="Q13" s="104"/>
      <c r="R13" s="104">
        <v>1</v>
      </c>
      <c r="S13" s="103">
        <f t="shared" si="2"/>
        <v>0</v>
      </c>
      <c r="T13" s="103">
        <f t="shared" si="3"/>
        <v>2384000</v>
      </c>
      <c r="U13" s="107"/>
      <c r="V13" s="107"/>
    </row>
    <row r="14" spans="1:22" s="114" customFormat="1" ht="27" customHeight="1" x14ac:dyDescent="0.3">
      <c r="A14" s="108">
        <v>8</v>
      </c>
      <c r="B14" s="109" t="s">
        <v>12</v>
      </c>
      <c r="C14" s="110">
        <f>[1]TH!$C$5</f>
        <v>0</v>
      </c>
      <c r="D14" s="110">
        <f>0.8*21/23</f>
        <v>0.73043478260869565</v>
      </c>
      <c r="E14" s="110">
        <f>0.2*21/23</f>
        <v>0.18260869565217391</v>
      </c>
      <c r="F14" s="110">
        <f>0.3*21/23</f>
        <v>0.27391304347826084</v>
      </c>
      <c r="G14" s="110">
        <f>0.6*21/23</f>
        <v>0.54782608695652169</v>
      </c>
      <c r="H14" s="110"/>
      <c r="I14" s="110">
        <f t="shared" si="0"/>
        <v>1.7347826086956522</v>
      </c>
      <c r="J14" s="111">
        <f t="shared" si="1"/>
        <v>2584826.0869565215</v>
      </c>
      <c r="K14" s="111"/>
      <c r="L14" s="111"/>
      <c r="M14" s="111"/>
      <c r="N14" s="111"/>
      <c r="O14" s="111"/>
      <c r="P14" s="111"/>
      <c r="Q14" s="112"/>
      <c r="R14" s="112">
        <v>1</v>
      </c>
      <c r="S14" s="111">
        <f t="shared" si="2"/>
        <v>0</v>
      </c>
      <c r="T14" s="111">
        <f t="shared" si="3"/>
        <v>2584826.0869565215</v>
      </c>
      <c r="U14" s="113"/>
      <c r="V14" s="113" t="s">
        <v>1023</v>
      </c>
    </row>
    <row r="15" spans="1:22" s="106" customFormat="1" ht="27" customHeight="1" x14ac:dyDescent="0.3">
      <c r="A15" s="100">
        <v>9</v>
      </c>
      <c r="B15" s="3" t="s">
        <v>13</v>
      </c>
      <c r="C15" s="102">
        <f>[1]TH!$C$5</f>
        <v>0</v>
      </c>
      <c r="D15" s="102">
        <v>0.8</v>
      </c>
      <c r="E15" s="102"/>
      <c r="F15" s="102">
        <v>0.3</v>
      </c>
      <c r="G15" s="102">
        <f>0.6</f>
        <v>0.6</v>
      </c>
      <c r="H15" s="102"/>
      <c r="I15" s="102">
        <f t="shared" si="0"/>
        <v>1.7000000000000002</v>
      </c>
      <c r="J15" s="103">
        <f t="shared" si="1"/>
        <v>2533000.0000000005</v>
      </c>
      <c r="K15" s="103"/>
      <c r="L15" s="103"/>
      <c r="M15" s="103"/>
      <c r="N15" s="103"/>
      <c r="O15" s="103"/>
      <c r="P15" s="103"/>
      <c r="Q15" s="104"/>
      <c r="R15" s="104">
        <v>1</v>
      </c>
      <c r="S15" s="103">
        <f t="shared" si="2"/>
        <v>0</v>
      </c>
      <c r="T15" s="103">
        <f t="shared" si="3"/>
        <v>2533000.0000000005</v>
      </c>
      <c r="U15" s="105"/>
      <c r="V15" s="105"/>
    </row>
    <row r="16" spans="1:22" s="106" customFormat="1" ht="27" customHeight="1" x14ac:dyDescent="0.3">
      <c r="A16" s="100">
        <v>10</v>
      </c>
      <c r="B16" s="101" t="s">
        <v>14</v>
      </c>
      <c r="C16" s="102">
        <f>[1]TH!$C$5</f>
        <v>0</v>
      </c>
      <c r="D16" s="102">
        <v>0.8</v>
      </c>
      <c r="E16" s="102"/>
      <c r="F16" s="102">
        <v>0.3</v>
      </c>
      <c r="G16" s="102">
        <v>0.4</v>
      </c>
      <c r="H16" s="102"/>
      <c r="I16" s="102">
        <f t="shared" si="0"/>
        <v>1.5</v>
      </c>
      <c r="J16" s="103">
        <f t="shared" si="1"/>
        <v>2235000</v>
      </c>
      <c r="K16" s="103"/>
      <c r="L16" s="103"/>
      <c r="M16" s="103"/>
      <c r="N16" s="103"/>
      <c r="O16" s="103"/>
      <c r="P16" s="103"/>
      <c r="Q16" s="104"/>
      <c r="R16" s="104">
        <v>1</v>
      </c>
      <c r="S16" s="103">
        <f t="shared" si="2"/>
        <v>0</v>
      </c>
      <c r="T16" s="103">
        <f t="shared" si="3"/>
        <v>2235000</v>
      </c>
      <c r="U16" s="105"/>
      <c r="V16" s="105"/>
    </row>
    <row r="17" spans="1:22" s="114" customFormat="1" ht="27" customHeight="1" x14ac:dyDescent="0.3">
      <c r="A17" s="108">
        <v>11</v>
      </c>
      <c r="B17" s="109" t="s">
        <v>15</v>
      </c>
      <c r="C17" s="110">
        <f>[1]TH!$C$5</f>
        <v>0</v>
      </c>
      <c r="D17" s="110">
        <f>0.8*21/23</f>
        <v>0.73043478260869565</v>
      </c>
      <c r="E17" s="110"/>
      <c r="F17" s="110">
        <f>0.3*21/23</f>
        <v>0.27391304347826084</v>
      </c>
      <c r="G17" s="110">
        <f>0.4*21/23</f>
        <v>0.36521739130434783</v>
      </c>
      <c r="H17" s="110"/>
      <c r="I17" s="110">
        <f t="shared" si="0"/>
        <v>1.3695652173913042</v>
      </c>
      <c r="J17" s="111">
        <f t="shared" si="1"/>
        <v>2040652.1739130432</v>
      </c>
      <c r="K17" s="111"/>
      <c r="L17" s="111"/>
      <c r="M17" s="111"/>
      <c r="N17" s="111"/>
      <c r="O17" s="111"/>
      <c r="P17" s="111"/>
      <c r="Q17" s="112"/>
      <c r="R17" s="112">
        <v>1</v>
      </c>
      <c r="S17" s="111">
        <f t="shared" si="2"/>
        <v>0</v>
      </c>
      <c r="T17" s="111">
        <f t="shared" si="3"/>
        <v>2040652.1739130432</v>
      </c>
      <c r="U17" s="113"/>
      <c r="V17" s="113" t="s">
        <v>1023</v>
      </c>
    </row>
    <row r="18" spans="1:22" s="106" customFormat="1" ht="27" customHeight="1" x14ac:dyDescent="0.3">
      <c r="A18" s="100">
        <v>12</v>
      </c>
      <c r="B18" s="101" t="s">
        <v>16</v>
      </c>
      <c r="C18" s="102">
        <f>[1]TH!$C$5</f>
        <v>0</v>
      </c>
      <c r="D18" s="102">
        <v>1.3</v>
      </c>
      <c r="E18" s="102"/>
      <c r="F18" s="102">
        <v>0.2</v>
      </c>
      <c r="G18" s="102">
        <v>0.2</v>
      </c>
      <c r="H18" s="102"/>
      <c r="I18" s="102">
        <f t="shared" si="0"/>
        <v>1.7</v>
      </c>
      <c r="J18" s="103">
        <f t="shared" si="1"/>
        <v>2533000</v>
      </c>
      <c r="K18" s="103"/>
      <c r="L18" s="103"/>
      <c r="M18" s="103"/>
      <c r="N18" s="103"/>
      <c r="O18" s="103"/>
      <c r="P18" s="103"/>
      <c r="Q18" s="104"/>
      <c r="R18" s="104">
        <v>1</v>
      </c>
      <c r="S18" s="103">
        <f t="shared" si="2"/>
        <v>0</v>
      </c>
      <c r="T18" s="103">
        <f t="shared" si="3"/>
        <v>2533000</v>
      </c>
      <c r="U18" s="105"/>
      <c r="V18" s="105"/>
    </row>
    <row r="19" spans="1:22" s="106" customFormat="1" ht="27" customHeight="1" x14ac:dyDescent="0.3">
      <c r="A19" s="100">
        <v>13</v>
      </c>
      <c r="B19" s="101" t="s">
        <v>17</v>
      </c>
      <c r="C19" s="102">
        <f>[1]TH!$C$5</f>
        <v>0</v>
      </c>
      <c r="D19" s="102">
        <f>1.3</f>
        <v>1.3</v>
      </c>
      <c r="E19" s="102"/>
      <c r="F19" s="102">
        <v>0.3</v>
      </c>
      <c r="G19" s="102">
        <v>0.2</v>
      </c>
      <c r="H19" s="102"/>
      <c r="I19" s="102">
        <f t="shared" si="0"/>
        <v>1.8</v>
      </c>
      <c r="J19" s="103">
        <f t="shared" si="1"/>
        <v>2682000</v>
      </c>
      <c r="K19" s="103"/>
      <c r="L19" s="103"/>
      <c r="M19" s="103"/>
      <c r="N19" s="103"/>
      <c r="O19" s="103"/>
      <c r="P19" s="103"/>
      <c r="Q19" s="104"/>
      <c r="R19" s="104">
        <v>1</v>
      </c>
      <c r="S19" s="103">
        <f t="shared" si="2"/>
        <v>0</v>
      </c>
      <c r="T19" s="103">
        <f t="shared" si="3"/>
        <v>2682000</v>
      </c>
      <c r="U19" s="105"/>
      <c r="V19" s="105"/>
    </row>
    <row r="20" spans="1:22" s="114" customFormat="1" ht="27" customHeight="1" x14ac:dyDescent="0.3">
      <c r="A20" s="108">
        <v>14</v>
      </c>
      <c r="B20" s="3" t="s">
        <v>18</v>
      </c>
      <c r="C20" s="110">
        <f>[1]TH!$C$5</f>
        <v>0</v>
      </c>
      <c r="D20" s="110">
        <f>1.3*22/23</f>
        <v>1.2434782608695654</v>
      </c>
      <c r="E20" s="110"/>
      <c r="F20" s="110">
        <f>0.3*22/23</f>
        <v>0.28695652173913044</v>
      </c>
      <c r="G20" s="110">
        <f>0.2*22/23</f>
        <v>0.19130434782608696</v>
      </c>
      <c r="H20" s="110"/>
      <c r="I20" s="110">
        <f t="shared" si="0"/>
        <v>1.7217391304347827</v>
      </c>
      <c r="J20" s="111">
        <f t="shared" si="1"/>
        <v>2565391.3043478262</v>
      </c>
      <c r="K20" s="111"/>
      <c r="L20" s="111"/>
      <c r="M20" s="111"/>
      <c r="N20" s="111"/>
      <c r="O20" s="111"/>
      <c r="P20" s="111"/>
      <c r="Q20" s="112"/>
      <c r="R20" s="112">
        <v>1</v>
      </c>
      <c r="S20" s="111">
        <f t="shared" si="2"/>
        <v>0</v>
      </c>
      <c r="T20" s="111">
        <f t="shared" si="3"/>
        <v>2565391.3043478262</v>
      </c>
      <c r="U20" s="113"/>
      <c r="V20" s="113" t="s">
        <v>1024</v>
      </c>
    </row>
    <row r="21" spans="1:22" s="106" customFormat="1" ht="27" customHeight="1" x14ac:dyDescent="0.3">
      <c r="A21" s="100">
        <v>15</v>
      </c>
      <c r="B21" s="101" t="s">
        <v>19</v>
      </c>
      <c r="C21" s="102">
        <f>[1]TH!$C$5</f>
        <v>0</v>
      </c>
      <c r="D21" s="102">
        <v>1.6</v>
      </c>
      <c r="E21" s="102"/>
      <c r="F21" s="102">
        <v>0.3</v>
      </c>
      <c r="G21" s="102">
        <v>0.2</v>
      </c>
      <c r="H21" s="102"/>
      <c r="I21" s="102">
        <f t="shared" si="0"/>
        <v>2.1</v>
      </c>
      <c r="J21" s="103">
        <f t="shared" si="1"/>
        <v>3129000</v>
      </c>
      <c r="K21" s="103"/>
      <c r="L21" s="103"/>
      <c r="M21" s="103"/>
      <c r="N21" s="103"/>
      <c r="O21" s="103"/>
      <c r="P21" s="103"/>
      <c r="Q21" s="104"/>
      <c r="R21" s="104">
        <v>1</v>
      </c>
      <c r="S21" s="103">
        <f t="shared" si="2"/>
        <v>0</v>
      </c>
      <c r="T21" s="103">
        <f t="shared" si="3"/>
        <v>3129000</v>
      </c>
      <c r="U21" s="105"/>
      <c r="V21" s="105"/>
    </row>
    <row r="22" spans="1:22" s="114" customFormat="1" ht="27" customHeight="1" x14ac:dyDescent="0.3">
      <c r="A22" s="108">
        <v>16</v>
      </c>
      <c r="B22" s="109" t="s">
        <v>20</v>
      </c>
      <c r="C22" s="110">
        <f>[1]TH!$C$5</f>
        <v>0</v>
      </c>
      <c r="D22" s="110">
        <f>1.6*22/23</f>
        <v>1.5304347826086957</v>
      </c>
      <c r="E22" s="110"/>
      <c r="F22" s="110">
        <f>0.3*22/23</f>
        <v>0.28695652173913044</v>
      </c>
      <c r="G22" s="110">
        <f>0.2*22/23</f>
        <v>0.19130434782608696</v>
      </c>
      <c r="H22" s="110"/>
      <c r="I22" s="110">
        <f t="shared" si="0"/>
        <v>2.0086956521739134</v>
      </c>
      <c r="J22" s="111">
        <f t="shared" si="1"/>
        <v>2992956.5217391308</v>
      </c>
      <c r="K22" s="111"/>
      <c r="L22" s="111"/>
      <c r="M22" s="111"/>
      <c r="N22" s="111"/>
      <c r="O22" s="111"/>
      <c r="P22" s="111"/>
      <c r="Q22" s="112"/>
      <c r="R22" s="112">
        <v>1</v>
      </c>
      <c r="S22" s="111">
        <f t="shared" si="2"/>
        <v>0</v>
      </c>
      <c r="T22" s="111">
        <f t="shared" si="3"/>
        <v>2992956.5217391308</v>
      </c>
      <c r="U22" s="115"/>
      <c r="V22" s="113" t="s">
        <v>1024</v>
      </c>
    </row>
    <row r="23" spans="1:22" s="114" customFormat="1" ht="27" customHeight="1" x14ac:dyDescent="0.3">
      <c r="A23" s="108">
        <v>17</v>
      </c>
      <c r="B23" s="109" t="s">
        <v>21</v>
      </c>
      <c r="C23" s="110">
        <f>[1]TH!$C$5</f>
        <v>0</v>
      </c>
      <c r="D23" s="110">
        <f>1.3*21/23</f>
        <v>1.1869565217391305</v>
      </c>
      <c r="E23" s="110"/>
      <c r="F23" s="110">
        <f>0.3*21/23</f>
        <v>0.27391304347826084</v>
      </c>
      <c r="G23" s="110">
        <f>0.4*21/23</f>
        <v>0.36521739130434783</v>
      </c>
      <c r="H23" s="110"/>
      <c r="I23" s="110">
        <f t="shared" si="0"/>
        <v>1.8260869565217392</v>
      </c>
      <c r="J23" s="111">
        <f t="shared" si="1"/>
        <v>2720869.5652173916</v>
      </c>
      <c r="K23" s="111"/>
      <c r="L23" s="111"/>
      <c r="M23" s="111"/>
      <c r="N23" s="111"/>
      <c r="O23" s="111"/>
      <c r="P23" s="111"/>
      <c r="Q23" s="112"/>
      <c r="R23" s="112">
        <v>1</v>
      </c>
      <c r="S23" s="111">
        <f t="shared" si="2"/>
        <v>0</v>
      </c>
      <c r="T23" s="111">
        <f t="shared" si="3"/>
        <v>2720869.5652173916</v>
      </c>
      <c r="U23" s="115"/>
      <c r="V23" s="113" t="s">
        <v>1023</v>
      </c>
    </row>
    <row r="24" spans="1:22" s="114" customFormat="1" ht="27" customHeight="1" x14ac:dyDescent="0.3">
      <c r="A24" s="108">
        <v>18</v>
      </c>
      <c r="B24" s="109" t="s">
        <v>22</v>
      </c>
      <c r="C24" s="110">
        <f>[1]TH!$C$5</f>
        <v>0</v>
      </c>
      <c r="D24" s="110">
        <f>0.8*22/23</f>
        <v>0.76521739130434785</v>
      </c>
      <c r="E24" s="110">
        <f>0.5*22/23</f>
        <v>0.47826086956521741</v>
      </c>
      <c r="F24" s="110">
        <f>0.3*22/23</f>
        <v>0.28695652173913044</v>
      </c>
      <c r="G24" s="110">
        <f>0.8*22/23</f>
        <v>0.76521739130434785</v>
      </c>
      <c r="H24" s="110"/>
      <c r="I24" s="110">
        <f t="shared" si="0"/>
        <v>2.2956521739130435</v>
      </c>
      <c r="J24" s="111">
        <f t="shared" si="1"/>
        <v>3420521.739130435</v>
      </c>
      <c r="K24" s="111"/>
      <c r="L24" s="111"/>
      <c r="M24" s="111"/>
      <c r="N24" s="111"/>
      <c r="O24" s="111"/>
      <c r="P24" s="111"/>
      <c r="Q24" s="112"/>
      <c r="R24" s="112">
        <v>1</v>
      </c>
      <c r="S24" s="111">
        <f t="shared" si="2"/>
        <v>0</v>
      </c>
      <c r="T24" s="111">
        <f t="shared" si="3"/>
        <v>3420521.739130435</v>
      </c>
      <c r="U24" s="115"/>
      <c r="V24" s="113" t="s">
        <v>1024</v>
      </c>
    </row>
    <row r="25" spans="1:22" s="114" customFormat="1" ht="27" customHeight="1" x14ac:dyDescent="0.3">
      <c r="A25" s="108">
        <v>19</v>
      </c>
      <c r="B25" s="109" t="s">
        <v>23</v>
      </c>
      <c r="C25" s="110">
        <f>[1]TH!$C$5</f>
        <v>0</v>
      </c>
      <c r="D25" s="110">
        <f>0.8*21/23</f>
        <v>0.73043478260869565</v>
      </c>
      <c r="E25" s="110"/>
      <c r="F25" s="110">
        <f>0.3*21/23</f>
        <v>0.27391304347826084</v>
      </c>
      <c r="G25" s="110">
        <f>0.4*21/23</f>
        <v>0.36521739130434783</v>
      </c>
      <c r="H25" s="110"/>
      <c r="I25" s="110">
        <f t="shared" si="0"/>
        <v>1.3695652173913042</v>
      </c>
      <c r="J25" s="111">
        <f t="shared" si="1"/>
        <v>2040652.1739130432</v>
      </c>
      <c r="K25" s="111"/>
      <c r="L25" s="111"/>
      <c r="M25" s="111"/>
      <c r="N25" s="111"/>
      <c r="O25" s="111"/>
      <c r="P25" s="111"/>
      <c r="Q25" s="112"/>
      <c r="R25" s="112">
        <v>1</v>
      </c>
      <c r="S25" s="111">
        <f t="shared" si="2"/>
        <v>0</v>
      </c>
      <c r="T25" s="111">
        <f t="shared" si="3"/>
        <v>2040652.1739130432</v>
      </c>
      <c r="U25" s="115"/>
      <c r="V25" s="113" t="s">
        <v>1023</v>
      </c>
    </row>
    <row r="26" spans="1:22" s="114" customFormat="1" ht="27" customHeight="1" x14ac:dyDescent="0.3">
      <c r="A26" s="108">
        <v>20</v>
      </c>
      <c r="B26" s="109" t="s">
        <v>24</v>
      </c>
      <c r="C26" s="110">
        <f>[1]TH!$C$5</f>
        <v>0</v>
      </c>
      <c r="D26" s="110">
        <f>0.8*22/23</f>
        <v>0.76521739130434785</v>
      </c>
      <c r="E26" s="110"/>
      <c r="F26" s="110">
        <f>0.3*22/23</f>
        <v>0.28695652173913044</v>
      </c>
      <c r="G26" s="110">
        <f>0.2*22/23</f>
        <v>0.19130434782608696</v>
      </c>
      <c r="H26" s="110"/>
      <c r="I26" s="110">
        <f t="shared" si="0"/>
        <v>1.2434782608695654</v>
      </c>
      <c r="J26" s="111">
        <f t="shared" si="1"/>
        <v>1852782.6086956523</v>
      </c>
      <c r="K26" s="111"/>
      <c r="L26" s="111"/>
      <c r="M26" s="111"/>
      <c r="N26" s="111"/>
      <c r="O26" s="111"/>
      <c r="P26" s="111"/>
      <c r="Q26" s="112"/>
      <c r="R26" s="112">
        <v>1</v>
      </c>
      <c r="S26" s="111">
        <f t="shared" si="2"/>
        <v>0</v>
      </c>
      <c r="T26" s="111">
        <f t="shared" si="3"/>
        <v>1852782.6086956523</v>
      </c>
      <c r="U26" s="115"/>
      <c r="V26" s="113" t="s">
        <v>1024</v>
      </c>
    </row>
    <row r="27" spans="1:22" s="114" customFormat="1" ht="27" customHeight="1" x14ac:dyDescent="0.3">
      <c r="A27" s="108">
        <v>21</v>
      </c>
      <c r="B27" s="109" t="s">
        <v>25</v>
      </c>
      <c r="C27" s="110">
        <f>[1]TH!$C$5</f>
        <v>0</v>
      </c>
      <c r="D27" s="110">
        <f>0.8*21/23</f>
        <v>0.73043478260869565</v>
      </c>
      <c r="E27" s="110"/>
      <c r="F27" s="110">
        <f>0.3*21/23</f>
        <v>0.27391304347826084</v>
      </c>
      <c r="G27" s="110">
        <f>0.2*21/23</f>
        <v>0.18260869565217391</v>
      </c>
      <c r="H27" s="110"/>
      <c r="I27" s="110">
        <f t="shared" si="0"/>
        <v>1.1869565217391305</v>
      </c>
      <c r="J27" s="111">
        <f t="shared" si="1"/>
        <v>1768565.2173913044</v>
      </c>
      <c r="K27" s="111"/>
      <c r="L27" s="111"/>
      <c r="M27" s="111"/>
      <c r="N27" s="111"/>
      <c r="O27" s="111"/>
      <c r="P27" s="111"/>
      <c r="Q27" s="112"/>
      <c r="R27" s="112">
        <v>1</v>
      </c>
      <c r="S27" s="111">
        <f t="shared" si="2"/>
        <v>0</v>
      </c>
      <c r="T27" s="111">
        <f t="shared" si="3"/>
        <v>1768565.2173913044</v>
      </c>
      <c r="U27" s="115"/>
      <c r="V27" s="113" t="s">
        <v>1023</v>
      </c>
    </row>
    <row r="28" spans="1:22" s="114" customFormat="1" ht="27" customHeight="1" x14ac:dyDescent="0.3">
      <c r="A28" s="108">
        <v>22</v>
      </c>
      <c r="B28" s="109" t="s">
        <v>26</v>
      </c>
      <c r="C28" s="110">
        <f>[1]TH!$C$5</f>
        <v>0</v>
      </c>
      <c r="D28" s="110">
        <f>0.8*21/23</f>
        <v>0.73043478260869565</v>
      </c>
      <c r="E28" s="110"/>
      <c r="F28" s="110">
        <f>0.3*21/23</f>
        <v>0.27391304347826084</v>
      </c>
      <c r="G28" s="110">
        <f>0.2*21/23</f>
        <v>0.18260869565217391</v>
      </c>
      <c r="H28" s="110"/>
      <c r="I28" s="110">
        <f t="shared" si="0"/>
        <v>1.1869565217391305</v>
      </c>
      <c r="J28" s="111">
        <f t="shared" si="1"/>
        <v>1768565.2173913044</v>
      </c>
      <c r="K28" s="111"/>
      <c r="L28" s="111"/>
      <c r="M28" s="111"/>
      <c r="N28" s="111"/>
      <c r="O28" s="111"/>
      <c r="P28" s="111"/>
      <c r="Q28" s="112"/>
      <c r="R28" s="112">
        <v>1</v>
      </c>
      <c r="S28" s="111">
        <f t="shared" si="2"/>
        <v>0</v>
      </c>
      <c r="T28" s="111">
        <f t="shared" si="3"/>
        <v>1768565.2173913044</v>
      </c>
      <c r="U28" s="115"/>
      <c r="V28" s="113" t="s">
        <v>1023</v>
      </c>
    </row>
    <row r="29" spans="1:22" s="114" customFormat="1" ht="27" customHeight="1" x14ac:dyDescent="0.3">
      <c r="A29" s="108">
        <v>23</v>
      </c>
      <c r="B29" s="109" t="s">
        <v>27</v>
      </c>
      <c r="C29" s="110">
        <f>[1]TH!$C$5</f>
        <v>0</v>
      </c>
      <c r="D29" s="110">
        <f>0.8*22/23</f>
        <v>0.76521739130434785</v>
      </c>
      <c r="E29" s="110"/>
      <c r="F29" s="110">
        <f>0.3*22/23</f>
        <v>0.28695652173913044</v>
      </c>
      <c r="G29" s="110">
        <f>0.2*22/23</f>
        <v>0.19130434782608696</v>
      </c>
      <c r="H29" s="110"/>
      <c r="I29" s="110">
        <f t="shared" si="0"/>
        <v>1.2434782608695654</v>
      </c>
      <c r="J29" s="111">
        <f t="shared" si="1"/>
        <v>1852782.6086956523</v>
      </c>
      <c r="K29" s="111"/>
      <c r="L29" s="111"/>
      <c r="M29" s="111"/>
      <c r="N29" s="111"/>
      <c r="O29" s="111"/>
      <c r="P29" s="111"/>
      <c r="Q29" s="112"/>
      <c r="R29" s="112">
        <v>1</v>
      </c>
      <c r="S29" s="111">
        <f t="shared" si="2"/>
        <v>0</v>
      </c>
      <c r="T29" s="111">
        <f t="shared" si="3"/>
        <v>1852782.6086956523</v>
      </c>
      <c r="U29" s="115"/>
      <c r="V29" s="113" t="s">
        <v>1024</v>
      </c>
    </row>
    <row r="30" spans="1:22" s="114" customFormat="1" ht="27" customHeight="1" x14ac:dyDescent="0.3">
      <c r="A30" s="108">
        <v>24</v>
      </c>
      <c r="B30" s="109" t="s">
        <v>28</v>
      </c>
      <c r="C30" s="110">
        <f>[1]TH!$C$5</f>
        <v>0</v>
      </c>
      <c r="D30" s="110">
        <f>0.8*22/23</f>
        <v>0.76521739130434785</v>
      </c>
      <c r="E30" s="110"/>
      <c r="F30" s="110">
        <f>0.3*22/23</f>
        <v>0.28695652173913044</v>
      </c>
      <c r="G30" s="110">
        <f>0.2*22/23</f>
        <v>0.19130434782608696</v>
      </c>
      <c r="H30" s="110"/>
      <c r="I30" s="110">
        <f t="shared" si="0"/>
        <v>1.2434782608695654</v>
      </c>
      <c r="J30" s="111">
        <f t="shared" si="1"/>
        <v>1852782.6086956523</v>
      </c>
      <c r="K30" s="111"/>
      <c r="L30" s="111"/>
      <c r="M30" s="111"/>
      <c r="N30" s="111"/>
      <c r="O30" s="111"/>
      <c r="P30" s="111"/>
      <c r="Q30" s="112"/>
      <c r="R30" s="112">
        <v>1</v>
      </c>
      <c r="S30" s="111">
        <f t="shared" si="2"/>
        <v>0</v>
      </c>
      <c r="T30" s="111">
        <f t="shared" si="3"/>
        <v>1852782.6086956523</v>
      </c>
      <c r="U30" s="115"/>
      <c r="V30" s="113" t="s">
        <v>1024</v>
      </c>
    </row>
    <row r="31" spans="1:22" s="106" customFormat="1" ht="27" customHeight="1" x14ac:dyDescent="0.3">
      <c r="A31" s="100">
        <v>25</v>
      </c>
      <c r="B31" s="101" t="s">
        <v>29</v>
      </c>
      <c r="C31" s="102">
        <f>[1]TH!$C$5</f>
        <v>0</v>
      </c>
      <c r="D31" s="102">
        <v>1.3</v>
      </c>
      <c r="E31" s="102">
        <v>0.3</v>
      </c>
      <c r="F31" s="102">
        <v>0.2</v>
      </c>
      <c r="G31" s="102">
        <v>0.4</v>
      </c>
      <c r="H31" s="102"/>
      <c r="I31" s="102">
        <f t="shared" si="0"/>
        <v>2.2000000000000002</v>
      </c>
      <c r="J31" s="103">
        <f t="shared" si="1"/>
        <v>3278000.0000000005</v>
      </c>
      <c r="K31" s="103"/>
      <c r="L31" s="103"/>
      <c r="M31" s="103"/>
      <c r="N31" s="103"/>
      <c r="O31" s="103"/>
      <c r="P31" s="103"/>
      <c r="Q31" s="104"/>
      <c r="R31" s="104">
        <v>1</v>
      </c>
      <c r="S31" s="103">
        <f t="shared" si="2"/>
        <v>0</v>
      </c>
      <c r="T31" s="103">
        <f t="shared" si="3"/>
        <v>3278000.0000000005</v>
      </c>
      <c r="U31" s="105"/>
      <c r="V31" s="105"/>
    </row>
    <row r="32" spans="1:22" s="106" customFormat="1" ht="27" customHeight="1" x14ac:dyDescent="0.3">
      <c r="A32" s="100">
        <v>26</v>
      </c>
      <c r="B32" s="101" t="s">
        <v>30</v>
      </c>
      <c r="C32" s="102">
        <f>[1]TH!$C$5</f>
        <v>0</v>
      </c>
      <c r="D32" s="102">
        <v>1.3</v>
      </c>
      <c r="E32" s="102"/>
      <c r="F32" s="102">
        <f>0.2</f>
        <v>0.2</v>
      </c>
      <c r="G32" s="102">
        <v>0.2</v>
      </c>
      <c r="H32" s="102"/>
      <c r="I32" s="102">
        <f t="shared" si="0"/>
        <v>1.7</v>
      </c>
      <c r="J32" s="103">
        <f t="shared" si="1"/>
        <v>2533000</v>
      </c>
      <c r="K32" s="103"/>
      <c r="L32" s="103"/>
      <c r="M32" s="103"/>
      <c r="N32" s="103"/>
      <c r="O32" s="103"/>
      <c r="P32" s="103"/>
      <c r="Q32" s="104"/>
      <c r="R32" s="104">
        <v>1</v>
      </c>
      <c r="S32" s="103">
        <f t="shared" si="2"/>
        <v>0</v>
      </c>
      <c r="T32" s="103">
        <f t="shared" si="3"/>
        <v>2533000</v>
      </c>
      <c r="U32" s="105"/>
      <c r="V32" s="105"/>
    </row>
    <row r="33" spans="1:31" s="114" customFormat="1" ht="27" customHeight="1" x14ac:dyDescent="0.3">
      <c r="A33" s="108">
        <v>27</v>
      </c>
      <c r="B33" s="109" t="s">
        <v>31</v>
      </c>
      <c r="C33" s="110">
        <f>[1]TH!$C$5</f>
        <v>0</v>
      </c>
      <c r="D33" s="110">
        <f>0.8*22/23</f>
        <v>0.76521739130434785</v>
      </c>
      <c r="E33" s="110"/>
      <c r="F33" s="110">
        <f>0.3*22/23</f>
        <v>0.28695652173913044</v>
      </c>
      <c r="G33" s="110">
        <f>0.2*22/23</f>
        <v>0.19130434782608696</v>
      </c>
      <c r="H33" s="110"/>
      <c r="I33" s="110">
        <f t="shared" si="0"/>
        <v>1.2434782608695654</v>
      </c>
      <c r="J33" s="111">
        <f t="shared" si="1"/>
        <v>1852782.6086956523</v>
      </c>
      <c r="K33" s="111"/>
      <c r="L33" s="111"/>
      <c r="M33" s="111"/>
      <c r="N33" s="111"/>
      <c r="O33" s="111"/>
      <c r="P33" s="111"/>
      <c r="Q33" s="112"/>
      <c r="R33" s="112">
        <v>1</v>
      </c>
      <c r="S33" s="111">
        <f t="shared" si="2"/>
        <v>0</v>
      </c>
      <c r="T33" s="111">
        <f t="shared" si="3"/>
        <v>1852782.6086956523</v>
      </c>
      <c r="U33" s="115"/>
      <c r="V33" s="113" t="s">
        <v>1024</v>
      </c>
    </row>
    <row r="34" spans="1:31" s="114" customFormat="1" ht="27" customHeight="1" x14ac:dyDescent="0.3">
      <c r="A34" s="108">
        <v>28</v>
      </c>
      <c r="B34" s="109" t="s">
        <v>32</v>
      </c>
      <c r="C34" s="110">
        <f>[1]TH!$C$5</f>
        <v>0</v>
      </c>
      <c r="D34" s="110">
        <f>1.3*22/23</f>
        <v>1.2434782608695654</v>
      </c>
      <c r="E34" s="110"/>
      <c r="F34" s="110">
        <f>0.3*22/23</f>
        <v>0.28695652173913044</v>
      </c>
      <c r="G34" s="110">
        <f>0.2*22/23</f>
        <v>0.19130434782608696</v>
      </c>
      <c r="H34" s="110"/>
      <c r="I34" s="110">
        <f t="shared" si="0"/>
        <v>1.7217391304347827</v>
      </c>
      <c r="J34" s="111">
        <f t="shared" si="1"/>
        <v>2565391.3043478262</v>
      </c>
      <c r="K34" s="111"/>
      <c r="L34" s="111"/>
      <c r="M34" s="111"/>
      <c r="N34" s="111"/>
      <c r="O34" s="111"/>
      <c r="P34" s="111"/>
      <c r="Q34" s="112"/>
      <c r="R34" s="112">
        <v>1</v>
      </c>
      <c r="S34" s="111">
        <f t="shared" si="2"/>
        <v>0</v>
      </c>
      <c r="T34" s="111">
        <f t="shared" si="3"/>
        <v>2565391.3043478262</v>
      </c>
      <c r="U34" s="115"/>
      <c r="V34" s="113" t="s">
        <v>1024</v>
      </c>
    </row>
    <row r="35" spans="1:31" s="114" customFormat="1" ht="27" customHeight="1" x14ac:dyDescent="0.3">
      <c r="A35" s="108">
        <v>29</v>
      </c>
      <c r="B35" s="109" t="s">
        <v>33</v>
      </c>
      <c r="C35" s="110">
        <f>[1]TH!$C$5</f>
        <v>0</v>
      </c>
      <c r="D35" s="110">
        <f>1.3*21/23</f>
        <v>1.1869565217391305</v>
      </c>
      <c r="E35" s="110"/>
      <c r="F35" s="110">
        <f>0.3*21/23</f>
        <v>0.27391304347826084</v>
      </c>
      <c r="G35" s="110">
        <f>0.2*21/23</f>
        <v>0.18260869565217391</v>
      </c>
      <c r="H35" s="110"/>
      <c r="I35" s="110">
        <f t="shared" si="0"/>
        <v>1.6434782608695653</v>
      </c>
      <c r="J35" s="111">
        <f t="shared" si="1"/>
        <v>2448782.6086956523</v>
      </c>
      <c r="K35" s="111"/>
      <c r="L35" s="111"/>
      <c r="M35" s="111"/>
      <c r="N35" s="111"/>
      <c r="O35" s="111"/>
      <c r="P35" s="111"/>
      <c r="Q35" s="112"/>
      <c r="R35" s="112">
        <v>1</v>
      </c>
      <c r="S35" s="111">
        <f t="shared" si="2"/>
        <v>0</v>
      </c>
      <c r="T35" s="111">
        <f t="shared" si="3"/>
        <v>2448782.6086956523</v>
      </c>
      <c r="U35" s="115"/>
      <c r="V35" s="113" t="s">
        <v>1023</v>
      </c>
    </row>
    <row r="36" spans="1:31" s="114" customFormat="1" ht="27" customHeight="1" x14ac:dyDescent="0.3">
      <c r="A36" s="108">
        <v>30</v>
      </c>
      <c r="B36" s="109" t="s">
        <v>34</v>
      </c>
      <c r="C36" s="110">
        <f>[1]TH!$C$5</f>
        <v>0</v>
      </c>
      <c r="D36" s="110">
        <f>1.3*21/23</f>
        <v>1.1869565217391305</v>
      </c>
      <c r="E36" s="110"/>
      <c r="F36" s="110">
        <f>0.3*21/23</f>
        <v>0.27391304347826084</v>
      </c>
      <c r="G36" s="110">
        <f>0.2*21/23</f>
        <v>0.18260869565217391</v>
      </c>
      <c r="H36" s="110"/>
      <c r="I36" s="110">
        <f t="shared" si="0"/>
        <v>1.6434782608695653</v>
      </c>
      <c r="J36" s="111">
        <f t="shared" si="1"/>
        <v>2448782.6086956523</v>
      </c>
      <c r="K36" s="111"/>
      <c r="L36" s="111"/>
      <c r="M36" s="111"/>
      <c r="N36" s="111"/>
      <c r="O36" s="111"/>
      <c r="P36" s="111"/>
      <c r="Q36" s="112"/>
      <c r="R36" s="112">
        <v>1</v>
      </c>
      <c r="S36" s="111">
        <f t="shared" si="2"/>
        <v>0</v>
      </c>
      <c r="T36" s="111">
        <f t="shared" si="3"/>
        <v>2448782.6086956523</v>
      </c>
      <c r="U36" s="115"/>
      <c r="V36" s="113" t="s">
        <v>1023</v>
      </c>
    </row>
    <row r="37" spans="1:31" s="114" customFormat="1" ht="27" customHeight="1" x14ac:dyDescent="0.3">
      <c r="A37" s="108">
        <v>31</v>
      </c>
      <c r="B37" s="109" t="s">
        <v>35</v>
      </c>
      <c r="C37" s="110">
        <f>[1]TH!$C$5</f>
        <v>0</v>
      </c>
      <c r="D37" s="110">
        <f>1.3*21/23</f>
        <v>1.1869565217391305</v>
      </c>
      <c r="E37" s="110"/>
      <c r="F37" s="110">
        <f>0.3*21/23</f>
        <v>0.27391304347826084</v>
      </c>
      <c r="G37" s="110">
        <f>0.2*21/23</f>
        <v>0.18260869565217391</v>
      </c>
      <c r="H37" s="110"/>
      <c r="I37" s="110">
        <f t="shared" si="0"/>
        <v>1.6434782608695653</v>
      </c>
      <c r="J37" s="111">
        <f t="shared" si="1"/>
        <v>2448782.6086956523</v>
      </c>
      <c r="K37" s="111"/>
      <c r="L37" s="111"/>
      <c r="M37" s="111"/>
      <c r="N37" s="111"/>
      <c r="O37" s="111"/>
      <c r="P37" s="111"/>
      <c r="Q37" s="112"/>
      <c r="R37" s="112">
        <v>1</v>
      </c>
      <c r="S37" s="111">
        <f t="shared" si="2"/>
        <v>0</v>
      </c>
      <c r="T37" s="111">
        <f t="shared" si="3"/>
        <v>2448782.6086956523</v>
      </c>
      <c r="U37" s="115"/>
      <c r="V37" s="113" t="s">
        <v>1023</v>
      </c>
    </row>
    <row r="38" spans="1:31" s="119" customFormat="1" ht="27" customHeight="1" x14ac:dyDescent="0.3">
      <c r="A38" s="108">
        <v>32</v>
      </c>
      <c r="B38" s="116" t="s">
        <v>36</v>
      </c>
      <c r="C38" s="110">
        <f>[1]TH!$C$5</f>
        <v>0</v>
      </c>
      <c r="D38" s="110">
        <f>0.8*22/23</f>
        <v>0.76521739130434785</v>
      </c>
      <c r="E38" s="110"/>
      <c r="F38" s="110">
        <f>0.3*22/23</f>
        <v>0.28695652173913044</v>
      </c>
      <c r="G38" s="117"/>
      <c r="H38" s="110"/>
      <c r="I38" s="110">
        <f t="shared" si="0"/>
        <v>1.0521739130434784</v>
      </c>
      <c r="J38" s="111">
        <f t="shared" si="1"/>
        <v>1567739.1304347827</v>
      </c>
      <c r="K38" s="111"/>
      <c r="L38" s="111"/>
      <c r="M38" s="111"/>
      <c r="N38" s="111"/>
      <c r="O38" s="111"/>
      <c r="P38" s="111"/>
      <c r="Q38" s="112"/>
      <c r="R38" s="112">
        <v>1</v>
      </c>
      <c r="S38" s="111">
        <f t="shared" si="2"/>
        <v>0</v>
      </c>
      <c r="T38" s="111">
        <f t="shared" si="3"/>
        <v>1567739.1304347827</v>
      </c>
      <c r="U38" s="118"/>
      <c r="V38" s="113" t="s">
        <v>1024</v>
      </c>
    </row>
    <row r="39" spans="1:31" s="129" customFormat="1" ht="27" customHeight="1" x14ac:dyDescent="0.3">
      <c r="A39" s="120">
        <v>33</v>
      </c>
      <c r="B39" s="121" t="s">
        <v>37</v>
      </c>
      <c r="C39" s="122">
        <f>[1]TH!$C$5*80%*50%</f>
        <v>0</v>
      </c>
      <c r="D39" s="123">
        <f>1.3*80%*0</f>
        <v>0</v>
      </c>
      <c r="E39" s="123"/>
      <c r="F39" s="122">
        <f>0.3*80%*0</f>
        <v>0</v>
      </c>
      <c r="G39" s="123"/>
      <c r="H39" s="122"/>
      <c r="I39" s="122">
        <f t="shared" si="0"/>
        <v>0</v>
      </c>
      <c r="J39" s="124">
        <f t="shared" si="1"/>
        <v>0</v>
      </c>
      <c r="K39" s="125"/>
      <c r="L39" s="125"/>
      <c r="M39" s="125"/>
      <c r="N39" s="125"/>
      <c r="O39" s="125"/>
      <c r="P39" s="125"/>
      <c r="Q39" s="126"/>
      <c r="R39" s="126">
        <v>0.7</v>
      </c>
      <c r="S39" s="124">
        <f t="shared" si="2"/>
        <v>0</v>
      </c>
      <c r="T39" s="124">
        <f t="shared" si="3"/>
        <v>0</v>
      </c>
      <c r="U39" s="127"/>
      <c r="V39" s="128" t="s">
        <v>1025</v>
      </c>
    </row>
    <row r="40" spans="1:31" s="137" customFormat="1" ht="27" customHeight="1" x14ac:dyDescent="0.3">
      <c r="A40" s="100">
        <v>34</v>
      </c>
      <c r="B40" s="130" t="s">
        <v>38</v>
      </c>
      <c r="C40" s="131">
        <f>[1]TH!$C$5*80%</f>
        <v>0</v>
      </c>
      <c r="D40" s="132">
        <f>0.8*80%*21/23</f>
        <v>0.58434782608695668</v>
      </c>
      <c r="E40" s="132"/>
      <c r="F40" s="131">
        <f>0.3*80%*21/23</f>
        <v>0.21913043478260869</v>
      </c>
      <c r="G40" s="132"/>
      <c r="H40" s="131"/>
      <c r="I40" s="131">
        <f t="shared" si="0"/>
        <v>0.80347826086956542</v>
      </c>
      <c r="J40" s="103">
        <f t="shared" si="1"/>
        <v>1197182.6086956526</v>
      </c>
      <c r="K40" s="133"/>
      <c r="L40" s="133"/>
      <c r="M40" s="133"/>
      <c r="N40" s="133"/>
      <c r="O40" s="133"/>
      <c r="P40" s="133"/>
      <c r="Q40" s="134"/>
      <c r="R40" s="134">
        <v>0.7</v>
      </c>
      <c r="S40" s="103">
        <f t="shared" si="2"/>
        <v>0</v>
      </c>
      <c r="T40" s="103">
        <f t="shared" si="3"/>
        <v>1197182.6086956526</v>
      </c>
      <c r="U40" s="135"/>
      <c r="V40" s="136" t="s">
        <v>1026</v>
      </c>
    </row>
    <row r="41" spans="1:31" s="114" customFormat="1" ht="27" customHeight="1" x14ac:dyDescent="0.3">
      <c r="A41" s="108">
        <v>35</v>
      </c>
      <c r="B41" s="138" t="s">
        <v>39</v>
      </c>
      <c r="C41" s="139">
        <f>[1]TH!$C$5</f>
        <v>0</v>
      </c>
      <c r="D41" s="117">
        <f>1.3*22/23</f>
        <v>1.2434782608695654</v>
      </c>
      <c r="E41" s="117"/>
      <c r="F41" s="139">
        <f>0.3*22/23</f>
        <v>0.28695652173913044</v>
      </c>
      <c r="G41" s="117"/>
      <c r="H41" s="139"/>
      <c r="I41" s="139">
        <f>SUM(C41:H41)</f>
        <v>1.5304347826086957</v>
      </c>
      <c r="J41" s="111">
        <f t="shared" si="1"/>
        <v>2280347.8260869565</v>
      </c>
      <c r="K41" s="140"/>
      <c r="L41" s="140"/>
      <c r="M41" s="140"/>
      <c r="N41" s="140"/>
      <c r="O41" s="140"/>
      <c r="P41" s="140"/>
      <c r="Q41" s="141"/>
      <c r="R41" s="141">
        <v>1</v>
      </c>
      <c r="S41" s="111">
        <f t="shared" si="2"/>
        <v>0</v>
      </c>
      <c r="T41" s="111">
        <f t="shared" si="3"/>
        <v>2280347.8260869565</v>
      </c>
      <c r="U41" s="113"/>
      <c r="V41" s="142" t="s">
        <v>1027</v>
      </c>
    </row>
    <row r="42" spans="1:31" s="137" customFormat="1" ht="27" customHeight="1" x14ac:dyDescent="0.3">
      <c r="A42" s="100">
        <v>36</v>
      </c>
      <c r="B42" s="130" t="s">
        <v>1013</v>
      </c>
      <c r="C42" s="131">
        <f>[1]TH!$C$5*80%</f>
        <v>0</v>
      </c>
      <c r="D42" s="132">
        <f>1.6*80%</f>
        <v>1.2800000000000002</v>
      </c>
      <c r="E42" s="132"/>
      <c r="F42" s="131">
        <f>0.3*80%</f>
        <v>0.24</v>
      </c>
      <c r="G42" s="132"/>
      <c r="H42" s="131"/>
      <c r="I42" s="131">
        <f>SUM(C42:H42)</f>
        <v>1.5200000000000002</v>
      </c>
      <c r="J42" s="103">
        <f t="shared" si="1"/>
        <v>2264800.0000000005</v>
      </c>
      <c r="K42" s="133"/>
      <c r="L42" s="133"/>
      <c r="M42" s="133"/>
      <c r="N42" s="133"/>
      <c r="O42" s="133"/>
      <c r="P42" s="133"/>
      <c r="Q42" s="134"/>
      <c r="R42" s="134">
        <v>1</v>
      </c>
      <c r="S42" s="103">
        <f t="shared" si="2"/>
        <v>0</v>
      </c>
      <c r="T42" s="103">
        <f t="shared" si="3"/>
        <v>2264800.0000000005</v>
      </c>
      <c r="U42" s="135"/>
      <c r="V42" s="136" t="s">
        <v>1028</v>
      </c>
    </row>
    <row r="43" spans="1:31" s="149" customFormat="1" ht="27" customHeight="1" x14ac:dyDescent="0.3">
      <c r="A43" s="143"/>
      <c r="B43" s="143" t="s">
        <v>1014</v>
      </c>
      <c r="C43" s="144">
        <f t="shared" ref="C43:T43" si="4">SUM(C7:C42)</f>
        <v>0</v>
      </c>
      <c r="D43" s="144">
        <f t="shared" si="4"/>
        <v>38.216521739130442</v>
      </c>
      <c r="E43" s="144">
        <f t="shared" si="4"/>
        <v>7.0608695652173914</v>
      </c>
      <c r="F43" s="144">
        <f t="shared" si="4"/>
        <v>8.9939130434782601</v>
      </c>
      <c r="G43" s="144">
        <f t="shared" si="4"/>
        <v>11.86086956521739</v>
      </c>
      <c r="H43" s="144">
        <f t="shared" si="4"/>
        <v>0</v>
      </c>
      <c r="I43" s="144">
        <f t="shared" si="4"/>
        <v>66.132173913043488</v>
      </c>
      <c r="J43" s="145">
        <f t="shared" si="4"/>
        <v>98536939.130434811</v>
      </c>
      <c r="K43" s="145">
        <f t="shared" si="4"/>
        <v>0</v>
      </c>
      <c r="L43" s="145">
        <f t="shared" si="4"/>
        <v>0</v>
      </c>
      <c r="M43" s="145">
        <f t="shared" si="4"/>
        <v>0</v>
      </c>
      <c r="N43" s="145">
        <f t="shared" si="4"/>
        <v>0</v>
      </c>
      <c r="O43" s="145">
        <f t="shared" si="4"/>
        <v>0</v>
      </c>
      <c r="P43" s="145">
        <f t="shared" si="4"/>
        <v>0</v>
      </c>
      <c r="Q43" s="146">
        <f t="shared" si="4"/>
        <v>0</v>
      </c>
      <c r="R43" s="146">
        <f t="shared" si="4"/>
        <v>35.400000000000006</v>
      </c>
      <c r="S43" s="145">
        <f t="shared" si="4"/>
        <v>0</v>
      </c>
      <c r="T43" s="145">
        <f t="shared" si="4"/>
        <v>98536939.130434811</v>
      </c>
      <c r="U43" s="147"/>
      <c r="V43" s="147"/>
      <c r="W43" s="148">
        <f>T43+[1]KTNB!T11</f>
        <v>111407947.82608698</v>
      </c>
      <c r="X43" s="148"/>
      <c r="Y43" s="148"/>
      <c r="Z43" s="148"/>
      <c r="AA43" s="148"/>
      <c r="AB43" s="148"/>
      <c r="AC43" s="148"/>
      <c r="AD43" s="148"/>
      <c r="AE43" s="148"/>
    </row>
    <row r="44" spans="1:31" s="151" customFormat="1" ht="16.5" x14ac:dyDescent="0.35">
      <c r="A44" s="4"/>
      <c r="B44" s="4"/>
      <c r="C44" s="150"/>
      <c r="I44" s="152">
        <f>I43-C43</f>
        <v>66.132173913043488</v>
      </c>
      <c r="J44" s="153"/>
      <c r="K44" s="153"/>
      <c r="L44" s="153"/>
      <c r="M44" s="153"/>
      <c r="N44" s="153"/>
      <c r="O44" s="153"/>
      <c r="P44" s="153"/>
      <c r="Q44" s="153"/>
      <c r="R44" s="153"/>
      <c r="S44" s="153"/>
      <c r="W44" s="154"/>
      <c r="X44" s="154"/>
      <c r="Y44" s="154"/>
      <c r="Z44" s="154"/>
      <c r="AA44" s="154"/>
      <c r="AB44" s="154"/>
      <c r="AC44" s="154"/>
      <c r="AD44" s="154"/>
      <c r="AE44" s="154"/>
    </row>
    <row r="45" spans="1:31" s="106" customFormat="1" ht="14" x14ac:dyDescent="0.3">
      <c r="I45" s="185" t="str">
        <f>[1]TH!M48</f>
        <v>Hà Nội, ngày 12 tháng 01 năm 2022</v>
      </c>
      <c r="J45" s="186"/>
      <c r="K45" s="186"/>
      <c r="L45" s="186"/>
      <c r="M45" s="186"/>
      <c r="N45" s="186"/>
      <c r="O45" s="186"/>
      <c r="P45" s="186"/>
      <c r="Q45" s="155"/>
      <c r="R45" s="155"/>
      <c r="S45" s="155"/>
    </row>
    <row r="46" spans="1:31" s="149" customFormat="1" ht="14" x14ac:dyDescent="0.3">
      <c r="B46" s="156" t="s">
        <v>1029</v>
      </c>
      <c r="I46" s="187" t="s">
        <v>1030</v>
      </c>
      <c r="J46" s="187"/>
      <c r="K46" s="187"/>
      <c r="L46" s="187"/>
      <c r="M46" s="187"/>
      <c r="N46" s="187"/>
      <c r="O46" s="187"/>
      <c r="P46" s="187"/>
      <c r="Q46" s="156"/>
      <c r="R46" s="156"/>
      <c r="S46" s="156"/>
    </row>
    <row r="47" spans="1:31" s="106" customFormat="1" ht="14" x14ac:dyDescent="0.3">
      <c r="J47" s="157"/>
      <c r="K47" s="157"/>
      <c r="L47" s="157"/>
      <c r="M47" s="157"/>
      <c r="N47" s="157"/>
      <c r="O47" s="157"/>
      <c r="P47" s="157"/>
      <c r="Q47" s="157"/>
      <c r="R47" s="157"/>
      <c r="S47" s="157"/>
    </row>
    <row r="48" spans="1:31" s="106" customFormat="1" ht="14" x14ac:dyDescent="0.3">
      <c r="J48" s="157"/>
      <c r="K48" s="157"/>
      <c r="L48" s="157"/>
      <c r="M48" s="157"/>
      <c r="N48" s="157"/>
      <c r="O48" s="157"/>
      <c r="P48" s="157"/>
      <c r="Q48" s="157"/>
      <c r="R48" s="157"/>
      <c r="S48" s="157"/>
    </row>
    <row r="49" spans="2:19" s="151" customFormat="1" ht="16.5" x14ac:dyDescent="0.35">
      <c r="B49" s="153"/>
      <c r="J49" s="153"/>
      <c r="K49" s="153"/>
      <c r="L49" s="153"/>
      <c r="M49" s="153"/>
      <c r="N49" s="153"/>
      <c r="O49" s="153"/>
      <c r="P49" s="153"/>
      <c r="Q49" s="153"/>
      <c r="R49" s="153"/>
      <c r="S49" s="153"/>
    </row>
    <row r="50" spans="2:19" s="151" customFormat="1" ht="16.5" x14ac:dyDescent="0.35">
      <c r="J50" s="153"/>
      <c r="K50" s="153"/>
      <c r="L50" s="153"/>
      <c r="M50" s="153"/>
      <c r="N50" s="153"/>
      <c r="O50" s="153"/>
      <c r="P50" s="153"/>
      <c r="Q50" s="153"/>
      <c r="R50" s="153"/>
      <c r="S50" s="153"/>
    </row>
    <row r="51" spans="2:19" s="151" customFormat="1" ht="16.5" x14ac:dyDescent="0.35">
      <c r="J51" s="153"/>
      <c r="K51" s="153"/>
      <c r="L51" s="153"/>
      <c r="M51" s="153"/>
      <c r="N51" s="153"/>
      <c r="O51" s="153"/>
      <c r="P51" s="153"/>
      <c r="Q51" s="153"/>
      <c r="R51" s="153"/>
      <c r="S51" s="153"/>
    </row>
    <row r="52" spans="2:19" s="151" customFormat="1" ht="16.5" x14ac:dyDescent="0.35">
      <c r="J52" s="153"/>
      <c r="K52" s="153"/>
      <c r="L52" s="153"/>
      <c r="M52" s="153"/>
      <c r="N52" s="153"/>
      <c r="O52" s="153"/>
      <c r="P52" s="153"/>
      <c r="Q52" s="153"/>
      <c r="R52" s="153"/>
      <c r="S52" s="153"/>
    </row>
    <row r="53" spans="2:19" s="151" customFormat="1" ht="16.5" x14ac:dyDescent="0.35">
      <c r="J53" s="153"/>
      <c r="K53" s="153"/>
      <c r="L53" s="153"/>
      <c r="M53" s="153"/>
      <c r="N53" s="153"/>
      <c r="O53" s="153"/>
      <c r="P53" s="153"/>
      <c r="Q53" s="153"/>
      <c r="R53" s="153"/>
      <c r="S53" s="153"/>
    </row>
    <row r="54" spans="2:19" s="151" customFormat="1" ht="16.5" x14ac:dyDescent="0.35">
      <c r="J54" s="153"/>
      <c r="K54" s="153"/>
      <c r="L54" s="153"/>
      <c r="M54" s="153"/>
      <c r="N54" s="153"/>
      <c r="O54" s="153"/>
      <c r="P54" s="153"/>
      <c r="Q54" s="153"/>
      <c r="R54" s="153"/>
      <c r="S54" s="153"/>
    </row>
    <row r="55" spans="2:19" s="151" customFormat="1" ht="16.5" x14ac:dyDescent="0.35">
      <c r="J55" s="153"/>
      <c r="K55" s="153"/>
      <c r="L55" s="153"/>
      <c r="M55" s="153"/>
      <c r="N55" s="153"/>
      <c r="O55" s="153"/>
      <c r="P55" s="153"/>
      <c r="Q55" s="153"/>
      <c r="R55" s="153"/>
      <c r="S55" s="153"/>
    </row>
    <row r="56" spans="2:19" s="151" customFormat="1" ht="16.5" x14ac:dyDescent="0.35">
      <c r="J56" s="153"/>
      <c r="K56" s="153"/>
      <c r="L56" s="153"/>
      <c r="M56" s="153"/>
      <c r="N56" s="153"/>
      <c r="O56" s="153"/>
      <c r="P56" s="153"/>
      <c r="Q56" s="153"/>
      <c r="R56" s="153"/>
      <c r="S56" s="153"/>
    </row>
    <row r="57" spans="2:19" s="151" customFormat="1" ht="16.5" x14ac:dyDescent="0.35">
      <c r="J57" s="153"/>
      <c r="K57" s="153"/>
      <c r="L57" s="153"/>
      <c r="M57" s="153"/>
      <c r="N57" s="153"/>
      <c r="O57" s="153"/>
      <c r="P57" s="153"/>
      <c r="Q57" s="153"/>
      <c r="R57" s="153"/>
      <c r="S57" s="153"/>
    </row>
    <row r="58" spans="2:19" s="151" customFormat="1" ht="16.5" x14ac:dyDescent="0.35">
      <c r="J58" s="153"/>
      <c r="K58" s="153"/>
      <c r="L58" s="153"/>
      <c r="M58" s="153"/>
      <c r="N58" s="153"/>
      <c r="O58" s="153"/>
      <c r="P58" s="153"/>
      <c r="Q58" s="153"/>
      <c r="R58" s="153"/>
      <c r="S58" s="153"/>
    </row>
    <row r="59" spans="2:19" s="151" customFormat="1" ht="16.5" x14ac:dyDescent="0.35">
      <c r="J59" s="153"/>
      <c r="K59" s="153"/>
      <c r="L59" s="153"/>
      <c r="M59" s="153"/>
      <c r="N59" s="153"/>
      <c r="O59" s="153"/>
      <c r="P59" s="153"/>
      <c r="Q59" s="153"/>
      <c r="R59" s="153"/>
      <c r="S59" s="153"/>
    </row>
  </sheetData>
  <mergeCells count="14">
    <mergeCell ref="U4:U5"/>
    <mergeCell ref="V4:V5"/>
    <mergeCell ref="I45:P45"/>
    <mergeCell ref="I46:P46"/>
    <mergeCell ref="A1:V1"/>
    <mergeCell ref="A2:V2"/>
    <mergeCell ref="A4:A5"/>
    <mergeCell ref="B4:B5"/>
    <mergeCell ref="C4:C5"/>
    <mergeCell ref="D4:N4"/>
    <mergeCell ref="O4:O5"/>
    <mergeCell ref="P4:P5"/>
    <mergeCell ref="Q4:S4"/>
    <mergeCell ref="T4:T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682"/>
  <sheetViews>
    <sheetView topLeftCell="L1" workbookViewId="0">
      <selection activeCell="B19" sqref="B19"/>
    </sheetView>
  </sheetViews>
  <sheetFormatPr defaultRowHeight="15.5" x14ac:dyDescent="0.35"/>
  <cols>
    <col min="1" max="1" width="3.7265625" style="83" customWidth="1"/>
    <col min="2" max="2" width="18.54296875" style="83" customWidth="1"/>
    <col min="3" max="3" width="4.81640625" style="83" customWidth="1"/>
    <col min="4" max="4" width="5.7265625" style="87" bestFit="1" customWidth="1"/>
    <col min="5" max="5" width="4.26953125" style="83" customWidth="1"/>
    <col min="6" max="6" width="5" style="88" bestFit="1" customWidth="1"/>
    <col min="7" max="7" width="5.7265625" style="88" bestFit="1" customWidth="1"/>
    <col min="8" max="8" width="4.7265625" style="83" customWidth="1"/>
    <col min="9" max="9" width="4" style="83" customWidth="1"/>
    <col min="10" max="10" width="6.453125" style="83" customWidth="1"/>
    <col min="11" max="11" width="9.54296875" style="83" bestFit="1" customWidth="1"/>
    <col min="12" max="12" width="5.26953125" style="83" customWidth="1"/>
    <col min="13" max="13" width="6.54296875" style="83" bestFit="1" customWidth="1"/>
    <col min="14" max="14" width="4.453125" style="83" customWidth="1"/>
    <col min="15" max="15" width="5.7265625" style="83" customWidth="1"/>
    <col min="16" max="16" width="7.7265625" style="83" customWidth="1"/>
    <col min="17" max="17" width="8.81640625" style="83" customWidth="1"/>
    <col min="18" max="18" width="8.7265625" style="83" bestFit="1" customWidth="1"/>
    <col min="19" max="19" width="6.54296875" style="83" customWidth="1"/>
    <col min="20" max="21" width="8" style="83" customWidth="1"/>
    <col min="22" max="22" width="7.81640625" style="83" customWidth="1"/>
    <col min="23" max="23" width="7.7265625" style="83" customWidth="1"/>
    <col min="24" max="24" width="7.81640625" style="83" bestFit="1" customWidth="1"/>
    <col min="25" max="25" width="7.54296875" style="83" customWidth="1"/>
    <col min="26" max="26" width="6.54296875" style="83" bestFit="1" customWidth="1"/>
    <col min="27" max="27" width="7.81640625" style="83" bestFit="1" customWidth="1"/>
    <col min="28" max="28" width="9.54296875" style="89" bestFit="1" customWidth="1"/>
    <col min="29" max="29" width="11.54296875" style="83" customWidth="1"/>
    <col min="30" max="30" width="10" style="92" customWidth="1"/>
    <col min="31" max="31" width="8.26953125" style="83" bestFit="1" customWidth="1"/>
    <col min="32" max="32" width="5" style="83" bestFit="1" customWidth="1"/>
    <col min="33" max="33" width="8.54296875" style="83" customWidth="1"/>
    <col min="34" max="34" width="7.7265625" style="83" customWidth="1"/>
    <col min="35" max="35" width="6.54296875" style="83" bestFit="1" customWidth="1"/>
    <col min="36" max="36" width="13" style="83" customWidth="1"/>
    <col min="37" max="37" width="9.81640625" style="83" customWidth="1"/>
    <col min="38" max="38" width="11.26953125" style="83" customWidth="1"/>
    <col min="39" max="256" width="9.1796875" style="83"/>
    <col min="257" max="257" width="3.7265625" style="83" customWidth="1"/>
    <col min="258" max="258" width="18.54296875" style="83" customWidth="1"/>
    <col min="259" max="259" width="4.81640625" style="83" customWidth="1"/>
    <col min="260" max="260" width="5.7265625" style="83" bestFit="1" customWidth="1"/>
    <col min="261" max="261" width="4.26953125" style="83" customWidth="1"/>
    <col min="262" max="262" width="5" style="83" bestFit="1" customWidth="1"/>
    <col min="263" max="263" width="5.7265625" style="83" bestFit="1" customWidth="1"/>
    <col min="264" max="264" width="4.7265625" style="83" customWidth="1"/>
    <col min="265" max="265" width="4" style="83" customWidth="1"/>
    <col min="266" max="266" width="6.453125" style="83" customWidth="1"/>
    <col min="267" max="267" width="9.54296875" style="83" bestFit="1" customWidth="1"/>
    <col min="268" max="268" width="5.26953125" style="83" customWidth="1"/>
    <col min="269" max="269" width="6.54296875" style="83" bestFit="1" customWidth="1"/>
    <col min="270" max="270" width="4.453125" style="83" customWidth="1"/>
    <col min="271" max="271" width="5.7265625" style="83" customWidth="1"/>
    <col min="272" max="272" width="7.7265625" style="83" customWidth="1"/>
    <col min="273" max="273" width="8.81640625" style="83" customWidth="1"/>
    <col min="274" max="274" width="8.7265625" style="83" bestFit="1" customWidth="1"/>
    <col min="275" max="275" width="6.54296875" style="83" customWidth="1"/>
    <col min="276" max="277" width="8" style="83" customWidth="1"/>
    <col min="278" max="278" width="7.81640625" style="83" customWidth="1"/>
    <col min="279" max="279" width="7.7265625" style="83" customWidth="1"/>
    <col min="280" max="280" width="7.81640625" style="83" bestFit="1" customWidth="1"/>
    <col min="281" max="281" width="7.54296875" style="83" customWidth="1"/>
    <col min="282" max="282" width="6.54296875" style="83" bestFit="1" customWidth="1"/>
    <col min="283" max="283" width="7.81640625" style="83" bestFit="1" customWidth="1"/>
    <col min="284" max="284" width="9.54296875" style="83" bestFit="1" customWidth="1"/>
    <col min="285" max="285" width="11.54296875" style="83" customWidth="1"/>
    <col min="286" max="286" width="10" style="83" customWidth="1"/>
    <col min="287" max="287" width="8.26953125" style="83" bestFit="1" customWidth="1"/>
    <col min="288" max="288" width="5" style="83" bestFit="1" customWidth="1"/>
    <col min="289" max="289" width="8.54296875" style="83" customWidth="1"/>
    <col min="290" max="290" width="7.7265625" style="83" customWidth="1"/>
    <col min="291" max="291" width="6.54296875" style="83" bestFit="1" customWidth="1"/>
    <col min="292" max="292" width="13" style="83" customWidth="1"/>
    <col min="293" max="293" width="9.81640625" style="83" customWidth="1"/>
    <col min="294" max="294" width="11.26953125" style="83" customWidth="1"/>
    <col min="295" max="512" width="9.1796875" style="83"/>
    <col min="513" max="513" width="3.7265625" style="83" customWidth="1"/>
    <col min="514" max="514" width="18.54296875" style="83" customWidth="1"/>
    <col min="515" max="515" width="4.81640625" style="83" customWidth="1"/>
    <col min="516" max="516" width="5.7265625" style="83" bestFit="1" customWidth="1"/>
    <col min="517" max="517" width="4.26953125" style="83" customWidth="1"/>
    <col min="518" max="518" width="5" style="83" bestFit="1" customWidth="1"/>
    <col min="519" max="519" width="5.7265625" style="83" bestFit="1" customWidth="1"/>
    <col min="520" max="520" width="4.7265625" style="83" customWidth="1"/>
    <col min="521" max="521" width="4" style="83" customWidth="1"/>
    <col min="522" max="522" width="6.453125" style="83" customWidth="1"/>
    <col min="523" max="523" width="9.54296875" style="83" bestFit="1" customWidth="1"/>
    <col min="524" max="524" width="5.26953125" style="83" customWidth="1"/>
    <col min="525" max="525" width="6.54296875" style="83" bestFit="1" customWidth="1"/>
    <col min="526" max="526" width="4.453125" style="83" customWidth="1"/>
    <col min="527" max="527" width="5.7265625" style="83" customWidth="1"/>
    <col min="528" max="528" width="7.7265625" style="83" customWidth="1"/>
    <col min="529" max="529" width="8.81640625" style="83" customWidth="1"/>
    <col min="530" max="530" width="8.7265625" style="83" bestFit="1" customWidth="1"/>
    <col min="531" max="531" width="6.54296875" style="83" customWidth="1"/>
    <col min="532" max="533" width="8" style="83" customWidth="1"/>
    <col min="534" max="534" width="7.81640625" style="83" customWidth="1"/>
    <col min="535" max="535" width="7.7265625" style="83" customWidth="1"/>
    <col min="536" max="536" width="7.81640625" style="83" bestFit="1" customWidth="1"/>
    <col min="537" max="537" width="7.54296875" style="83" customWidth="1"/>
    <col min="538" max="538" width="6.54296875" style="83" bestFit="1" customWidth="1"/>
    <col min="539" max="539" width="7.81640625" style="83" bestFit="1" customWidth="1"/>
    <col min="540" max="540" width="9.54296875" style="83" bestFit="1" customWidth="1"/>
    <col min="541" max="541" width="11.54296875" style="83" customWidth="1"/>
    <col min="542" max="542" width="10" style="83" customWidth="1"/>
    <col min="543" max="543" width="8.26953125" style="83" bestFit="1" customWidth="1"/>
    <col min="544" max="544" width="5" style="83" bestFit="1" customWidth="1"/>
    <col min="545" max="545" width="8.54296875" style="83" customWidth="1"/>
    <col min="546" max="546" width="7.7265625" style="83" customWidth="1"/>
    <col min="547" max="547" width="6.54296875" style="83" bestFit="1" customWidth="1"/>
    <col min="548" max="548" width="13" style="83" customWidth="1"/>
    <col min="549" max="549" width="9.81640625" style="83" customWidth="1"/>
    <col min="550" max="550" width="11.26953125" style="83" customWidth="1"/>
    <col min="551" max="768" width="9.1796875" style="83"/>
    <col min="769" max="769" width="3.7265625" style="83" customWidth="1"/>
    <col min="770" max="770" width="18.54296875" style="83" customWidth="1"/>
    <col min="771" max="771" width="4.81640625" style="83" customWidth="1"/>
    <col min="772" max="772" width="5.7265625" style="83" bestFit="1" customWidth="1"/>
    <col min="773" max="773" width="4.26953125" style="83" customWidth="1"/>
    <col min="774" max="774" width="5" style="83" bestFit="1" customWidth="1"/>
    <col min="775" max="775" width="5.7265625" style="83" bestFit="1" customWidth="1"/>
    <col min="776" max="776" width="4.7265625" style="83" customWidth="1"/>
    <col min="777" max="777" width="4" style="83" customWidth="1"/>
    <col min="778" max="778" width="6.453125" style="83" customWidth="1"/>
    <col min="779" max="779" width="9.54296875" style="83" bestFit="1" customWidth="1"/>
    <col min="780" max="780" width="5.26953125" style="83" customWidth="1"/>
    <col min="781" max="781" width="6.54296875" style="83" bestFit="1" customWidth="1"/>
    <col min="782" max="782" width="4.453125" style="83" customWidth="1"/>
    <col min="783" max="783" width="5.7265625" style="83" customWidth="1"/>
    <col min="784" max="784" width="7.7265625" style="83" customWidth="1"/>
    <col min="785" max="785" width="8.81640625" style="83" customWidth="1"/>
    <col min="786" max="786" width="8.7265625" style="83" bestFit="1" customWidth="1"/>
    <col min="787" max="787" width="6.54296875" style="83" customWidth="1"/>
    <col min="788" max="789" width="8" style="83" customWidth="1"/>
    <col min="790" max="790" width="7.81640625" style="83" customWidth="1"/>
    <col min="791" max="791" width="7.7265625" style="83" customWidth="1"/>
    <col min="792" max="792" width="7.81640625" style="83" bestFit="1" customWidth="1"/>
    <col min="793" max="793" width="7.54296875" style="83" customWidth="1"/>
    <col min="794" max="794" width="6.54296875" style="83" bestFit="1" customWidth="1"/>
    <col min="795" max="795" width="7.81640625" style="83" bestFit="1" customWidth="1"/>
    <col min="796" max="796" width="9.54296875" style="83" bestFit="1" customWidth="1"/>
    <col min="797" max="797" width="11.54296875" style="83" customWidth="1"/>
    <col min="798" max="798" width="10" style="83" customWidth="1"/>
    <col min="799" max="799" width="8.26953125" style="83" bestFit="1" customWidth="1"/>
    <col min="800" max="800" width="5" style="83" bestFit="1" customWidth="1"/>
    <col min="801" max="801" width="8.54296875" style="83" customWidth="1"/>
    <col min="802" max="802" width="7.7265625" style="83" customWidth="1"/>
    <col min="803" max="803" width="6.54296875" style="83" bestFit="1" customWidth="1"/>
    <col min="804" max="804" width="13" style="83" customWidth="1"/>
    <col min="805" max="805" width="9.81640625" style="83" customWidth="1"/>
    <col min="806" max="806" width="11.26953125" style="83" customWidth="1"/>
    <col min="807" max="1024" width="9.1796875" style="83"/>
    <col min="1025" max="1025" width="3.7265625" style="83" customWidth="1"/>
    <col min="1026" max="1026" width="18.54296875" style="83" customWidth="1"/>
    <col min="1027" max="1027" width="4.81640625" style="83" customWidth="1"/>
    <col min="1028" max="1028" width="5.7265625" style="83" bestFit="1" customWidth="1"/>
    <col min="1029" max="1029" width="4.26953125" style="83" customWidth="1"/>
    <col min="1030" max="1030" width="5" style="83" bestFit="1" customWidth="1"/>
    <col min="1031" max="1031" width="5.7265625" style="83" bestFit="1" customWidth="1"/>
    <col min="1032" max="1032" width="4.7265625" style="83" customWidth="1"/>
    <col min="1033" max="1033" width="4" style="83" customWidth="1"/>
    <col min="1034" max="1034" width="6.453125" style="83" customWidth="1"/>
    <col min="1035" max="1035" width="9.54296875" style="83" bestFit="1" customWidth="1"/>
    <col min="1036" max="1036" width="5.26953125" style="83" customWidth="1"/>
    <col min="1037" max="1037" width="6.54296875" style="83" bestFit="1" customWidth="1"/>
    <col min="1038" max="1038" width="4.453125" style="83" customWidth="1"/>
    <col min="1039" max="1039" width="5.7265625" style="83" customWidth="1"/>
    <col min="1040" max="1040" width="7.7265625" style="83" customWidth="1"/>
    <col min="1041" max="1041" width="8.81640625" style="83" customWidth="1"/>
    <col min="1042" max="1042" width="8.7265625" style="83" bestFit="1" customWidth="1"/>
    <col min="1043" max="1043" width="6.54296875" style="83" customWidth="1"/>
    <col min="1044" max="1045" width="8" style="83" customWidth="1"/>
    <col min="1046" max="1046" width="7.81640625" style="83" customWidth="1"/>
    <col min="1047" max="1047" width="7.7265625" style="83" customWidth="1"/>
    <col min="1048" max="1048" width="7.81640625" style="83" bestFit="1" customWidth="1"/>
    <col min="1049" max="1049" width="7.54296875" style="83" customWidth="1"/>
    <col min="1050" max="1050" width="6.54296875" style="83" bestFit="1" customWidth="1"/>
    <col min="1051" max="1051" width="7.81640625" style="83" bestFit="1" customWidth="1"/>
    <col min="1052" max="1052" width="9.54296875" style="83" bestFit="1" customWidth="1"/>
    <col min="1053" max="1053" width="11.54296875" style="83" customWidth="1"/>
    <col min="1054" max="1054" width="10" style="83" customWidth="1"/>
    <col min="1055" max="1055" width="8.26953125" style="83" bestFit="1" customWidth="1"/>
    <col min="1056" max="1056" width="5" style="83" bestFit="1" customWidth="1"/>
    <col min="1057" max="1057" width="8.54296875" style="83" customWidth="1"/>
    <col min="1058" max="1058" width="7.7265625" style="83" customWidth="1"/>
    <col min="1059" max="1059" width="6.54296875" style="83" bestFit="1" customWidth="1"/>
    <col min="1060" max="1060" width="13" style="83" customWidth="1"/>
    <col min="1061" max="1061" width="9.81640625" style="83" customWidth="1"/>
    <col min="1062" max="1062" width="11.26953125" style="83" customWidth="1"/>
    <col min="1063" max="1280" width="9.1796875" style="83"/>
    <col min="1281" max="1281" width="3.7265625" style="83" customWidth="1"/>
    <col min="1282" max="1282" width="18.54296875" style="83" customWidth="1"/>
    <col min="1283" max="1283" width="4.81640625" style="83" customWidth="1"/>
    <col min="1284" max="1284" width="5.7265625" style="83" bestFit="1" customWidth="1"/>
    <col min="1285" max="1285" width="4.26953125" style="83" customWidth="1"/>
    <col min="1286" max="1286" width="5" style="83" bestFit="1" customWidth="1"/>
    <col min="1287" max="1287" width="5.7265625" style="83" bestFit="1" customWidth="1"/>
    <col min="1288" max="1288" width="4.7265625" style="83" customWidth="1"/>
    <col min="1289" max="1289" width="4" style="83" customWidth="1"/>
    <col min="1290" max="1290" width="6.453125" style="83" customWidth="1"/>
    <col min="1291" max="1291" width="9.54296875" style="83" bestFit="1" customWidth="1"/>
    <col min="1292" max="1292" width="5.26953125" style="83" customWidth="1"/>
    <col min="1293" max="1293" width="6.54296875" style="83" bestFit="1" customWidth="1"/>
    <col min="1294" max="1294" width="4.453125" style="83" customWidth="1"/>
    <col min="1295" max="1295" width="5.7265625" style="83" customWidth="1"/>
    <col min="1296" max="1296" width="7.7265625" style="83" customWidth="1"/>
    <col min="1297" max="1297" width="8.81640625" style="83" customWidth="1"/>
    <col min="1298" max="1298" width="8.7265625" style="83" bestFit="1" customWidth="1"/>
    <col min="1299" max="1299" width="6.54296875" style="83" customWidth="1"/>
    <col min="1300" max="1301" width="8" style="83" customWidth="1"/>
    <col min="1302" max="1302" width="7.81640625" style="83" customWidth="1"/>
    <col min="1303" max="1303" width="7.7265625" style="83" customWidth="1"/>
    <col min="1304" max="1304" width="7.81640625" style="83" bestFit="1" customWidth="1"/>
    <col min="1305" max="1305" width="7.54296875" style="83" customWidth="1"/>
    <col min="1306" max="1306" width="6.54296875" style="83" bestFit="1" customWidth="1"/>
    <col min="1307" max="1307" width="7.81640625" style="83" bestFit="1" customWidth="1"/>
    <col min="1308" max="1308" width="9.54296875" style="83" bestFit="1" customWidth="1"/>
    <col min="1309" max="1309" width="11.54296875" style="83" customWidth="1"/>
    <col min="1310" max="1310" width="10" style="83" customWidth="1"/>
    <col min="1311" max="1311" width="8.26953125" style="83" bestFit="1" customWidth="1"/>
    <col min="1312" max="1312" width="5" style="83" bestFit="1" customWidth="1"/>
    <col min="1313" max="1313" width="8.54296875" style="83" customWidth="1"/>
    <col min="1314" max="1314" width="7.7265625" style="83" customWidth="1"/>
    <col min="1315" max="1315" width="6.54296875" style="83" bestFit="1" customWidth="1"/>
    <col min="1316" max="1316" width="13" style="83" customWidth="1"/>
    <col min="1317" max="1317" width="9.81640625" style="83" customWidth="1"/>
    <col min="1318" max="1318" width="11.26953125" style="83" customWidth="1"/>
    <col min="1319" max="1536" width="9.1796875" style="83"/>
    <col min="1537" max="1537" width="3.7265625" style="83" customWidth="1"/>
    <col min="1538" max="1538" width="18.54296875" style="83" customWidth="1"/>
    <col min="1539" max="1539" width="4.81640625" style="83" customWidth="1"/>
    <col min="1540" max="1540" width="5.7265625" style="83" bestFit="1" customWidth="1"/>
    <col min="1541" max="1541" width="4.26953125" style="83" customWidth="1"/>
    <col min="1542" max="1542" width="5" style="83" bestFit="1" customWidth="1"/>
    <col min="1543" max="1543" width="5.7265625" style="83" bestFit="1" customWidth="1"/>
    <col min="1544" max="1544" width="4.7265625" style="83" customWidth="1"/>
    <col min="1545" max="1545" width="4" style="83" customWidth="1"/>
    <col min="1546" max="1546" width="6.453125" style="83" customWidth="1"/>
    <col min="1547" max="1547" width="9.54296875" style="83" bestFit="1" customWidth="1"/>
    <col min="1548" max="1548" width="5.26953125" style="83" customWidth="1"/>
    <col min="1549" max="1549" width="6.54296875" style="83" bestFit="1" customWidth="1"/>
    <col min="1550" max="1550" width="4.453125" style="83" customWidth="1"/>
    <col min="1551" max="1551" width="5.7265625" style="83" customWidth="1"/>
    <col min="1552" max="1552" width="7.7265625" style="83" customWidth="1"/>
    <col min="1553" max="1553" width="8.81640625" style="83" customWidth="1"/>
    <col min="1554" max="1554" width="8.7265625" style="83" bestFit="1" customWidth="1"/>
    <col min="1555" max="1555" width="6.54296875" style="83" customWidth="1"/>
    <col min="1556" max="1557" width="8" style="83" customWidth="1"/>
    <col min="1558" max="1558" width="7.81640625" style="83" customWidth="1"/>
    <col min="1559" max="1559" width="7.7265625" style="83" customWidth="1"/>
    <col min="1560" max="1560" width="7.81640625" style="83" bestFit="1" customWidth="1"/>
    <col min="1561" max="1561" width="7.54296875" style="83" customWidth="1"/>
    <col min="1562" max="1562" width="6.54296875" style="83" bestFit="1" customWidth="1"/>
    <col min="1563" max="1563" width="7.81640625" style="83" bestFit="1" customWidth="1"/>
    <col min="1564" max="1564" width="9.54296875" style="83" bestFit="1" customWidth="1"/>
    <col min="1565" max="1565" width="11.54296875" style="83" customWidth="1"/>
    <col min="1566" max="1566" width="10" style="83" customWidth="1"/>
    <col min="1567" max="1567" width="8.26953125" style="83" bestFit="1" customWidth="1"/>
    <col min="1568" max="1568" width="5" style="83" bestFit="1" customWidth="1"/>
    <col min="1569" max="1569" width="8.54296875" style="83" customWidth="1"/>
    <col min="1570" max="1570" width="7.7265625" style="83" customWidth="1"/>
    <col min="1571" max="1571" width="6.54296875" style="83" bestFit="1" customWidth="1"/>
    <col min="1572" max="1572" width="13" style="83" customWidth="1"/>
    <col min="1573" max="1573" width="9.81640625" style="83" customWidth="1"/>
    <col min="1574" max="1574" width="11.26953125" style="83" customWidth="1"/>
    <col min="1575" max="1792" width="9.1796875" style="83"/>
    <col min="1793" max="1793" width="3.7265625" style="83" customWidth="1"/>
    <col min="1794" max="1794" width="18.54296875" style="83" customWidth="1"/>
    <col min="1795" max="1795" width="4.81640625" style="83" customWidth="1"/>
    <col min="1796" max="1796" width="5.7265625" style="83" bestFit="1" customWidth="1"/>
    <col min="1797" max="1797" width="4.26953125" style="83" customWidth="1"/>
    <col min="1798" max="1798" width="5" style="83" bestFit="1" customWidth="1"/>
    <col min="1799" max="1799" width="5.7265625" style="83" bestFit="1" customWidth="1"/>
    <col min="1800" max="1800" width="4.7265625" style="83" customWidth="1"/>
    <col min="1801" max="1801" width="4" style="83" customWidth="1"/>
    <col min="1802" max="1802" width="6.453125" style="83" customWidth="1"/>
    <col min="1803" max="1803" width="9.54296875" style="83" bestFit="1" customWidth="1"/>
    <col min="1804" max="1804" width="5.26953125" style="83" customWidth="1"/>
    <col min="1805" max="1805" width="6.54296875" style="83" bestFit="1" customWidth="1"/>
    <col min="1806" max="1806" width="4.453125" style="83" customWidth="1"/>
    <col min="1807" max="1807" width="5.7265625" style="83" customWidth="1"/>
    <col min="1808" max="1808" width="7.7265625" style="83" customWidth="1"/>
    <col min="1809" max="1809" width="8.81640625" style="83" customWidth="1"/>
    <col min="1810" max="1810" width="8.7265625" style="83" bestFit="1" customWidth="1"/>
    <col min="1811" max="1811" width="6.54296875" style="83" customWidth="1"/>
    <col min="1812" max="1813" width="8" style="83" customWidth="1"/>
    <col min="1814" max="1814" width="7.81640625" style="83" customWidth="1"/>
    <col min="1815" max="1815" width="7.7265625" style="83" customWidth="1"/>
    <col min="1816" max="1816" width="7.81640625" style="83" bestFit="1" customWidth="1"/>
    <col min="1817" max="1817" width="7.54296875" style="83" customWidth="1"/>
    <col min="1818" max="1818" width="6.54296875" style="83" bestFit="1" customWidth="1"/>
    <col min="1819" max="1819" width="7.81640625" style="83" bestFit="1" customWidth="1"/>
    <col min="1820" max="1820" width="9.54296875" style="83" bestFit="1" customWidth="1"/>
    <col min="1821" max="1821" width="11.54296875" style="83" customWidth="1"/>
    <col min="1822" max="1822" width="10" style="83" customWidth="1"/>
    <col min="1823" max="1823" width="8.26953125" style="83" bestFit="1" customWidth="1"/>
    <col min="1824" max="1824" width="5" style="83" bestFit="1" customWidth="1"/>
    <col min="1825" max="1825" width="8.54296875" style="83" customWidth="1"/>
    <col min="1826" max="1826" width="7.7265625" style="83" customWidth="1"/>
    <col min="1827" max="1827" width="6.54296875" style="83" bestFit="1" customWidth="1"/>
    <col min="1828" max="1828" width="13" style="83" customWidth="1"/>
    <col min="1829" max="1829" width="9.81640625" style="83" customWidth="1"/>
    <col min="1830" max="1830" width="11.26953125" style="83" customWidth="1"/>
    <col min="1831" max="2048" width="9.1796875" style="83"/>
    <col min="2049" max="2049" width="3.7265625" style="83" customWidth="1"/>
    <col min="2050" max="2050" width="18.54296875" style="83" customWidth="1"/>
    <col min="2051" max="2051" width="4.81640625" style="83" customWidth="1"/>
    <col min="2052" max="2052" width="5.7265625" style="83" bestFit="1" customWidth="1"/>
    <col min="2053" max="2053" width="4.26953125" style="83" customWidth="1"/>
    <col min="2054" max="2054" width="5" style="83" bestFit="1" customWidth="1"/>
    <col min="2055" max="2055" width="5.7265625" style="83" bestFit="1" customWidth="1"/>
    <col min="2056" max="2056" width="4.7265625" style="83" customWidth="1"/>
    <col min="2057" max="2057" width="4" style="83" customWidth="1"/>
    <col min="2058" max="2058" width="6.453125" style="83" customWidth="1"/>
    <col min="2059" max="2059" width="9.54296875" style="83" bestFit="1" customWidth="1"/>
    <col min="2060" max="2060" width="5.26953125" style="83" customWidth="1"/>
    <col min="2061" max="2061" width="6.54296875" style="83" bestFit="1" customWidth="1"/>
    <col min="2062" max="2062" width="4.453125" style="83" customWidth="1"/>
    <col min="2063" max="2063" width="5.7265625" style="83" customWidth="1"/>
    <col min="2064" max="2064" width="7.7265625" style="83" customWidth="1"/>
    <col min="2065" max="2065" width="8.81640625" style="83" customWidth="1"/>
    <col min="2066" max="2066" width="8.7265625" style="83" bestFit="1" customWidth="1"/>
    <col min="2067" max="2067" width="6.54296875" style="83" customWidth="1"/>
    <col min="2068" max="2069" width="8" style="83" customWidth="1"/>
    <col min="2070" max="2070" width="7.81640625" style="83" customWidth="1"/>
    <col min="2071" max="2071" width="7.7265625" style="83" customWidth="1"/>
    <col min="2072" max="2072" width="7.81640625" style="83" bestFit="1" customWidth="1"/>
    <col min="2073" max="2073" width="7.54296875" style="83" customWidth="1"/>
    <col min="2074" max="2074" width="6.54296875" style="83" bestFit="1" customWidth="1"/>
    <col min="2075" max="2075" width="7.81640625" style="83" bestFit="1" customWidth="1"/>
    <col min="2076" max="2076" width="9.54296875" style="83" bestFit="1" customWidth="1"/>
    <col min="2077" max="2077" width="11.54296875" style="83" customWidth="1"/>
    <col min="2078" max="2078" width="10" style="83" customWidth="1"/>
    <col min="2079" max="2079" width="8.26953125" style="83" bestFit="1" customWidth="1"/>
    <col min="2080" max="2080" width="5" style="83" bestFit="1" customWidth="1"/>
    <col min="2081" max="2081" width="8.54296875" style="83" customWidth="1"/>
    <col min="2082" max="2082" width="7.7265625" style="83" customWidth="1"/>
    <col min="2083" max="2083" width="6.54296875" style="83" bestFit="1" customWidth="1"/>
    <col min="2084" max="2084" width="13" style="83" customWidth="1"/>
    <col min="2085" max="2085" width="9.81640625" style="83" customWidth="1"/>
    <col min="2086" max="2086" width="11.26953125" style="83" customWidth="1"/>
    <col min="2087" max="2304" width="9.1796875" style="83"/>
    <col min="2305" max="2305" width="3.7265625" style="83" customWidth="1"/>
    <col min="2306" max="2306" width="18.54296875" style="83" customWidth="1"/>
    <col min="2307" max="2307" width="4.81640625" style="83" customWidth="1"/>
    <col min="2308" max="2308" width="5.7265625" style="83" bestFit="1" customWidth="1"/>
    <col min="2309" max="2309" width="4.26953125" style="83" customWidth="1"/>
    <col min="2310" max="2310" width="5" style="83" bestFit="1" customWidth="1"/>
    <col min="2311" max="2311" width="5.7265625" style="83" bestFit="1" customWidth="1"/>
    <col min="2312" max="2312" width="4.7265625" style="83" customWidth="1"/>
    <col min="2313" max="2313" width="4" style="83" customWidth="1"/>
    <col min="2314" max="2314" width="6.453125" style="83" customWidth="1"/>
    <col min="2315" max="2315" width="9.54296875" style="83" bestFit="1" customWidth="1"/>
    <col min="2316" max="2316" width="5.26953125" style="83" customWidth="1"/>
    <col min="2317" max="2317" width="6.54296875" style="83" bestFit="1" customWidth="1"/>
    <col min="2318" max="2318" width="4.453125" style="83" customWidth="1"/>
    <col min="2319" max="2319" width="5.7265625" style="83" customWidth="1"/>
    <col min="2320" max="2320" width="7.7265625" style="83" customWidth="1"/>
    <col min="2321" max="2321" width="8.81640625" style="83" customWidth="1"/>
    <col min="2322" max="2322" width="8.7265625" style="83" bestFit="1" customWidth="1"/>
    <col min="2323" max="2323" width="6.54296875" style="83" customWidth="1"/>
    <col min="2324" max="2325" width="8" style="83" customWidth="1"/>
    <col min="2326" max="2326" width="7.81640625" style="83" customWidth="1"/>
    <col min="2327" max="2327" width="7.7265625" style="83" customWidth="1"/>
    <col min="2328" max="2328" width="7.81640625" style="83" bestFit="1" customWidth="1"/>
    <col min="2329" max="2329" width="7.54296875" style="83" customWidth="1"/>
    <col min="2330" max="2330" width="6.54296875" style="83" bestFit="1" customWidth="1"/>
    <col min="2331" max="2331" width="7.81640625" style="83" bestFit="1" customWidth="1"/>
    <col min="2332" max="2332" width="9.54296875" style="83" bestFit="1" customWidth="1"/>
    <col min="2333" max="2333" width="11.54296875" style="83" customWidth="1"/>
    <col min="2334" max="2334" width="10" style="83" customWidth="1"/>
    <col min="2335" max="2335" width="8.26953125" style="83" bestFit="1" customWidth="1"/>
    <col min="2336" max="2336" width="5" style="83" bestFit="1" customWidth="1"/>
    <col min="2337" max="2337" width="8.54296875" style="83" customWidth="1"/>
    <col min="2338" max="2338" width="7.7265625" style="83" customWidth="1"/>
    <col min="2339" max="2339" width="6.54296875" style="83" bestFit="1" customWidth="1"/>
    <col min="2340" max="2340" width="13" style="83" customWidth="1"/>
    <col min="2341" max="2341" width="9.81640625" style="83" customWidth="1"/>
    <col min="2342" max="2342" width="11.26953125" style="83" customWidth="1"/>
    <col min="2343" max="2560" width="9.1796875" style="83"/>
    <col min="2561" max="2561" width="3.7265625" style="83" customWidth="1"/>
    <col min="2562" max="2562" width="18.54296875" style="83" customWidth="1"/>
    <col min="2563" max="2563" width="4.81640625" style="83" customWidth="1"/>
    <col min="2564" max="2564" width="5.7265625" style="83" bestFit="1" customWidth="1"/>
    <col min="2565" max="2565" width="4.26953125" style="83" customWidth="1"/>
    <col min="2566" max="2566" width="5" style="83" bestFit="1" customWidth="1"/>
    <col min="2567" max="2567" width="5.7265625" style="83" bestFit="1" customWidth="1"/>
    <col min="2568" max="2568" width="4.7265625" style="83" customWidth="1"/>
    <col min="2569" max="2569" width="4" style="83" customWidth="1"/>
    <col min="2570" max="2570" width="6.453125" style="83" customWidth="1"/>
    <col min="2571" max="2571" width="9.54296875" style="83" bestFit="1" customWidth="1"/>
    <col min="2572" max="2572" width="5.26953125" style="83" customWidth="1"/>
    <col min="2573" max="2573" width="6.54296875" style="83" bestFit="1" customWidth="1"/>
    <col min="2574" max="2574" width="4.453125" style="83" customWidth="1"/>
    <col min="2575" max="2575" width="5.7265625" style="83" customWidth="1"/>
    <col min="2576" max="2576" width="7.7265625" style="83" customWidth="1"/>
    <col min="2577" max="2577" width="8.81640625" style="83" customWidth="1"/>
    <col min="2578" max="2578" width="8.7265625" style="83" bestFit="1" customWidth="1"/>
    <col min="2579" max="2579" width="6.54296875" style="83" customWidth="1"/>
    <col min="2580" max="2581" width="8" style="83" customWidth="1"/>
    <col min="2582" max="2582" width="7.81640625" style="83" customWidth="1"/>
    <col min="2583" max="2583" width="7.7265625" style="83" customWidth="1"/>
    <col min="2584" max="2584" width="7.81640625" style="83" bestFit="1" customWidth="1"/>
    <col min="2585" max="2585" width="7.54296875" style="83" customWidth="1"/>
    <col min="2586" max="2586" width="6.54296875" style="83" bestFit="1" customWidth="1"/>
    <col min="2587" max="2587" width="7.81640625" style="83" bestFit="1" customWidth="1"/>
    <col min="2588" max="2588" width="9.54296875" style="83" bestFit="1" customWidth="1"/>
    <col min="2589" max="2589" width="11.54296875" style="83" customWidth="1"/>
    <col min="2590" max="2590" width="10" style="83" customWidth="1"/>
    <col min="2591" max="2591" width="8.26953125" style="83" bestFit="1" customWidth="1"/>
    <col min="2592" max="2592" width="5" style="83" bestFit="1" customWidth="1"/>
    <col min="2593" max="2593" width="8.54296875" style="83" customWidth="1"/>
    <col min="2594" max="2594" width="7.7265625" style="83" customWidth="1"/>
    <col min="2595" max="2595" width="6.54296875" style="83" bestFit="1" customWidth="1"/>
    <col min="2596" max="2596" width="13" style="83" customWidth="1"/>
    <col min="2597" max="2597" width="9.81640625" style="83" customWidth="1"/>
    <col min="2598" max="2598" width="11.26953125" style="83" customWidth="1"/>
    <col min="2599" max="2816" width="9.1796875" style="83"/>
    <col min="2817" max="2817" width="3.7265625" style="83" customWidth="1"/>
    <col min="2818" max="2818" width="18.54296875" style="83" customWidth="1"/>
    <col min="2819" max="2819" width="4.81640625" style="83" customWidth="1"/>
    <col min="2820" max="2820" width="5.7265625" style="83" bestFit="1" customWidth="1"/>
    <col min="2821" max="2821" width="4.26953125" style="83" customWidth="1"/>
    <col min="2822" max="2822" width="5" style="83" bestFit="1" customWidth="1"/>
    <col min="2823" max="2823" width="5.7265625" style="83" bestFit="1" customWidth="1"/>
    <col min="2824" max="2824" width="4.7265625" style="83" customWidth="1"/>
    <col min="2825" max="2825" width="4" style="83" customWidth="1"/>
    <col min="2826" max="2826" width="6.453125" style="83" customWidth="1"/>
    <col min="2827" max="2827" width="9.54296875" style="83" bestFit="1" customWidth="1"/>
    <col min="2828" max="2828" width="5.26953125" style="83" customWidth="1"/>
    <col min="2829" max="2829" width="6.54296875" style="83" bestFit="1" customWidth="1"/>
    <col min="2830" max="2830" width="4.453125" style="83" customWidth="1"/>
    <col min="2831" max="2831" width="5.7265625" style="83" customWidth="1"/>
    <col min="2832" max="2832" width="7.7265625" style="83" customWidth="1"/>
    <col min="2833" max="2833" width="8.81640625" style="83" customWidth="1"/>
    <col min="2834" max="2834" width="8.7265625" style="83" bestFit="1" customWidth="1"/>
    <col min="2835" max="2835" width="6.54296875" style="83" customWidth="1"/>
    <col min="2836" max="2837" width="8" style="83" customWidth="1"/>
    <col min="2838" max="2838" width="7.81640625" style="83" customWidth="1"/>
    <col min="2839" max="2839" width="7.7265625" style="83" customWidth="1"/>
    <col min="2840" max="2840" width="7.81640625" style="83" bestFit="1" customWidth="1"/>
    <col min="2841" max="2841" width="7.54296875" style="83" customWidth="1"/>
    <col min="2842" max="2842" width="6.54296875" style="83" bestFit="1" customWidth="1"/>
    <col min="2843" max="2843" width="7.81640625" style="83" bestFit="1" customWidth="1"/>
    <col min="2844" max="2844" width="9.54296875" style="83" bestFit="1" customWidth="1"/>
    <col min="2845" max="2845" width="11.54296875" style="83" customWidth="1"/>
    <col min="2846" max="2846" width="10" style="83" customWidth="1"/>
    <col min="2847" max="2847" width="8.26953125" style="83" bestFit="1" customWidth="1"/>
    <col min="2848" max="2848" width="5" style="83" bestFit="1" customWidth="1"/>
    <col min="2849" max="2849" width="8.54296875" style="83" customWidth="1"/>
    <col min="2850" max="2850" width="7.7265625" style="83" customWidth="1"/>
    <col min="2851" max="2851" width="6.54296875" style="83" bestFit="1" customWidth="1"/>
    <col min="2852" max="2852" width="13" style="83" customWidth="1"/>
    <col min="2853" max="2853" width="9.81640625" style="83" customWidth="1"/>
    <col min="2854" max="2854" width="11.26953125" style="83" customWidth="1"/>
    <col min="2855" max="3072" width="9.1796875" style="83"/>
    <col min="3073" max="3073" width="3.7265625" style="83" customWidth="1"/>
    <col min="3074" max="3074" width="18.54296875" style="83" customWidth="1"/>
    <col min="3075" max="3075" width="4.81640625" style="83" customWidth="1"/>
    <col min="3076" max="3076" width="5.7265625" style="83" bestFit="1" customWidth="1"/>
    <col min="3077" max="3077" width="4.26953125" style="83" customWidth="1"/>
    <col min="3078" max="3078" width="5" style="83" bestFit="1" customWidth="1"/>
    <col min="3079" max="3079" width="5.7265625" style="83" bestFit="1" customWidth="1"/>
    <col min="3080" max="3080" width="4.7265625" style="83" customWidth="1"/>
    <col min="3081" max="3081" width="4" style="83" customWidth="1"/>
    <col min="3082" max="3082" width="6.453125" style="83" customWidth="1"/>
    <col min="3083" max="3083" width="9.54296875" style="83" bestFit="1" customWidth="1"/>
    <col min="3084" max="3084" width="5.26953125" style="83" customWidth="1"/>
    <col min="3085" max="3085" width="6.54296875" style="83" bestFit="1" customWidth="1"/>
    <col min="3086" max="3086" width="4.453125" style="83" customWidth="1"/>
    <col min="3087" max="3087" width="5.7265625" style="83" customWidth="1"/>
    <col min="3088" max="3088" width="7.7265625" style="83" customWidth="1"/>
    <col min="3089" max="3089" width="8.81640625" style="83" customWidth="1"/>
    <col min="3090" max="3090" width="8.7265625" style="83" bestFit="1" customWidth="1"/>
    <col min="3091" max="3091" width="6.54296875" style="83" customWidth="1"/>
    <col min="3092" max="3093" width="8" style="83" customWidth="1"/>
    <col min="3094" max="3094" width="7.81640625" style="83" customWidth="1"/>
    <col min="3095" max="3095" width="7.7265625" style="83" customWidth="1"/>
    <col min="3096" max="3096" width="7.81640625" style="83" bestFit="1" customWidth="1"/>
    <col min="3097" max="3097" width="7.54296875" style="83" customWidth="1"/>
    <col min="3098" max="3098" width="6.54296875" style="83" bestFit="1" customWidth="1"/>
    <col min="3099" max="3099" width="7.81640625" style="83" bestFit="1" customWidth="1"/>
    <col min="3100" max="3100" width="9.54296875" style="83" bestFit="1" customWidth="1"/>
    <col min="3101" max="3101" width="11.54296875" style="83" customWidth="1"/>
    <col min="3102" max="3102" width="10" style="83" customWidth="1"/>
    <col min="3103" max="3103" width="8.26953125" style="83" bestFit="1" customWidth="1"/>
    <col min="3104" max="3104" width="5" style="83" bestFit="1" customWidth="1"/>
    <col min="3105" max="3105" width="8.54296875" style="83" customWidth="1"/>
    <col min="3106" max="3106" width="7.7265625" style="83" customWidth="1"/>
    <col min="3107" max="3107" width="6.54296875" style="83" bestFit="1" customWidth="1"/>
    <col min="3108" max="3108" width="13" style="83" customWidth="1"/>
    <col min="3109" max="3109" width="9.81640625" style="83" customWidth="1"/>
    <col min="3110" max="3110" width="11.26953125" style="83" customWidth="1"/>
    <col min="3111" max="3328" width="9.1796875" style="83"/>
    <col min="3329" max="3329" width="3.7265625" style="83" customWidth="1"/>
    <col min="3330" max="3330" width="18.54296875" style="83" customWidth="1"/>
    <col min="3331" max="3331" width="4.81640625" style="83" customWidth="1"/>
    <col min="3332" max="3332" width="5.7265625" style="83" bestFit="1" customWidth="1"/>
    <col min="3333" max="3333" width="4.26953125" style="83" customWidth="1"/>
    <col min="3334" max="3334" width="5" style="83" bestFit="1" customWidth="1"/>
    <col min="3335" max="3335" width="5.7265625" style="83" bestFit="1" customWidth="1"/>
    <col min="3336" max="3336" width="4.7265625" style="83" customWidth="1"/>
    <col min="3337" max="3337" width="4" style="83" customWidth="1"/>
    <col min="3338" max="3338" width="6.453125" style="83" customWidth="1"/>
    <col min="3339" max="3339" width="9.54296875" style="83" bestFit="1" customWidth="1"/>
    <col min="3340" max="3340" width="5.26953125" style="83" customWidth="1"/>
    <col min="3341" max="3341" width="6.54296875" style="83" bestFit="1" customWidth="1"/>
    <col min="3342" max="3342" width="4.453125" style="83" customWidth="1"/>
    <col min="3343" max="3343" width="5.7265625" style="83" customWidth="1"/>
    <col min="3344" max="3344" width="7.7265625" style="83" customWidth="1"/>
    <col min="3345" max="3345" width="8.81640625" style="83" customWidth="1"/>
    <col min="3346" max="3346" width="8.7265625" style="83" bestFit="1" customWidth="1"/>
    <col min="3347" max="3347" width="6.54296875" style="83" customWidth="1"/>
    <col min="3348" max="3349" width="8" style="83" customWidth="1"/>
    <col min="3350" max="3350" width="7.81640625" style="83" customWidth="1"/>
    <col min="3351" max="3351" width="7.7265625" style="83" customWidth="1"/>
    <col min="3352" max="3352" width="7.81640625" style="83" bestFit="1" customWidth="1"/>
    <col min="3353" max="3353" width="7.54296875" style="83" customWidth="1"/>
    <col min="3354" max="3354" width="6.54296875" style="83" bestFit="1" customWidth="1"/>
    <col min="3355" max="3355" width="7.81640625" style="83" bestFit="1" customWidth="1"/>
    <col min="3356" max="3356" width="9.54296875" style="83" bestFit="1" customWidth="1"/>
    <col min="3357" max="3357" width="11.54296875" style="83" customWidth="1"/>
    <col min="3358" max="3358" width="10" style="83" customWidth="1"/>
    <col min="3359" max="3359" width="8.26953125" style="83" bestFit="1" customWidth="1"/>
    <col min="3360" max="3360" width="5" style="83" bestFit="1" customWidth="1"/>
    <col min="3361" max="3361" width="8.54296875" style="83" customWidth="1"/>
    <col min="3362" max="3362" width="7.7265625" style="83" customWidth="1"/>
    <col min="3363" max="3363" width="6.54296875" style="83" bestFit="1" customWidth="1"/>
    <col min="3364" max="3364" width="13" style="83" customWidth="1"/>
    <col min="3365" max="3365" width="9.81640625" style="83" customWidth="1"/>
    <col min="3366" max="3366" width="11.26953125" style="83" customWidth="1"/>
    <col min="3367" max="3584" width="9.1796875" style="83"/>
    <col min="3585" max="3585" width="3.7265625" style="83" customWidth="1"/>
    <col min="3586" max="3586" width="18.54296875" style="83" customWidth="1"/>
    <col min="3587" max="3587" width="4.81640625" style="83" customWidth="1"/>
    <col min="3588" max="3588" width="5.7265625" style="83" bestFit="1" customWidth="1"/>
    <col min="3589" max="3589" width="4.26953125" style="83" customWidth="1"/>
    <col min="3590" max="3590" width="5" style="83" bestFit="1" customWidth="1"/>
    <col min="3591" max="3591" width="5.7265625" style="83" bestFit="1" customWidth="1"/>
    <col min="3592" max="3592" width="4.7265625" style="83" customWidth="1"/>
    <col min="3593" max="3593" width="4" style="83" customWidth="1"/>
    <col min="3594" max="3594" width="6.453125" style="83" customWidth="1"/>
    <col min="3595" max="3595" width="9.54296875" style="83" bestFit="1" customWidth="1"/>
    <col min="3596" max="3596" width="5.26953125" style="83" customWidth="1"/>
    <col min="3597" max="3597" width="6.54296875" style="83" bestFit="1" customWidth="1"/>
    <col min="3598" max="3598" width="4.453125" style="83" customWidth="1"/>
    <col min="3599" max="3599" width="5.7265625" style="83" customWidth="1"/>
    <col min="3600" max="3600" width="7.7265625" style="83" customWidth="1"/>
    <col min="3601" max="3601" width="8.81640625" style="83" customWidth="1"/>
    <col min="3602" max="3602" width="8.7265625" style="83" bestFit="1" customWidth="1"/>
    <col min="3603" max="3603" width="6.54296875" style="83" customWidth="1"/>
    <col min="3604" max="3605" width="8" style="83" customWidth="1"/>
    <col min="3606" max="3606" width="7.81640625" style="83" customWidth="1"/>
    <col min="3607" max="3607" width="7.7265625" style="83" customWidth="1"/>
    <col min="3608" max="3608" width="7.81640625" style="83" bestFit="1" customWidth="1"/>
    <col min="3609" max="3609" width="7.54296875" style="83" customWidth="1"/>
    <col min="3610" max="3610" width="6.54296875" style="83" bestFit="1" customWidth="1"/>
    <col min="3611" max="3611" width="7.81640625" style="83" bestFit="1" customWidth="1"/>
    <col min="3612" max="3612" width="9.54296875" style="83" bestFit="1" customWidth="1"/>
    <col min="3613" max="3613" width="11.54296875" style="83" customWidth="1"/>
    <col min="3614" max="3614" width="10" style="83" customWidth="1"/>
    <col min="3615" max="3615" width="8.26953125" style="83" bestFit="1" customWidth="1"/>
    <col min="3616" max="3616" width="5" style="83" bestFit="1" customWidth="1"/>
    <col min="3617" max="3617" width="8.54296875" style="83" customWidth="1"/>
    <col min="3618" max="3618" width="7.7265625" style="83" customWidth="1"/>
    <col min="3619" max="3619" width="6.54296875" style="83" bestFit="1" customWidth="1"/>
    <col min="3620" max="3620" width="13" style="83" customWidth="1"/>
    <col min="3621" max="3621" width="9.81640625" style="83" customWidth="1"/>
    <col min="3622" max="3622" width="11.26953125" style="83" customWidth="1"/>
    <col min="3623" max="3840" width="9.1796875" style="83"/>
    <col min="3841" max="3841" width="3.7265625" style="83" customWidth="1"/>
    <col min="3842" max="3842" width="18.54296875" style="83" customWidth="1"/>
    <col min="3843" max="3843" width="4.81640625" style="83" customWidth="1"/>
    <col min="3844" max="3844" width="5.7265625" style="83" bestFit="1" customWidth="1"/>
    <col min="3845" max="3845" width="4.26953125" style="83" customWidth="1"/>
    <col min="3846" max="3846" width="5" style="83" bestFit="1" customWidth="1"/>
    <col min="3847" max="3847" width="5.7265625" style="83" bestFit="1" customWidth="1"/>
    <col min="3848" max="3848" width="4.7265625" style="83" customWidth="1"/>
    <col min="3849" max="3849" width="4" style="83" customWidth="1"/>
    <col min="3850" max="3850" width="6.453125" style="83" customWidth="1"/>
    <col min="3851" max="3851" width="9.54296875" style="83" bestFit="1" customWidth="1"/>
    <col min="3852" max="3852" width="5.26953125" style="83" customWidth="1"/>
    <col min="3853" max="3853" width="6.54296875" style="83" bestFit="1" customWidth="1"/>
    <col min="3854" max="3854" width="4.453125" style="83" customWidth="1"/>
    <col min="3855" max="3855" width="5.7265625" style="83" customWidth="1"/>
    <col min="3856" max="3856" width="7.7265625" style="83" customWidth="1"/>
    <col min="3857" max="3857" width="8.81640625" style="83" customWidth="1"/>
    <col min="3858" max="3858" width="8.7265625" style="83" bestFit="1" customWidth="1"/>
    <col min="3859" max="3859" width="6.54296875" style="83" customWidth="1"/>
    <col min="3860" max="3861" width="8" style="83" customWidth="1"/>
    <col min="3862" max="3862" width="7.81640625" style="83" customWidth="1"/>
    <col min="3863" max="3863" width="7.7265625" style="83" customWidth="1"/>
    <col min="3864" max="3864" width="7.81640625" style="83" bestFit="1" customWidth="1"/>
    <col min="3865" max="3865" width="7.54296875" style="83" customWidth="1"/>
    <col min="3866" max="3866" width="6.54296875" style="83" bestFit="1" customWidth="1"/>
    <col min="3867" max="3867" width="7.81640625" style="83" bestFit="1" customWidth="1"/>
    <col min="3868" max="3868" width="9.54296875" style="83" bestFit="1" customWidth="1"/>
    <col min="3869" max="3869" width="11.54296875" style="83" customWidth="1"/>
    <col min="3870" max="3870" width="10" style="83" customWidth="1"/>
    <col min="3871" max="3871" width="8.26953125" style="83" bestFit="1" customWidth="1"/>
    <col min="3872" max="3872" width="5" style="83" bestFit="1" customWidth="1"/>
    <col min="3873" max="3873" width="8.54296875" style="83" customWidth="1"/>
    <col min="3874" max="3874" width="7.7265625" style="83" customWidth="1"/>
    <col min="3875" max="3875" width="6.54296875" style="83" bestFit="1" customWidth="1"/>
    <col min="3876" max="3876" width="13" style="83" customWidth="1"/>
    <col min="3877" max="3877" width="9.81640625" style="83" customWidth="1"/>
    <col min="3878" max="3878" width="11.26953125" style="83" customWidth="1"/>
    <col min="3879" max="4096" width="9.1796875" style="83"/>
    <col min="4097" max="4097" width="3.7265625" style="83" customWidth="1"/>
    <col min="4098" max="4098" width="18.54296875" style="83" customWidth="1"/>
    <col min="4099" max="4099" width="4.81640625" style="83" customWidth="1"/>
    <col min="4100" max="4100" width="5.7265625" style="83" bestFit="1" customWidth="1"/>
    <col min="4101" max="4101" width="4.26953125" style="83" customWidth="1"/>
    <col min="4102" max="4102" width="5" style="83" bestFit="1" customWidth="1"/>
    <col min="4103" max="4103" width="5.7265625" style="83" bestFit="1" customWidth="1"/>
    <col min="4104" max="4104" width="4.7265625" style="83" customWidth="1"/>
    <col min="4105" max="4105" width="4" style="83" customWidth="1"/>
    <col min="4106" max="4106" width="6.453125" style="83" customWidth="1"/>
    <col min="4107" max="4107" width="9.54296875" style="83" bestFit="1" customWidth="1"/>
    <col min="4108" max="4108" width="5.26953125" style="83" customWidth="1"/>
    <col min="4109" max="4109" width="6.54296875" style="83" bestFit="1" customWidth="1"/>
    <col min="4110" max="4110" width="4.453125" style="83" customWidth="1"/>
    <col min="4111" max="4111" width="5.7265625" style="83" customWidth="1"/>
    <col min="4112" max="4112" width="7.7265625" style="83" customWidth="1"/>
    <col min="4113" max="4113" width="8.81640625" style="83" customWidth="1"/>
    <col min="4114" max="4114" width="8.7265625" style="83" bestFit="1" customWidth="1"/>
    <col min="4115" max="4115" width="6.54296875" style="83" customWidth="1"/>
    <col min="4116" max="4117" width="8" style="83" customWidth="1"/>
    <col min="4118" max="4118" width="7.81640625" style="83" customWidth="1"/>
    <col min="4119" max="4119" width="7.7265625" style="83" customWidth="1"/>
    <col min="4120" max="4120" width="7.81640625" style="83" bestFit="1" customWidth="1"/>
    <col min="4121" max="4121" width="7.54296875" style="83" customWidth="1"/>
    <col min="4122" max="4122" width="6.54296875" style="83" bestFit="1" customWidth="1"/>
    <col min="4123" max="4123" width="7.81640625" style="83" bestFit="1" customWidth="1"/>
    <col min="4124" max="4124" width="9.54296875" style="83" bestFit="1" customWidth="1"/>
    <col min="4125" max="4125" width="11.54296875" style="83" customWidth="1"/>
    <col min="4126" max="4126" width="10" style="83" customWidth="1"/>
    <col min="4127" max="4127" width="8.26953125" style="83" bestFit="1" customWidth="1"/>
    <col min="4128" max="4128" width="5" style="83" bestFit="1" customWidth="1"/>
    <col min="4129" max="4129" width="8.54296875" style="83" customWidth="1"/>
    <col min="4130" max="4130" width="7.7265625" style="83" customWidth="1"/>
    <col min="4131" max="4131" width="6.54296875" style="83" bestFit="1" customWidth="1"/>
    <col min="4132" max="4132" width="13" style="83" customWidth="1"/>
    <col min="4133" max="4133" width="9.81640625" style="83" customWidth="1"/>
    <col min="4134" max="4134" width="11.26953125" style="83" customWidth="1"/>
    <col min="4135" max="4352" width="9.1796875" style="83"/>
    <col min="4353" max="4353" width="3.7265625" style="83" customWidth="1"/>
    <col min="4354" max="4354" width="18.54296875" style="83" customWidth="1"/>
    <col min="4355" max="4355" width="4.81640625" style="83" customWidth="1"/>
    <col min="4356" max="4356" width="5.7265625" style="83" bestFit="1" customWidth="1"/>
    <col min="4357" max="4357" width="4.26953125" style="83" customWidth="1"/>
    <col min="4358" max="4358" width="5" style="83" bestFit="1" customWidth="1"/>
    <col min="4359" max="4359" width="5.7265625" style="83" bestFit="1" customWidth="1"/>
    <col min="4360" max="4360" width="4.7265625" style="83" customWidth="1"/>
    <col min="4361" max="4361" width="4" style="83" customWidth="1"/>
    <col min="4362" max="4362" width="6.453125" style="83" customWidth="1"/>
    <col min="4363" max="4363" width="9.54296875" style="83" bestFit="1" customWidth="1"/>
    <col min="4364" max="4364" width="5.26953125" style="83" customWidth="1"/>
    <col min="4365" max="4365" width="6.54296875" style="83" bestFit="1" customWidth="1"/>
    <col min="4366" max="4366" width="4.453125" style="83" customWidth="1"/>
    <col min="4367" max="4367" width="5.7265625" style="83" customWidth="1"/>
    <col min="4368" max="4368" width="7.7265625" style="83" customWidth="1"/>
    <col min="4369" max="4369" width="8.81640625" style="83" customWidth="1"/>
    <col min="4370" max="4370" width="8.7265625" style="83" bestFit="1" customWidth="1"/>
    <col min="4371" max="4371" width="6.54296875" style="83" customWidth="1"/>
    <col min="4372" max="4373" width="8" style="83" customWidth="1"/>
    <col min="4374" max="4374" width="7.81640625" style="83" customWidth="1"/>
    <col min="4375" max="4375" width="7.7265625" style="83" customWidth="1"/>
    <col min="4376" max="4376" width="7.81640625" style="83" bestFit="1" customWidth="1"/>
    <col min="4377" max="4377" width="7.54296875" style="83" customWidth="1"/>
    <col min="4378" max="4378" width="6.54296875" style="83" bestFit="1" customWidth="1"/>
    <col min="4379" max="4379" width="7.81640625" style="83" bestFit="1" customWidth="1"/>
    <col min="4380" max="4380" width="9.54296875" style="83" bestFit="1" customWidth="1"/>
    <col min="4381" max="4381" width="11.54296875" style="83" customWidth="1"/>
    <col min="4382" max="4382" width="10" style="83" customWidth="1"/>
    <col min="4383" max="4383" width="8.26953125" style="83" bestFit="1" customWidth="1"/>
    <col min="4384" max="4384" width="5" style="83" bestFit="1" customWidth="1"/>
    <col min="4385" max="4385" width="8.54296875" style="83" customWidth="1"/>
    <col min="4386" max="4386" width="7.7265625" style="83" customWidth="1"/>
    <col min="4387" max="4387" width="6.54296875" style="83" bestFit="1" customWidth="1"/>
    <col min="4388" max="4388" width="13" style="83" customWidth="1"/>
    <col min="4389" max="4389" width="9.81640625" style="83" customWidth="1"/>
    <col min="4390" max="4390" width="11.26953125" style="83" customWidth="1"/>
    <col min="4391" max="4608" width="9.1796875" style="83"/>
    <col min="4609" max="4609" width="3.7265625" style="83" customWidth="1"/>
    <col min="4610" max="4610" width="18.54296875" style="83" customWidth="1"/>
    <col min="4611" max="4611" width="4.81640625" style="83" customWidth="1"/>
    <col min="4612" max="4612" width="5.7265625" style="83" bestFit="1" customWidth="1"/>
    <col min="4613" max="4613" width="4.26953125" style="83" customWidth="1"/>
    <col min="4614" max="4614" width="5" style="83" bestFit="1" customWidth="1"/>
    <col min="4615" max="4615" width="5.7265625" style="83" bestFit="1" customWidth="1"/>
    <col min="4616" max="4616" width="4.7265625" style="83" customWidth="1"/>
    <col min="4617" max="4617" width="4" style="83" customWidth="1"/>
    <col min="4618" max="4618" width="6.453125" style="83" customWidth="1"/>
    <col min="4619" max="4619" width="9.54296875" style="83" bestFit="1" customWidth="1"/>
    <col min="4620" max="4620" width="5.26953125" style="83" customWidth="1"/>
    <col min="4621" max="4621" width="6.54296875" style="83" bestFit="1" customWidth="1"/>
    <col min="4622" max="4622" width="4.453125" style="83" customWidth="1"/>
    <col min="4623" max="4623" width="5.7265625" style="83" customWidth="1"/>
    <col min="4624" max="4624" width="7.7265625" style="83" customWidth="1"/>
    <col min="4625" max="4625" width="8.81640625" style="83" customWidth="1"/>
    <col min="4626" max="4626" width="8.7265625" style="83" bestFit="1" customWidth="1"/>
    <col min="4627" max="4627" width="6.54296875" style="83" customWidth="1"/>
    <col min="4628" max="4629" width="8" style="83" customWidth="1"/>
    <col min="4630" max="4630" width="7.81640625" style="83" customWidth="1"/>
    <col min="4631" max="4631" width="7.7265625" style="83" customWidth="1"/>
    <col min="4632" max="4632" width="7.81640625" style="83" bestFit="1" customWidth="1"/>
    <col min="4633" max="4633" width="7.54296875" style="83" customWidth="1"/>
    <col min="4634" max="4634" width="6.54296875" style="83" bestFit="1" customWidth="1"/>
    <col min="4635" max="4635" width="7.81640625" style="83" bestFit="1" customWidth="1"/>
    <col min="4636" max="4636" width="9.54296875" style="83" bestFit="1" customWidth="1"/>
    <col min="4637" max="4637" width="11.54296875" style="83" customWidth="1"/>
    <col min="4638" max="4638" width="10" style="83" customWidth="1"/>
    <col min="4639" max="4639" width="8.26953125" style="83" bestFit="1" customWidth="1"/>
    <col min="4640" max="4640" width="5" style="83" bestFit="1" customWidth="1"/>
    <col min="4641" max="4641" width="8.54296875" style="83" customWidth="1"/>
    <col min="4642" max="4642" width="7.7265625" style="83" customWidth="1"/>
    <col min="4643" max="4643" width="6.54296875" style="83" bestFit="1" customWidth="1"/>
    <col min="4644" max="4644" width="13" style="83" customWidth="1"/>
    <col min="4645" max="4645" width="9.81640625" style="83" customWidth="1"/>
    <col min="4646" max="4646" width="11.26953125" style="83" customWidth="1"/>
    <col min="4647" max="4864" width="9.1796875" style="83"/>
    <col min="4865" max="4865" width="3.7265625" style="83" customWidth="1"/>
    <col min="4866" max="4866" width="18.54296875" style="83" customWidth="1"/>
    <col min="4867" max="4867" width="4.81640625" style="83" customWidth="1"/>
    <col min="4868" max="4868" width="5.7265625" style="83" bestFit="1" customWidth="1"/>
    <col min="4869" max="4869" width="4.26953125" style="83" customWidth="1"/>
    <col min="4870" max="4870" width="5" style="83" bestFit="1" customWidth="1"/>
    <col min="4871" max="4871" width="5.7265625" style="83" bestFit="1" customWidth="1"/>
    <col min="4872" max="4872" width="4.7265625" style="83" customWidth="1"/>
    <col min="4873" max="4873" width="4" style="83" customWidth="1"/>
    <col min="4874" max="4874" width="6.453125" style="83" customWidth="1"/>
    <col min="4875" max="4875" width="9.54296875" style="83" bestFit="1" customWidth="1"/>
    <col min="4876" max="4876" width="5.26953125" style="83" customWidth="1"/>
    <col min="4877" max="4877" width="6.54296875" style="83" bestFit="1" customWidth="1"/>
    <col min="4878" max="4878" width="4.453125" style="83" customWidth="1"/>
    <col min="4879" max="4879" width="5.7265625" style="83" customWidth="1"/>
    <col min="4880" max="4880" width="7.7265625" style="83" customWidth="1"/>
    <col min="4881" max="4881" width="8.81640625" style="83" customWidth="1"/>
    <col min="4882" max="4882" width="8.7265625" style="83" bestFit="1" customWidth="1"/>
    <col min="4883" max="4883" width="6.54296875" style="83" customWidth="1"/>
    <col min="4884" max="4885" width="8" style="83" customWidth="1"/>
    <col min="4886" max="4886" width="7.81640625" style="83" customWidth="1"/>
    <col min="4887" max="4887" width="7.7265625" style="83" customWidth="1"/>
    <col min="4888" max="4888" width="7.81640625" style="83" bestFit="1" customWidth="1"/>
    <col min="4889" max="4889" width="7.54296875" style="83" customWidth="1"/>
    <col min="4890" max="4890" width="6.54296875" style="83" bestFit="1" customWidth="1"/>
    <col min="4891" max="4891" width="7.81640625" style="83" bestFit="1" customWidth="1"/>
    <col min="4892" max="4892" width="9.54296875" style="83" bestFit="1" customWidth="1"/>
    <col min="4893" max="4893" width="11.54296875" style="83" customWidth="1"/>
    <col min="4894" max="4894" width="10" style="83" customWidth="1"/>
    <col min="4895" max="4895" width="8.26953125" style="83" bestFit="1" customWidth="1"/>
    <col min="4896" max="4896" width="5" style="83" bestFit="1" customWidth="1"/>
    <col min="4897" max="4897" width="8.54296875" style="83" customWidth="1"/>
    <col min="4898" max="4898" width="7.7265625" style="83" customWidth="1"/>
    <col min="4899" max="4899" width="6.54296875" style="83" bestFit="1" customWidth="1"/>
    <col min="4900" max="4900" width="13" style="83" customWidth="1"/>
    <col min="4901" max="4901" width="9.81640625" style="83" customWidth="1"/>
    <col min="4902" max="4902" width="11.26953125" style="83" customWidth="1"/>
    <col min="4903" max="5120" width="9.1796875" style="83"/>
    <col min="5121" max="5121" width="3.7265625" style="83" customWidth="1"/>
    <col min="5122" max="5122" width="18.54296875" style="83" customWidth="1"/>
    <col min="5123" max="5123" width="4.81640625" style="83" customWidth="1"/>
    <col min="5124" max="5124" width="5.7265625" style="83" bestFit="1" customWidth="1"/>
    <col min="5125" max="5125" width="4.26953125" style="83" customWidth="1"/>
    <col min="5126" max="5126" width="5" style="83" bestFit="1" customWidth="1"/>
    <col min="5127" max="5127" width="5.7265625" style="83" bestFit="1" customWidth="1"/>
    <col min="5128" max="5128" width="4.7265625" style="83" customWidth="1"/>
    <col min="5129" max="5129" width="4" style="83" customWidth="1"/>
    <col min="5130" max="5130" width="6.453125" style="83" customWidth="1"/>
    <col min="5131" max="5131" width="9.54296875" style="83" bestFit="1" customWidth="1"/>
    <col min="5132" max="5132" width="5.26953125" style="83" customWidth="1"/>
    <col min="5133" max="5133" width="6.54296875" style="83" bestFit="1" customWidth="1"/>
    <col min="5134" max="5134" width="4.453125" style="83" customWidth="1"/>
    <col min="5135" max="5135" width="5.7265625" style="83" customWidth="1"/>
    <col min="5136" max="5136" width="7.7265625" style="83" customWidth="1"/>
    <col min="5137" max="5137" width="8.81640625" style="83" customWidth="1"/>
    <col min="5138" max="5138" width="8.7265625" style="83" bestFit="1" customWidth="1"/>
    <col min="5139" max="5139" width="6.54296875" style="83" customWidth="1"/>
    <col min="5140" max="5141" width="8" style="83" customWidth="1"/>
    <col min="5142" max="5142" width="7.81640625" style="83" customWidth="1"/>
    <col min="5143" max="5143" width="7.7265625" style="83" customWidth="1"/>
    <col min="5144" max="5144" width="7.81640625" style="83" bestFit="1" customWidth="1"/>
    <col min="5145" max="5145" width="7.54296875" style="83" customWidth="1"/>
    <col min="5146" max="5146" width="6.54296875" style="83" bestFit="1" customWidth="1"/>
    <col min="5147" max="5147" width="7.81640625" style="83" bestFit="1" customWidth="1"/>
    <col min="5148" max="5148" width="9.54296875" style="83" bestFit="1" customWidth="1"/>
    <col min="5149" max="5149" width="11.54296875" style="83" customWidth="1"/>
    <col min="5150" max="5150" width="10" style="83" customWidth="1"/>
    <col min="5151" max="5151" width="8.26953125" style="83" bestFit="1" customWidth="1"/>
    <col min="5152" max="5152" width="5" style="83" bestFit="1" customWidth="1"/>
    <col min="5153" max="5153" width="8.54296875" style="83" customWidth="1"/>
    <col min="5154" max="5154" width="7.7265625" style="83" customWidth="1"/>
    <col min="5155" max="5155" width="6.54296875" style="83" bestFit="1" customWidth="1"/>
    <col min="5156" max="5156" width="13" style="83" customWidth="1"/>
    <col min="5157" max="5157" width="9.81640625" style="83" customWidth="1"/>
    <col min="5158" max="5158" width="11.26953125" style="83" customWidth="1"/>
    <col min="5159" max="5376" width="9.1796875" style="83"/>
    <col min="5377" max="5377" width="3.7265625" style="83" customWidth="1"/>
    <col min="5378" max="5378" width="18.54296875" style="83" customWidth="1"/>
    <col min="5379" max="5379" width="4.81640625" style="83" customWidth="1"/>
    <col min="5380" max="5380" width="5.7265625" style="83" bestFit="1" customWidth="1"/>
    <col min="5381" max="5381" width="4.26953125" style="83" customWidth="1"/>
    <col min="5382" max="5382" width="5" style="83" bestFit="1" customWidth="1"/>
    <col min="5383" max="5383" width="5.7265625" style="83" bestFit="1" customWidth="1"/>
    <col min="5384" max="5384" width="4.7265625" style="83" customWidth="1"/>
    <col min="5385" max="5385" width="4" style="83" customWidth="1"/>
    <col min="5386" max="5386" width="6.453125" style="83" customWidth="1"/>
    <col min="5387" max="5387" width="9.54296875" style="83" bestFit="1" customWidth="1"/>
    <col min="5388" max="5388" width="5.26953125" style="83" customWidth="1"/>
    <col min="5389" max="5389" width="6.54296875" style="83" bestFit="1" customWidth="1"/>
    <col min="5390" max="5390" width="4.453125" style="83" customWidth="1"/>
    <col min="5391" max="5391" width="5.7265625" style="83" customWidth="1"/>
    <col min="5392" max="5392" width="7.7265625" style="83" customWidth="1"/>
    <col min="5393" max="5393" width="8.81640625" style="83" customWidth="1"/>
    <col min="5394" max="5394" width="8.7265625" style="83" bestFit="1" customWidth="1"/>
    <col min="5395" max="5395" width="6.54296875" style="83" customWidth="1"/>
    <col min="5396" max="5397" width="8" style="83" customWidth="1"/>
    <col min="5398" max="5398" width="7.81640625" style="83" customWidth="1"/>
    <col min="5399" max="5399" width="7.7265625" style="83" customWidth="1"/>
    <col min="5400" max="5400" width="7.81640625" style="83" bestFit="1" customWidth="1"/>
    <col min="5401" max="5401" width="7.54296875" style="83" customWidth="1"/>
    <col min="5402" max="5402" width="6.54296875" style="83" bestFit="1" customWidth="1"/>
    <col min="5403" max="5403" width="7.81640625" style="83" bestFit="1" customWidth="1"/>
    <col min="5404" max="5404" width="9.54296875" style="83" bestFit="1" customWidth="1"/>
    <col min="5405" max="5405" width="11.54296875" style="83" customWidth="1"/>
    <col min="5406" max="5406" width="10" style="83" customWidth="1"/>
    <col min="5407" max="5407" width="8.26953125" style="83" bestFit="1" customWidth="1"/>
    <col min="5408" max="5408" width="5" style="83" bestFit="1" customWidth="1"/>
    <col min="5409" max="5409" width="8.54296875" style="83" customWidth="1"/>
    <col min="5410" max="5410" width="7.7265625" style="83" customWidth="1"/>
    <col min="5411" max="5411" width="6.54296875" style="83" bestFit="1" customWidth="1"/>
    <col min="5412" max="5412" width="13" style="83" customWidth="1"/>
    <col min="5413" max="5413" width="9.81640625" style="83" customWidth="1"/>
    <col min="5414" max="5414" width="11.26953125" style="83" customWidth="1"/>
    <col min="5415" max="5632" width="9.1796875" style="83"/>
    <col min="5633" max="5633" width="3.7265625" style="83" customWidth="1"/>
    <col min="5634" max="5634" width="18.54296875" style="83" customWidth="1"/>
    <col min="5635" max="5635" width="4.81640625" style="83" customWidth="1"/>
    <col min="5636" max="5636" width="5.7265625" style="83" bestFit="1" customWidth="1"/>
    <col min="5637" max="5637" width="4.26953125" style="83" customWidth="1"/>
    <col min="5638" max="5638" width="5" style="83" bestFit="1" customWidth="1"/>
    <col min="5639" max="5639" width="5.7265625" style="83" bestFit="1" customWidth="1"/>
    <col min="5640" max="5640" width="4.7265625" style="83" customWidth="1"/>
    <col min="5641" max="5641" width="4" style="83" customWidth="1"/>
    <col min="5642" max="5642" width="6.453125" style="83" customWidth="1"/>
    <col min="5643" max="5643" width="9.54296875" style="83" bestFit="1" customWidth="1"/>
    <col min="5644" max="5644" width="5.26953125" style="83" customWidth="1"/>
    <col min="5645" max="5645" width="6.54296875" style="83" bestFit="1" customWidth="1"/>
    <col min="5646" max="5646" width="4.453125" style="83" customWidth="1"/>
    <col min="5647" max="5647" width="5.7265625" style="83" customWidth="1"/>
    <col min="5648" max="5648" width="7.7265625" style="83" customWidth="1"/>
    <col min="5649" max="5649" width="8.81640625" style="83" customWidth="1"/>
    <col min="5650" max="5650" width="8.7265625" style="83" bestFit="1" customWidth="1"/>
    <col min="5651" max="5651" width="6.54296875" style="83" customWidth="1"/>
    <col min="5652" max="5653" width="8" style="83" customWidth="1"/>
    <col min="5654" max="5654" width="7.81640625" style="83" customWidth="1"/>
    <col min="5655" max="5655" width="7.7265625" style="83" customWidth="1"/>
    <col min="5656" max="5656" width="7.81640625" style="83" bestFit="1" customWidth="1"/>
    <col min="5657" max="5657" width="7.54296875" style="83" customWidth="1"/>
    <col min="5658" max="5658" width="6.54296875" style="83" bestFit="1" customWidth="1"/>
    <col min="5659" max="5659" width="7.81640625" style="83" bestFit="1" customWidth="1"/>
    <col min="5660" max="5660" width="9.54296875" style="83" bestFit="1" customWidth="1"/>
    <col min="5661" max="5661" width="11.54296875" style="83" customWidth="1"/>
    <col min="5662" max="5662" width="10" style="83" customWidth="1"/>
    <col min="5663" max="5663" width="8.26953125" style="83" bestFit="1" customWidth="1"/>
    <col min="5664" max="5664" width="5" style="83" bestFit="1" customWidth="1"/>
    <col min="5665" max="5665" width="8.54296875" style="83" customWidth="1"/>
    <col min="5666" max="5666" width="7.7265625" style="83" customWidth="1"/>
    <col min="5667" max="5667" width="6.54296875" style="83" bestFit="1" customWidth="1"/>
    <col min="5668" max="5668" width="13" style="83" customWidth="1"/>
    <col min="5669" max="5669" width="9.81640625" style="83" customWidth="1"/>
    <col min="5670" max="5670" width="11.26953125" style="83" customWidth="1"/>
    <col min="5671" max="5888" width="9.1796875" style="83"/>
    <col min="5889" max="5889" width="3.7265625" style="83" customWidth="1"/>
    <col min="5890" max="5890" width="18.54296875" style="83" customWidth="1"/>
    <col min="5891" max="5891" width="4.81640625" style="83" customWidth="1"/>
    <col min="5892" max="5892" width="5.7265625" style="83" bestFit="1" customWidth="1"/>
    <col min="5893" max="5893" width="4.26953125" style="83" customWidth="1"/>
    <col min="5894" max="5894" width="5" style="83" bestFit="1" customWidth="1"/>
    <col min="5895" max="5895" width="5.7265625" style="83" bestFit="1" customWidth="1"/>
    <col min="5896" max="5896" width="4.7265625" style="83" customWidth="1"/>
    <col min="5897" max="5897" width="4" style="83" customWidth="1"/>
    <col min="5898" max="5898" width="6.453125" style="83" customWidth="1"/>
    <col min="5899" max="5899" width="9.54296875" style="83" bestFit="1" customWidth="1"/>
    <col min="5900" max="5900" width="5.26953125" style="83" customWidth="1"/>
    <col min="5901" max="5901" width="6.54296875" style="83" bestFit="1" customWidth="1"/>
    <col min="5902" max="5902" width="4.453125" style="83" customWidth="1"/>
    <col min="5903" max="5903" width="5.7265625" style="83" customWidth="1"/>
    <col min="5904" max="5904" width="7.7265625" style="83" customWidth="1"/>
    <col min="5905" max="5905" width="8.81640625" style="83" customWidth="1"/>
    <col min="5906" max="5906" width="8.7265625" style="83" bestFit="1" customWidth="1"/>
    <col min="5907" max="5907" width="6.54296875" style="83" customWidth="1"/>
    <col min="5908" max="5909" width="8" style="83" customWidth="1"/>
    <col min="5910" max="5910" width="7.81640625" style="83" customWidth="1"/>
    <col min="5911" max="5911" width="7.7265625" style="83" customWidth="1"/>
    <col min="5912" max="5912" width="7.81640625" style="83" bestFit="1" customWidth="1"/>
    <col min="5913" max="5913" width="7.54296875" style="83" customWidth="1"/>
    <col min="5914" max="5914" width="6.54296875" style="83" bestFit="1" customWidth="1"/>
    <col min="5915" max="5915" width="7.81640625" style="83" bestFit="1" customWidth="1"/>
    <col min="5916" max="5916" width="9.54296875" style="83" bestFit="1" customWidth="1"/>
    <col min="5917" max="5917" width="11.54296875" style="83" customWidth="1"/>
    <col min="5918" max="5918" width="10" style="83" customWidth="1"/>
    <col min="5919" max="5919" width="8.26953125" style="83" bestFit="1" customWidth="1"/>
    <col min="5920" max="5920" width="5" style="83" bestFit="1" customWidth="1"/>
    <col min="5921" max="5921" width="8.54296875" style="83" customWidth="1"/>
    <col min="5922" max="5922" width="7.7265625" style="83" customWidth="1"/>
    <col min="5923" max="5923" width="6.54296875" style="83" bestFit="1" customWidth="1"/>
    <col min="5924" max="5924" width="13" style="83" customWidth="1"/>
    <col min="5925" max="5925" width="9.81640625" style="83" customWidth="1"/>
    <col min="5926" max="5926" width="11.26953125" style="83" customWidth="1"/>
    <col min="5927" max="6144" width="9.1796875" style="83"/>
    <col min="6145" max="6145" width="3.7265625" style="83" customWidth="1"/>
    <col min="6146" max="6146" width="18.54296875" style="83" customWidth="1"/>
    <col min="6147" max="6147" width="4.81640625" style="83" customWidth="1"/>
    <col min="6148" max="6148" width="5.7265625" style="83" bestFit="1" customWidth="1"/>
    <col min="6149" max="6149" width="4.26953125" style="83" customWidth="1"/>
    <col min="6150" max="6150" width="5" style="83" bestFit="1" customWidth="1"/>
    <col min="6151" max="6151" width="5.7265625" style="83" bestFit="1" customWidth="1"/>
    <col min="6152" max="6152" width="4.7265625" style="83" customWidth="1"/>
    <col min="6153" max="6153" width="4" style="83" customWidth="1"/>
    <col min="6154" max="6154" width="6.453125" style="83" customWidth="1"/>
    <col min="6155" max="6155" width="9.54296875" style="83" bestFit="1" customWidth="1"/>
    <col min="6156" max="6156" width="5.26953125" style="83" customWidth="1"/>
    <col min="6157" max="6157" width="6.54296875" style="83" bestFit="1" customWidth="1"/>
    <col min="6158" max="6158" width="4.453125" style="83" customWidth="1"/>
    <col min="6159" max="6159" width="5.7265625" style="83" customWidth="1"/>
    <col min="6160" max="6160" width="7.7265625" style="83" customWidth="1"/>
    <col min="6161" max="6161" width="8.81640625" style="83" customWidth="1"/>
    <col min="6162" max="6162" width="8.7265625" style="83" bestFit="1" customWidth="1"/>
    <col min="6163" max="6163" width="6.54296875" style="83" customWidth="1"/>
    <col min="6164" max="6165" width="8" style="83" customWidth="1"/>
    <col min="6166" max="6166" width="7.81640625" style="83" customWidth="1"/>
    <col min="6167" max="6167" width="7.7265625" style="83" customWidth="1"/>
    <col min="6168" max="6168" width="7.81640625" style="83" bestFit="1" customWidth="1"/>
    <col min="6169" max="6169" width="7.54296875" style="83" customWidth="1"/>
    <col min="6170" max="6170" width="6.54296875" style="83" bestFit="1" customWidth="1"/>
    <col min="6171" max="6171" width="7.81640625" style="83" bestFit="1" customWidth="1"/>
    <col min="6172" max="6172" width="9.54296875" style="83" bestFit="1" customWidth="1"/>
    <col min="6173" max="6173" width="11.54296875" style="83" customWidth="1"/>
    <col min="6174" max="6174" width="10" style="83" customWidth="1"/>
    <col min="6175" max="6175" width="8.26953125" style="83" bestFit="1" customWidth="1"/>
    <col min="6176" max="6176" width="5" style="83" bestFit="1" customWidth="1"/>
    <col min="6177" max="6177" width="8.54296875" style="83" customWidth="1"/>
    <col min="6178" max="6178" width="7.7265625" style="83" customWidth="1"/>
    <col min="6179" max="6179" width="6.54296875" style="83" bestFit="1" customWidth="1"/>
    <col min="6180" max="6180" width="13" style="83" customWidth="1"/>
    <col min="6181" max="6181" width="9.81640625" style="83" customWidth="1"/>
    <col min="6182" max="6182" width="11.26953125" style="83" customWidth="1"/>
    <col min="6183" max="6400" width="9.1796875" style="83"/>
    <col min="6401" max="6401" width="3.7265625" style="83" customWidth="1"/>
    <col min="6402" max="6402" width="18.54296875" style="83" customWidth="1"/>
    <col min="6403" max="6403" width="4.81640625" style="83" customWidth="1"/>
    <col min="6404" max="6404" width="5.7265625" style="83" bestFit="1" customWidth="1"/>
    <col min="6405" max="6405" width="4.26953125" style="83" customWidth="1"/>
    <col min="6406" max="6406" width="5" style="83" bestFit="1" customWidth="1"/>
    <col min="6407" max="6407" width="5.7265625" style="83" bestFit="1" customWidth="1"/>
    <col min="6408" max="6408" width="4.7265625" style="83" customWidth="1"/>
    <col min="6409" max="6409" width="4" style="83" customWidth="1"/>
    <col min="6410" max="6410" width="6.453125" style="83" customWidth="1"/>
    <col min="6411" max="6411" width="9.54296875" style="83" bestFit="1" customWidth="1"/>
    <col min="6412" max="6412" width="5.26953125" style="83" customWidth="1"/>
    <col min="6413" max="6413" width="6.54296875" style="83" bestFit="1" customWidth="1"/>
    <col min="6414" max="6414" width="4.453125" style="83" customWidth="1"/>
    <col min="6415" max="6415" width="5.7265625" style="83" customWidth="1"/>
    <col min="6416" max="6416" width="7.7265625" style="83" customWidth="1"/>
    <col min="6417" max="6417" width="8.81640625" style="83" customWidth="1"/>
    <col min="6418" max="6418" width="8.7265625" style="83" bestFit="1" customWidth="1"/>
    <col min="6419" max="6419" width="6.54296875" style="83" customWidth="1"/>
    <col min="6420" max="6421" width="8" style="83" customWidth="1"/>
    <col min="6422" max="6422" width="7.81640625" style="83" customWidth="1"/>
    <col min="6423" max="6423" width="7.7265625" style="83" customWidth="1"/>
    <col min="6424" max="6424" width="7.81640625" style="83" bestFit="1" customWidth="1"/>
    <col min="6425" max="6425" width="7.54296875" style="83" customWidth="1"/>
    <col min="6426" max="6426" width="6.54296875" style="83" bestFit="1" customWidth="1"/>
    <col min="6427" max="6427" width="7.81640625" style="83" bestFit="1" customWidth="1"/>
    <col min="6428" max="6428" width="9.54296875" style="83" bestFit="1" customWidth="1"/>
    <col min="6429" max="6429" width="11.54296875" style="83" customWidth="1"/>
    <col min="6430" max="6430" width="10" style="83" customWidth="1"/>
    <col min="6431" max="6431" width="8.26953125" style="83" bestFit="1" customWidth="1"/>
    <col min="6432" max="6432" width="5" style="83" bestFit="1" customWidth="1"/>
    <col min="6433" max="6433" width="8.54296875" style="83" customWidth="1"/>
    <col min="6434" max="6434" width="7.7265625" style="83" customWidth="1"/>
    <col min="6435" max="6435" width="6.54296875" style="83" bestFit="1" customWidth="1"/>
    <col min="6436" max="6436" width="13" style="83" customWidth="1"/>
    <col min="6437" max="6437" width="9.81640625" style="83" customWidth="1"/>
    <col min="6438" max="6438" width="11.26953125" style="83" customWidth="1"/>
    <col min="6439" max="6656" width="9.1796875" style="83"/>
    <col min="6657" max="6657" width="3.7265625" style="83" customWidth="1"/>
    <col min="6658" max="6658" width="18.54296875" style="83" customWidth="1"/>
    <col min="6659" max="6659" width="4.81640625" style="83" customWidth="1"/>
    <col min="6660" max="6660" width="5.7265625" style="83" bestFit="1" customWidth="1"/>
    <col min="6661" max="6661" width="4.26953125" style="83" customWidth="1"/>
    <col min="6662" max="6662" width="5" style="83" bestFit="1" customWidth="1"/>
    <col min="6663" max="6663" width="5.7265625" style="83" bestFit="1" customWidth="1"/>
    <col min="6664" max="6664" width="4.7265625" style="83" customWidth="1"/>
    <col min="6665" max="6665" width="4" style="83" customWidth="1"/>
    <col min="6666" max="6666" width="6.453125" style="83" customWidth="1"/>
    <col min="6667" max="6667" width="9.54296875" style="83" bestFit="1" customWidth="1"/>
    <col min="6668" max="6668" width="5.26953125" style="83" customWidth="1"/>
    <col min="6669" max="6669" width="6.54296875" style="83" bestFit="1" customWidth="1"/>
    <col min="6670" max="6670" width="4.453125" style="83" customWidth="1"/>
    <col min="6671" max="6671" width="5.7265625" style="83" customWidth="1"/>
    <col min="6672" max="6672" width="7.7265625" style="83" customWidth="1"/>
    <col min="6673" max="6673" width="8.81640625" style="83" customWidth="1"/>
    <col min="6674" max="6674" width="8.7265625" style="83" bestFit="1" customWidth="1"/>
    <col min="6675" max="6675" width="6.54296875" style="83" customWidth="1"/>
    <col min="6676" max="6677" width="8" style="83" customWidth="1"/>
    <col min="6678" max="6678" width="7.81640625" style="83" customWidth="1"/>
    <col min="6679" max="6679" width="7.7265625" style="83" customWidth="1"/>
    <col min="6680" max="6680" width="7.81640625" style="83" bestFit="1" customWidth="1"/>
    <col min="6681" max="6681" width="7.54296875" style="83" customWidth="1"/>
    <col min="6682" max="6682" width="6.54296875" style="83" bestFit="1" customWidth="1"/>
    <col min="6683" max="6683" width="7.81640625" style="83" bestFit="1" customWidth="1"/>
    <col min="6684" max="6684" width="9.54296875" style="83" bestFit="1" customWidth="1"/>
    <col min="6685" max="6685" width="11.54296875" style="83" customWidth="1"/>
    <col min="6686" max="6686" width="10" style="83" customWidth="1"/>
    <col min="6687" max="6687" width="8.26953125" style="83" bestFit="1" customWidth="1"/>
    <col min="6688" max="6688" width="5" style="83" bestFit="1" customWidth="1"/>
    <col min="6689" max="6689" width="8.54296875" style="83" customWidth="1"/>
    <col min="6690" max="6690" width="7.7265625" style="83" customWidth="1"/>
    <col min="6691" max="6691" width="6.54296875" style="83" bestFit="1" customWidth="1"/>
    <col min="6692" max="6692" width="13" style="83" customWidth="1"/>
    <col min="6693" max="6693" width="9.81640625" style="83" customWidth="1"/>
    <col min="6694" max="6694" width="11.26953125" style="83" customWidth="1"/>
    <col min="6695" max="6912" width="9.1796875" style="83"/>
    <col min="6913" max="6913" width="3.7265625" style="83" customWidth="1"/>
    <col min="6914" max="6914" width="18.54296875" style="83" customWidth="1"/>
    <col min="6915" max="6915" width="4.81640625" style="83" customWidth="1"/>
    <col min="6916" max="6916" width="5.7265625" style="83" bestFit="1" customWidth="1"/>
    <col min="6917" max="6917" width="4.26953125" style="83" customWidth="1"/>
    <col min="6918" max="6918" width="5" style="83" bestFit="1" customWidth="1"/>
    <col min="6919" max="6919" width="5.7265625" style="83" bestFit="1" customWidth="1"/>
    <col min="6920" max="6920" width="4.7265625" style="83" customWidth="1"/>
    <col min="6921" max="6921" width="4" style="83" customWidth="1"/>
    <col min="6922" max="6922" width="6.453125" style="83" customWidth="1"/>
    <col min="6923" max="6923" width="9.54296875" style="83" bestFit="1" customWidth="1"/>
    <col min="6924" max="6924" width="5.26953125" style="83" customWidth="1"/>
    <col min="6925" max="6925" width="6.54296875" style="83" bestFit="1" customWidth="1"/>
    <col min="6926" max="6926" width="4.453125" style="83" customWidth="1"/>
    <col min="6927" max="6927" width="5.7265625" style="83" customWidth="1"/>
    <col min="6928" max="6928" width="7.7265625" style="83" customWidth="1"/>
    <col min="6929" max="6929" width="8.81640625" style="83" customWidth="1"/>
    <col min="6930" max="6930" width="8.7265625" style="83" bestFit="1" customWidth="1"/>
    <col min="6931" max="6931" width="6.54296875" style="83" customWidth="1"/>
    <col min="6932" max="6933" width="8" style="83" customWidth="1"/>
    <col min="6934" max="6934" width="7.81640625" style="83" customWidth="1"/>
    <col min="6935" max="6935" width="7.7265625" style="83" customWidth="1"/>
    <col min="6936" max="6936" width="7.81640625" style="83" bestFit="1" customWidth="1"/>
    <col min="6937" max="6937" width="7.54296875" style="83" customWidth="1"/>
    <col min="6938" max="6938" width="6.54296875" style="83" bestFit="1" customWidth="1"/>
    <col min="6939" max="6939" width="7.81640625" style="83" bestFit="1" customWidth="1"/>
    <col min="6940" max="6940" width="9.54296875" style="83" bestFit="1" customWidth="1"/>
    <col min="6941" max="6941" width="11.54296875" style="83" customWidth="1"/>
    <col min="6942" max="6942" width="10" style="83" customWidth="1"/>
    <col min="6943" max="6943" width="8.26953125" style="83" bestFit="1" customWidth="1"/>
    <col min="6944" max="6944" width="5" style="83" bestFit="1" customWidth="1"/>
    <col min="6945" max="6945" width="8.54296875" style="83" customWidth="1"/>
    <col min="6946" max="6946" width="7.7265625" style="83" customWidth="1"/>
    <col min="6947" max="6947" width="6.54296875" style="83" bestFit="1" customWidth="1"/>
    <col min="6948" max="6948" width="13" style="83" customWidth="1"/>
    <col min="6949" max="6949" width="9.81640625" style="83" customWidth="1"/>
    <col min="6950" max="6950" width="11.26953125" style="83" customWidth="1"/>
    <col min="6951" max="7168" width="9.1796875" style="83"/>
    <col min="7169" max="7169" width="3.7265625" style="83" customWidth="1"/>
    <col min="7170" max="7170" width="18.54296875" style="83" customWidth="1"/>
    <col min="7171" max="7171" width="4.81640625" style="83" customWidth="1"/>
    <col min="7172" max="7172" width="5.7265625" style="83" bestFit="1" customWidth="1"/>
    <col min="7173" max="7173" width="4.26953125" style="83" customWidth="1"/>
    <col min="7174" max="7174" width="5" style="83" bestFit="1" customWidth="1"/>
    <col min="7175" max="7175" width="5.7265625" style="83" bestFit="1" customWidth="1"/>
    <col min="7176" max="7176" width="4.7265625" style="83" customWidth="1"/>
    <col min="7177" max="7177" width="4" style="83" customWidth="1"/>
    <col min="7178" max="7178" width="6.453125" style="83" customWidth="1"/>
    <col min="7179" max="7179" width="9.54296875" style="83" bestFit="1" customWidth="1"/>
    <col min="7180" max="7180" width="5.26953125" style="83" customWidth="1"/>
    <col min="7181" max="7181" width="6.54296875" style="83" bestFit="1" customWidth="1"/>
    <col min="7182" max="7182" width="4.453125" style="83" customWidth="1"/>
    <col min="7183" max="7183" width="5.7265625" style="83" customWidth="1"/>
    <col min="7184" max="7184" width="7.7265625" style="83" customWidth="1"/>
    <col min="7185" max="7185" width="8.81640625" style="83" customWidth="1"/>
    <col min="7186" max="7186" width="8.7265625" style="83" bestFit="1" customWidth="1"/>
    <col min="7187" max="7187" width="6.54296875" style="83" customWidth="1"/>
    <col min="7188" max="7189" width="8" style="83" customWidth="1"/>
    <col min="7190" max="7190" width="7.81640625" style="83" customWidth="1"/>
    <col min="7191" max="7191" width="7.7265625" style="83" customWidth="1"/>
    <col min="7192" max="7192" width="7.81640625" style="83" bestFit="1" customWidth="1"/>
    <col min="7193" max="7193" width="7.54296875" style="83" customWidth="1"/>
    <col min="7194" max="7194" width="6.54296875" style="83" bestFit="1" customWidth="1"/>
    <col min="7195" max="7195" width="7.81640625" style="83" bestFit="1" customWidth="1"/>
    <col min="7196" max="7196" width="9.54296875" style="83" bestFit="1" customWidth="1"/>
    <col min="7197" max="7197" width="11.54296875" style="83" customWidth="1"/>
    <col min="7198" max="7198" width="10" style="83" customWidth="1"/>
    <col min="7199" max="7199" width="8.26953125" style="83" bestFit="1" customWidth="1"/>
    <col min="7200" max="7200" width="5" style="83" bestFit="1" customWidth="1"/>
    <col min="7201" max="7201" width="8.54296875" style="83" customWidth="1"/>
    <col min="7202" max="7202" width="7.7265625" style="83" customWidth="1"/>
    <col min="7203" max="7203" width="6.54296875" style="83" bestFit="1" customWidth="1"/>
    <col min="7204" max="7204" width="13" style="83" customWidth="1"/>
    <col min="7205" max="7205" width="9.81640625" style="83" customWidth="1"/>
    <col min="7206" max="7206" width="11.26953125" style="83" customWidth="1"/>
    <col min="7207" max="7424" width="9.1796875" style="83"/>
    <col min="7425" max="7425" width="3.7265625" style="83" customWidth="1"/>
    <col min="7426" max="7426" width="18.54296875" style="83" customWidth="1"/>
    <col min="7427" max="7427" width="4.81640625" style="83" customWidth="1"/>
    <col min="7428" max="7428" width="5.7265625" style="83" bestFit="1" customWidth="1"/>
    <col min="7429" max="7429" width="4.26953125" style="83" customWidth="1"/>
    <col min="7430" max="7430" width="5" style="83" bestFit="1" customWidth="1"/>
    <col min="7431" max="7431" width="5.7265625" style="83" bestFit="1" customWidth="1"/>
    <col min="7432" max="7432" width="4.7265625" style="83" customWidth="1"/>
    <col min="7433" max="7433" width="4" style="83" customWidth="1"/>
    <col min="7434" max="7434" width="6.453125" style="83" customWidth="1"/>
    <col min="7435" max="7435" width="9.54296875" style="83" bestFit="1" customWidth="1"/>
    <col min="7436" max="7436" width="5.26953125" style="83" customWidth="1"/>
    <col min="7437" max="7437" width="6.54296875" style="83" bestFit="1" customWidth="1"/>
    <col min="7438" max="7438" width="4.453125" style="83" customWidth="1"/>
    <col min="7439" max="7439" width="5.7265625" style="83" customWidth="1"/>
    <col min="7440" max="7440" width="7.7265625" style="83" customWidth="1"/>
    <col min="7441" max="7441" width="8.81640625" style="83" customWidth="1"/>
    <col min="7442" max="7442" width="8.7265625" style="83" bestFit="1" customWidth="1"/>
    <col min="7443" max="7443" width="6.54296875" style="83" customWidth="1"/>
    <col min="7444" max="7445" width="8" style="83" customWidth="1"/>
    <col min="7446" max="7446" width="7.81640625" style="83" customWidth="1"/>
    <col min="7447" max="7447" width="7.7265625" style="83" customWidth="1"/>
    <col min="7448" max="7448" width="7.81640625" style="83" bestFit="1" customWidth="1"/>
    <col min="7449" max="7449" width="7.54296875" style="83" customWidth="1"/>
    <col min="7450" max="7450" width="6.54296875" style="83" bestFit="1" customWidth="1"/>
    <col min="7451" max="7451" width="7.81640625" style="83" bestFit="1" customWidth="1"/>
    <col min="7452" max="7452" width="9.54296875" style="83" bestFit="1" customWidth="1"/>
    <col min="7453" max="7453" width="11.54296875" style="83" customWidth="1"/>
    <col min="7454" max="7454" width="10" style="83" customWidth="1"/>
    <col min="7455" max="7455" width="8.26953125" style="83" bestFit="1" customWidth="1"/>
    <col min="7456" max="7456" width="5" style="83" bestFit="1" customWidth="1"/>
    <col min="7457" max="7457" width="8.54296875" style="83" customWidth="1"/>
    <col min="7458" max="7458" width="7.7265625" style="83" customWidth="1"/>
    <col min="7459" max="7459" width="6.54296875" style="83" bestFit="1" customWidth="1"/>
    <col min="7460" max="7460" width="13" style="83" customWidth="1"/>
    <col min="7461" max="7461" width="9.81640625" style="83" customWidth="1"/>
    <col min="7462" max="7462" width="11.26953125" style="83" customWidth="1"/>
    <col min="7463" max="7680" width="9.1796875" style="83"/>
    <col min="7681" max="7681" width="3.7265625" style="83" customWidth="1"/>
    <col min="7682" max="7682" width="18.54296875" style="83" customWidth="1"/>
    <col min="7683" max="7683" width="4.81640625" style="83" customWidth="1"/>
    <col min="7684" max="7684" width="5.7265625" style="83" bestFit="1" customWidth="1"/>
    <col min="7685" max="7685" width="4.26953125" style="83" customWidth="1"/>
    <col min="7686" max="7686" width="5" style="83" bestFit="1" customWidth="1"/>
    <col min="7687" max="7687" width="5.7265625" style="83" bestFit="1" customWidth="1"/>
    <col min="7688" max="7688" width="4.7265625" style="83" customWidth="1"/>
    <col min="7689" max="7689" width="4" style="83" customWidth="1"/>
    <col min="7690" max="7690" width="6.453125" style="83" customWidth="1"/>
    <col min="7691" max="7691" width="9.54296875" style="83" bestFit="1" customWidth="1"/>
    <col min="7692" max="7692" width="5.26953125" style="83" customWidth="1"/>
    <col min="7693" max="7693" width="6.54296875" style="83" bestFit="1" customWidth="1"/>
    <col min="7694" max="7694" width="4.453125" style="83" customWidth="1"/>
    <col min="7695" max="7695" width="5.7265625" style="83" customWidth="1"/>
    <col min="7696" max="7696" width="7.7265625" style="83" customWidth="1"/>
    <col min="7697" max="7697" width="8.81640625" style="83" customWidth="1"/>
    <col min="7698" max="7698" width="8.7265625" style="83" bestFit="1" customWidth="1"/>
    <col min="7699" max="7699" width="6.54296875" style="83" customWidth="1"/>
    <col min="7700" max="7701" width="8" style="83" customWidth="1"/>
    <col min="7702" max="7702" width="7.81640625" style="83" customWidth="1"/>
    <col min="7703" max="7703" width="7.7265625" style="83" customWidth="1"/>
    <col min="7704" max="7704" width="7.81640625" style="83" bestFit="1" customWidth="1"/>
    <col min="7705" max="7705" width="7.54296875" style="83" customWidth="1"/>
    <col min="7706" max="7706" width="6.54296875" style="83" bestFit="1" customWidth="1"/>
    <col min="7707" max="7707" width="7.81640625" style="83" bestFit="1" customWidth="1"/>
    <col min="7708" max="7708" width="9.54296875" style="83" bestFit="1" customWidth="1"/>
    <col min="7709" max="7709" width="11.54296875" style="83" customWidth="1"/>
    <col min="7710" max="7710" width="10" style="83" customWidth="1"/>
    <col min="7711" max="7711" width="8.26953125" style="83" bestFit="1" customWidth="1"/>
    <col min="7712" max="7712" width="5" style="83" bestFit="1" customWidth="1"/>
    <col min="7713" max="7713" width="8.54296875" style="83" customWidth="1"/>
    <col min="7714" max="7714" width="7.7265625" style="83" customWidth="1"/>
    <col min="7715" max="7715" width="6.54296875" style="83" bestFit="1" customWidth="1"/>
    <col min="7716" max="7716" width="13" style="83" customWidth="1"/>
    <col min="7717" max="7717" width="9.81640625" style="83" customWidth="1"/>
    <col min="7718" max="7718" width="11.26953125" style="83" customWidth="1"/>
    <col min="7719" max="7936" width="9.1796875" style="83"/>
    <col min="7937" max="7937" width="3.7265625" style="83" customWidth="1"/>
    <col min="7938" max="7938" width="18.54296875" style="83" customWidth="1"/>
    <col min="7939" max="7939" width="4.81640625" style="83" customWidth="1"/>
    <col min="7940" max="7940" width="5.7265625" style="83" bestFit="1" customWidth="1"/>
    <col min="7941" max="7941" width="4.26953125" style="83" customWidth="1"/>
    <col min="7942" max="7942" width="5" style="83" bestFit="1" customWidth="1"/>
    <col min="7943" max="7943" width="5.7265625" style="83" bestFit="1" customWidth="1"/>
    <col min="7944" max="7944" width="4.7265625" style="83" customWidth="1"/>
    <col min="7945" max="7945" width="4" style="83" customWidth="1"/>
    <col min="7946" max="7946" width="6.453125" style="83" customWidth="1"/>
    <col min="7947" max="7947" width="9.54296875" style="83" bestFit="1" customWidth="1"/>
    <col min="7948" max="7948" width="5.26953125" style="83" customWidth="1"/>
    <col min="7949" max="7949" width="6.54296875" style="83" bestFit="1" customWidth="1"/>
    <col min="7950" max="7950" width="4.453125" style="83" customWidth="1"/>
    <col min="7951" max="7951" width="5.7265625" style="83" customWidth="1"/>
    <col min="7952" max="7952" width="7.7265625" style="83" customWidth="1"/>
    <col min="7953" max="7953" width="8.81640625" style="83" customWidth="1"/>
    <col min="7954" max="7954" width="8.7265625" style="83" bestFit="1" customWidth="1"/>
    <col min="7955" max="7955" width="6.54296875" style="83" customWidth="1"/>
    <col min="7956" max="7957" width="8" style="83" customWidth="1"/>
    <col min="7958" max="7958" width="7.81640625" style="83" customWidth="1"/>
    <col min="7959" max="7959" width="7.7265625" style="83" customWidth="1"/>
    <col min="7960" max="7960" width="7.81640625" style="83" bestFit="1" customWidth="1"/>
    <col min="7961" max="7961" width="7.54296875" style="83" customWidth="1"/>
    <col min="7962" max="7962" width="6.54296875" style="83" bestFit="1" customWidth="1"/>
    <col min="7963" max="7963" width="7.81640625" style="83" bestFit="1" customWidth="1"/>
    <col min="7964" max="7964" width="9.54296875" style="83" bestFit="1" customWidth="1"/>
    <col min="7965" max="7965" width="11.54296875" style="83" customWidth="1"/>
    <col min="7966" max="7966" width="10" style="83" customWidth="1"/>
    <col min="7967" max="7967" width="8.26953125" style="83" bestFit="1" customWidth="1"/>
    <col min="7968" max="7968" width="5" style="83" bestFit="1" customWidth="1"/>
    <col min="7969" max="7969" width="8.54296875" style="83" customWidth="1"/>
    <col min="7970" max="7970" width="7.7265625" style="83" customWidth="1"/>
    <col min="7971" max="7971" width="6.54296875" style="83" bestFit="1" customWidth="1"/>
    <col min="7972" max="7972" width="13" style="83" customWidth="1"/>
    <col min="7973" max="7973" width="9.81640625" style="83" customWidth="1"/>
    <col min="7974" max="7974" width="11.26953125" style="83" customWidth="1"/>
    <col min="7975" max="8192" width="9.1796875" style="83"/>
    <col min="8193" max="8193" width="3.7265625" style="83" customWidth="1"/>
    <col min="8194" max="8194" width="18.54296875" style="83" customWidth="1"/>
    <col min="8195" max="8195" width="4.81640625" style="83" customWidth="1"/>
    <col min="8196" max="8196" width="5.7265625" style="83" bestFit="1" customWidth="1"/>
    <col min="8197" max="8197" width="4.26953125" style="83" customWidth="1"/>
    <col min="8198" max="8198" width="5" style="83" bestFit="1" customWidth="1"/>
    <col min="8199" max="8199" width="5.7265625" style="83" bestFit="1" customWidth="1"/>
    <col min="8200" max="8200" width="4.7265625" style="83" customWidth="1"/>
    <col min="8201" max="8201" width="4" style="83" customWidth="1"/>
    <col min="8202" max="8202" width="6.453125" style="83" customWidth="1"/>
    <col min="8203" max="8203" width="9.54296875" style="83" bestFit="1" customWidth="1"/>
    <col min="8204" max="8204" width="5.26953125" style="83" customWidth="1"/>
    <col min="8205" max="8205" width="6.54296875" style="83" bestFit="1" customWidth="1"/>
    <col min="8206" max="8206" width="4.453125" style="83" customWidth="1"/>
    <col min="8207" max="8207" width="5.7265625" style="83" customWidth="1"/>
    <col min="8208" max="8208" width="7.7265625" style="83" customWidth="1"/>
    <col min="8209" max="8209" width="8.81640625" style="83" customWidth="1"/>
    <col min="8210" max="8210" width="8.7265625" style="83" bestFit="1" customWidth="1"/>
    <col min="8211" max="8211" width="6.54296875" style="83" customWidth="1"/>
    <col min="8212" max="8213" width="8" style="83" customWidth="1"/>
    <col min="8214" max="8214" width="7.81640625" style="83" customWidth="1"/>
    <col min="8215" max="8215" width="7.7265625" style="83" customWidth="1"/>
    <col min="8216" max="8216" width="7.81640625" style="83" bestFit="1" customWidth="1"/>
    <col min="8217" max="8217" width="7.54296875" style="83" customWidth="1"/>
    <col min="8218" max="8218" width="6.54296875" style="83" bestFit="1" customWidth="1"/>
    <col min="8219" max="8219" width="7.81640625" style="83" bestFit="1" customWidth="1"/>
    <col min="8220" max="8220" width="9.54296875" style="83" bestFit="1" customWidth="1"/>
    <col min="8221" max="8221" width="11.54296875" style="83" customWidth="1"/>
    <col min="8222" max="8222" width="10" style="83" customWidth="1"/>
    <col min="8223" max="8223" width="8.26953125" style="83" bestFit="1" customWidth="1"/>
    <col min="8224" max="8224" width="5" style="83" bestFit="1" customWidth="1"/>
    <col min="8225" max="8225" width="8.54296875" style="83" customWidth="1"/>
    <col min="8226" max="8226" width="7.7265625" style="83" customWidth="1"/>
    <col min="8227" max="8227" width="6.54296875" style="83" bestFit="1" customWidth="1"/>
    <col min="8228" max="8228" width="13" style="83" customWidth="1"/>
    <col min="8229" max="8229" width="9.81640625" style="83" customWidth="1"/>
    <col min="8230" max="8230" width="11.26953125" style="83" customWidth="1"/>
    <col min="8231" max="8448" width="9.1796875" style="83"/>
    <col min="8449" max="8449" width="3.7265625" style="83" customWidth="1"/>
    <col min="8450" max="8450" width="18.54296875" style="83" customWidth="1"/>
    <col min="8451" max="8451" width="4.81640625" style="83" customWidth="1"/>
    <col min="8452" max="8452" width="5.7265625" style="83" bestFit="1" customWidth="1"/>
    <col min="8453" max="8453" width="4.26953125" style="83" customWidth="1"/>
    <col min="8454" max="8454" width="5" style="83" bestFit="1" customWidth="1"/>
    <col min="8455" max="8455" width="5.7265625" style="83" bestFit="1" customWidth="1"/>
    <col min="8456" max="8456" width="4.7265625" style="83" customWidth="1"/>
    <col min="8457" max="8457" width="4" style="83" customWidth="1"/>
    <col min="8458" max="8458" width="6.453125" style="83" customWidth="1"/>
    <col min="8459" max="8459" width="9.54296875" style="83" bestFit="1" customWidth="1"/>
    <col min="8460" max="8460" width="5.26953125" style="83" customWidth="1"/>
    <col min="8461" max="8461" width="6.54296875" style="83" bestFit="1" customWidth="1"/>
    <col min="8462" max="8462" width="4.453125" style="83" customWidth="1"/>
    <col min="8463" max="8463" width="5.7265625" style="83" customWidth="1"/>
    <col min="8464" max="8464" width="7.7265625" style="83" customWidth="1"/>
    <col min="8465" max="8465" width="8.81640625" style="83" customWidth="1"/>
    <col min="8466" max="8466" width="8.7265625" style="83" bestFit="1" customWidth="1"/>
    <col min="8467" max="8467" width="6.54296875" style="83" customWidth="1"/>
    <col min="8468" max="8469" width="8" style="83" customWidth="1"/>
    <col min="8470" max="8470" width="7.81640625" style="83" customWidth="1"/>
    <col min="8471" max="8471" width="7.7265625" style="83" customWidth="1"/>
    <col min="8472" max="8472" width="7.81640625" style="83" bestFit="1" customWidth="1"/>
    <col min="8473" max="8473" width="7.54296875" style="83" customWidth="1"/>
    <col min="8474" max="8474" width="6.54296875" style="83" bestFit="1" customWidth="1"/>
    <col min="8475" max="8475" width="7.81640625" style="83" bestFit="1" customWidth="1"/>
    <col min="8476" max="8476" width="9.54296875" style="83" bestFit="1" customWidth="1"/>
    <col min="8477" max="8477" width="11.54296875" style="83" customWidth="1"/>
    <col min="8478" max="8478" width="10" style="83" customWidth="1"/>
    <col min="8479" max="8479" width="8.26953125" style="83" bestFit="1" customWidth="1"/>
    <col min="8480" max="8480" width="5" style="83" bestFit="1" customWidth="1"/>
    <col min="8481" max="8481" width="8.54296875" style="83" customWidth="1"/>
    <col min="8482" max="8482" width="7.7265625" style="83" customWidth="1"/>
    <col min="8483" max="8483" width="6.54296875" style="83" bestFit="1" customWidth="1"/>
    <col min="8484" max="8484" width="13" style="83" customWidth="1"/>
    <col min="8485" max="8485" width="9.81640625" style="83" customWidth="1"/>
    <col min="8486" max="8486" width="11.26953125" style="83" customWidth="1"/>
    <col min="8487" max="8704" width="9.1796875" style="83"/>
    <col min="8705" max="8705" width="3.7265625" style="83" customWidth="1"/>
    <col min="8706" max="8706" width="18.54296875" style="83" customWidth="1"/>
    <col min="8707" max="8707" width="4.81640625" style="83" customWidth="1"/>
    <col min="8708" max="8708" width="5.7265625" style="83" bestFit="1" customWidth="1"/>
    <col min="8709" max="8709" width="4.26953125" style="83" customWidth="1"/>
    <col min="8710" max="8710" width="5" style="83" bestFit="1" customWidth="1"/>
    <col min="8711" max="8711" width="5.7265625" style="83" bestFit="1" customWidth="1"/>
    <col min="8712" max="8712" width="4.7265625" style="83" customWidth="1"/>
    <col min="8713" max="8713" width="4" style="83" customWidth="1"/>
    <col min="8714" max="8714" width="6.453125" style="83" customWidth="1"/>
    <col min="8715" max="8715" width="9.54296875" style="83" bestFit="1" customWidth="1"/>
    <col min="8716" max="8716" width="5.26953125" style="83" customWidth="1"/>
    <col min="8717" max="8717" width="6.54296875" style="83" bestFit="1" customWidth="1"/>
    <col min="8718" max="8718" width="4.453125" style="83" customWidth="1"/>
    <col min="8719" max="8719" width="5.7265625" style="83" customWidth="1"/>
    <col min="8720" max="8720" width="7.7265625" style="83" customWidth="1"/>
    <col min="8721" max="8721" width="8.81640625" style="83" customWidth="1"/>
    <col min="8722" max="8722" width="8.7265625" style="83" bestFit="1" customWidth="1"/>
    <col min="8723" max="8723" width="6.54296875" style="83" customWidth="1"/>
    <col min="8724" max="8725" width="8" style="83" customWidth="1"/>
    <col min="8726" max="8726" width="7.81640625" style="83" customWidth="1"/>
    <col min="8727" max="8727" width="7.7265625" style="83" customWidth="1"/>
    <col min="8728" max="8728" width="7.81640625" style="83" bestFit="1" customWidth="1"/>
    <col min="8729" max="8729" width="7.54296875" style="83" customWidth="1"/>
    <col min="8730" max="8730" width="6.54296875" style="83" bestFit="1" customWidth="1"/>
    <col min="8731" max="8731" width="7.81640625" style="83" bestFit="1" customWidth="1"/>
    <col min="8732" max="8732" width="9.54296875" style="83" bestFit="1" customWidth="1"/>
    <col min="8733" max="8733" width="11.54296875" style="83" customWidth="1"/>
    <col min="8734" max="8734" width="10" style="83" customWidth="1"/>
    <col min="8735" max="8735" width="8.26953125" style="83" bestFit="1" customWidth="1"/>
    <col min="8736" max="8736" width="5" style="83" bestFit="1" customWidth="1"/>
    <col min="8737" max="8737" width="8.54296875" style="83" customWidth="1"/>
    <col min="8738" max="8738" width="7.7265625" style="83" customWidth="1"/>
    <col min="8739" max="8739" width="6.54296875" style="83" bestFit="1" customWidth="1"/>
    <col min="8740" max="8740" width="13" style="83" customWidth="1"/>
    <col min="8741" max="8741" width="9.81640625" style="83" customWidth="1"/>
    <col min="8742" max="8742" width="11.26953125" style="83" customWidth="1"/>
    <col min="8743" max="8960" width="9.1796875" style="83"/>
    <col min="8961" max="8961" width="3.7265625" style="83" customWidth="1"/>
    <col min="8962" max="8962" width="18.54296875" style="83" customWidth="1"/>
    <col min="8963" max="8963" width="4.81640625" style="83" customWidth="1"/>
    <col min="8964" max="8964" width="5.7265625" style="83" bestFit="1" customWidth="1"/>
    <col min="8965" max="8965" width="4.26953125" style="83" customWidth="1"/>
    <col min="8966" max="8966" width="5" style="83" bestFit="1" customWidth="1"/>
    <col min="8967" max="8967" width="5.7265625" style="83" bestFit="1" customWidth="1"/>
    <col min="8968" max="8968" width="4.7265625" style="83" customWidth="1"/>
    <col min="8969" max="8969" width="4" style="83" customWidth="1"/>
    <col min="8970" max="8970" width="6.453125" style="83" customWidth="1"/>
    <col min="8971" max="8971" width="9.54296875" style="83" bestFit="1" customWidth="1"/>
    <col min="8972" max="8972" width="5.26953125" style="83" customWidth="1"/>
    <col min="8973" max="8973" width="6.54296875" style="83" bestFit="1" customWidth="1"/>
    <col min="8974" max="8974" width="4.453125" style="83" customWidth="1"/>
    <col min="8975" max="8975" width="5.7265625" style="83" customWidth="1"/>
    <col min="8976" max="8976" width="7.7265625" style="83" customWidth="1"/>
    <col min="8977" max="8977" width="8.81640625" style="83" customWidth="1"/>
    <col min="8978" max="8978" width="8.7265625" style="83" bestFit="1" customWidth="1"/>
    <col min="8979" max="8979" width="6.54296875" style="83" customWidth="1"/>
    <col min="8980" max="8981" width="8" style="83" customWidth="1"/>
    <col min="8982" max="8982" width="7.81640625" style="83" customWidth="1"/>
    <col min="8983" max="8983" width="7.7265625" style="83" customWidth="1"/>
    <col min="8984" max="8984" width="7.81640625" style="83" bestFit="1" customWidth="1"/>
    <col min="8985" max="8985" width="7.54296875" style="83" customWidth="1"/>
    <col min="8986" max="8986" width="6.54296875" style="83" bestFit="1" customWidth="1"/>
    <col min="8987" max="8987" width="7.81640625" style="83" bestFit="1" customWidth="1"/>
    <col min="8988" max="8988" width="9.54296875" style="83" bestFit="1" customWidth="1"/>
    <col min="8989" max="8989" width="11.54296875" style="83" customWidth="1"/>
    <col min="8990" max="8990" width="10" style="83" customWidth="1"/>
    <col min="8991" max="8991" width="8.26953125" style="83" bestFit="1" customWidth="1"/>
    <col min="8992" max="8992" width="5" style="83" bestFit="1" customWidth="1"/>
    <col min="8993" max="8993" width="8.54296875" style="83" customWidth="1"/>
    <col min="8994" max="8994" width="7.7265625" style="83" customWidth="1"/>
    <col min="8995" max="8995" width="6.54296875" style="83" bestFit="1" customWidth="1"/>
    <col min="8996" max="8996" width="13" style="83" customWidth="1"/>
    <col min="8997" max="8997" width="9.81640625" style="83" customWidth="1"/>
    <col min="8998" max="8998" width="11.26953125" style="83" customWidth="1"/>
    <col min="8999" max="9216" width="9.1796875" style="83"/>
    <col min="9217" max="9217" width="3.7265625" style="83" customWidth="1"/>
    <col min="9218" max="9218" width="18.54296875" style="83" customWidth="1"/>
    <col min="9219" max="9219" width="4.81640625" style="83" customWidth="1"/>
    <col min="9220" max="9220" width="5.7265625" style="83" bestFit="1" customWidth="1"/>
    <col min="9221" max="9221" width="4.26953125" style="83" customWidth="1"/>
    <col min="9222" max="9222" width="5" style="83" bestFit="1" customWidth="1"/>
    <col min="9223" max="9223" width="5.7265625" style="83" bestFit="1" customWidth="1"/>
    <col min="9224" max="9224" width="4.7265625" style="83" customWidth="1"/>
    <col min="9225" max="9225" width="4" style="83" customWidth="1"/>
    <col min="9226" max="9226" width="6.453125" style="83" customWidth="1"/>
    <col min="9227" max="9227" width="9.54296875" style="83" bestFit="1" customWidth="1"/>
    <col min="9228" max="9228" width="5.26953125" style="83" customWidth="1"/>
    <col min="9229" max="9229" width="6.54296875" style="83" bestFit="1" customWidth="1"/>
    <col min="9230" max="9230" width="4.453125" style="83" customWidth="1"/>
    <col min="9231" max="9231" width="5.7265625" style="83" customWidth="1"/>
    <col min="9232" max="9232" width="7.7265625" style="83" customWidth="1"/>
    <col min="9233" max="9233" width="8.81640625" style="83" customWidth="1"/>
    <col min="9234" max="9234" width="8.7265625" style="83" bestFit="1" customWidth="1"/>
    <col min="9235" max="9235" width="6.54296875" style="83" customWidth="1"/>
    <col min="9236" max="9237" width="8" style="83" customWidth="1"/>
    <col min="9238" max="9238" width="7.81640625" style="83" customWidth="1"/>
    <col min="9239" max="9239" width="7.7265625" style="83" customWidth="1"/>
    <col min="9240" max="9240" width="7.81640625" style="83" bestFit="1" customWidth="1"/>
    <col min="9241" max="9241" width="7.54296875" style="83" customWidth="1"/>
    <col min="9242" max="9242" width="6.54296875" style="83" bestFit="1" customWidth="1"/>
    <col min="9243" max="9243" width="7.81640625" style="83" bestFit="1" customWidth="1"/>
    <col min="9244" max="9244" width="9.54296875" style="83" bestFit="1" customWidth="1"/>
    <col min="9245" max="9245" width="11.54296875" style="83" customWidth="1"/>
    <col min="9246" max="9246" width="10" style="83" customWidth="1"/>
    <col min="9247" max="9247" width="8.26953125" style="83" bestFit="1" customWidth="1"/>
    <col min="9248" max="9248" width="5" style="83" bestFit="1" customWidth="1"/>
    <col min="9249" max="9249" width="8.54296875" style="83" customWidth="1"/>
    <col min="9250" max="9250" width="7.7265625" style="83" customWidth="1"/>
    <col min="9251" max="9251" width="6.54296875" style="83" bestFit="1" customWidth="1"/>
    <col min="9252" max="9252" width="13" style="83" customWidth="1"/>
    <col min="9253" max="9253" width="9.81640625" style="83" customWidth="1"/>
    <col min="9254" max="9254" width="11.26953125" style="83" customWidth="1"/>
    <col min="9255" max="9472" width="9.1796875" style="83"/>
    <col min="9473" max="9473" width="3.7265625" style="83" customWidth="1"/>
    <col min="9474" max="9474" width="18.54296875" style="83" customWidth="1"/>
    <col min="9475" max="9475" width="4.81640625" style="83" customWidth="1"/>
    <col min="9476" max="9476" width="5.7265625" style="83" bestFit="1" customWidth="1"/>
    <col min="9477" max="9477" width="4.26953125" style="83" customWidth="1"/>
    <col min="9478" max="9478" width="5" style="83" bestFit="1" customWidth="1"/>
    <col min="9479" max="9479" width="5.7265625" style="83" bestFit="1" customWidth="1"/>
    <col min="9480" max="9480" width="4.7265625" style="83" customWidth="1"/>
    <col min="9481" max="9481" width="4" style="83" customWidth="1"/>
    <col min="9482" max="9482" width="6.453125" style="83" customWidth="1"/>
    <col min="9483" max="9483" width="9.54296875" style="83" bestFit="1" customWidth="1"/>
    <col min="9484" max="9484" width="5.26953125" style="83" customWidth="1"/>
    <col min="9485" max="9485" width="6.54296875" style="83" bestFit="1" customWidth="1"/>
    <col min="9486" max="9486" width="4.453125" style="83" customWidth="1"/>
    <col min="9487" max="9487" width="5.7265625" style="83" customWidth="1"/>
    <col min="9488" max="9488" width="7.7265625" style="83" customWidth="1"/>
    <col min="9489" max="9489" width="8.81640625" style="83" customWidth="1"/>
    <col min="9490" max="9490" width="8.7265625" style="83" bestFit="1" customWidth="1"/>
    <col min="9491" max="9491" width="6.54296875" style="83" customWidth="1"/>
    <col min="9492" max="9493" width="8" style="83" customWidth="1"/>
    <col min="9494" max="9494" width="7.81640625" style="83" customWidth="1"/>
    <col min="9495" max="9495" width="7.7265625" style="83" customWidth="1"/>
    <col min="9496" max="9496" width="7.81640625" style="83" bestFit="1" customWidth="1"/>
    <col min="9497" max="9497" width="7.54296875" style="83" customWidth="1"/>
    <col min="9498" max="9498" width="6.54296875" style="83" bestFit="1" customWidth="1"/>
    <col min="9499" max="9499" width="7.81640625" style="83" bestFit="1" customWidth="1"/>
    <col min="9500" max="9500" width="9.54296875" style="83" bestFit="1" customWidth="1"/>
    <col min="9501" max="9501" width="11.54296875" style="83" customWidth="1"/>
    <col min="9502" max="9502" width="10" style="83" customWidth="1"/>
    <col min="9503" max="9503" width="8.26953125" style="83" bestFit="1" customWidth="1"/>
    <col min="9504" max="9504" width="5" style="83" bestFit="1" customWidth="1"/>
    <col min="9505" max="9505" width="8.54296875" style="83" customWidth="1"/>
    <col min="9506" max="9506" width="7.7265625" style="83" customWidth="1"/>
    <col min="9507" max="9507" width="6.54296875" style="83" bestFit="1" customWidth="1"/>
    <col min="9508" max="9508" width="13" style="83" customWidth="1"/>
    <col min="9509" max="9509" width="9.81640625" style="83" customWidth="1"/>
    <col min="9510" max="9510" width="11.26953125" style="83" customWidth="1"/>
    <col min="9511" max="9728" width="9.1796875" style="83"/>
    <col min="9729" max="9729" width="3.7265625" style="83" customWidth="1"/>
    <col min="9730" max="9730" width="18.54296875" style="83" customWidth="1"/>
    <col min="9731" max="9731" width="4.81640625" style="83" customWidth="1"/>
    <col min="9732" max="9732" width="5.7265625" style="83" bestFit="1" customWidth="1"/>
    <col min="9733" max="9733" width="4.26953125" style="83" customWidth="1"/>
    <col min="9734" max="9734" width="5" style="83" bestFit="1" customWidth="1"/>
    <col min="9735" max="9735" width="5.7265625" style="83" bestFit="1" customWidth="1"/>
    <col min="9736" max="9736" width="4.7265625" style="83" customWidth="1"/>
    <col min="9737" max="9737" width="4" style="83" customWidth="1"/>
    <col min="9738" max="9738" width="6.453125" style="83" customWidth="1"/>
    <col min="9739" max="9739" width="9.54296875" style="83" bestFit="1" customWidth="1"/>
    <col min="9740" max="9740" width="5.26953125" style="83" customWidth="1"/>
    <col min="9741" max="9741" width="6.54296875" style="83" bestFit="1" customWidth="1"/>
    <col min="9742" max="9742" width="4.453125" style="83" customWidth="1"/>
    <col min="9743" max="9743" width="5.7265625" style="83" customWidth="1"/>
    <col min="9744" max="9744" width="7.7265625" style="83" customWidth="1"/>
    <col min="9745" max="9745" width="8.81640625" style="83" customWidth="1"/>
    <col min="9746" max="9746" width="8.7265625" style="83" bestFit="1" customWidth="1"/>
    <col min="9747" max="9747" width="6.54296875" style="83" customWidth="1"/>
    <col min="9748" max="9749" width="8" style="83" customWidth="1"/>
    <col min="9750" max="9750" width="7.81640625" style="83" customWidth="1"/>
    <col min="9751" max="9751" width="7.7265625" style="83" customWidth="1"/>
    <col min="9752" max="9752" width="7.81640625" style="83" bestFit="1" customWidth="1"/>
    <col min="9753" max="9753" width="7.54296875" style="83" customWidth="1"/>
    <col min="9754" max="9754" width="6.54296875" style="83" bestFit="1" customWidth="1"/>
    <col min="9755" max="9755" width="7.81640625" style="83" bestFit="1" customWidth="1"/>
    <col min="9756" max="9756" width="9.54296875" style="83" bestFit="1" customWidth="1"/>
    <col min="9757" max="9757" width="11.54296875" style="83" customWidth="1"/>
    <col min="9758" max="9758" width="10" style="83" customWidth="1"/>
    <col min="9759" max="9759" width="8.26953125" style="83" bestFit="1" customWidth="1"/>
    <col min="9760" max="9760" width="5" style="83" bestFit="1" customWidth="1"/>
    <col min="9761" max="9761" width="8.54296875" style="83" customWidth="1"/>
    <col min="9762" max="9762" width="7.7265625" style="83" customWidth="1"/>
    <col min="9763" max="9763" width="6.54296875" style="83" bestFit="1" customWidth="1"/>
    <col min="9764" max="9764" width="13" style="83" customWidth="1"/>
    <col min="9765" max="9765" width="9.81640625" style="83" customWidth="1"/>
    <col min="9766" max="9766" width="11.26953125" style="83" customWidth="1"/>
    <col min="9767" max="9984" width="9.1796875" style="83"/>
    <col min="9985" max="9985" width="3.7265625" style="83" customWidth="1"/>
    <col min="9986" max="9986" width="18.54296875" style="83" customWidth="1"/>
    <col min="9987" max="9987" width="4.81640625" style="83" customWidth="1"/>
    <col min="9988" max="9988" width="5.7265625" style="83" bestFit="1" customWidth="1"/>
    <col min="9989" max="9989" width="4.26953125" style="83" customWidth="1"/>
    <col min="9990" max="9990" width="5" style="83" bestFit="1" customWidth="1"/>
    <col min="9991" max="9991" width="5.7265625" style="83" bestFit="1" customWidth="1"/>
    <col min="9992" max="9992" width="4.7265625" style="83" customWidth="1"/>
    <col min="9993" max="9993" width="4" style="83" customWidth="1"/>
    <col min="9994" max="9994" width="6.453125" style="83" customWidth="1"/>
    <col min="9995" max="9995" width="9.54296875" style="83" bestFit="1" customWidth="1"/>
    <col min="9996" max="9996" width="5.26953125" style="83" customWidth="1"/>
    <col min="9997" max="9997" width="6.54296875" style="83" bestFit="1" customWidth="1"/>
    <col min="9998" max="9998" width="4.453125" style="83" customWidth="1"/>
    <col min="9999" max="9999" width="5.7265625" style="83" customWidth="1"/>
    <col min="10000" max="10000" width="7.7265625" style="83" customWidth="1"/>
    <col min="10001" max="10001" width="8.81640625" style="83" customWidth="1"/>
    <col min="10002" max="10002" width="8.7265625" style="83" bestFit="1" customWidth="1"/>
    <col min="10003" max="10003" width="6.54296875" style="83" customWidth="1"/>
    <col min="10004" max="10005" width="8" style="83" customWidth="1"/>
    <col min="10006" max="10006" width="7.81640625" style="83" customWidth="1"/>
    <col min="10007" max="10007" width="7.7265625" style="83" customWidth="1"/>
    <col min="10008" max="10008" width="7.81640625" style="83" bestFit="1" customWidth="1"/>
    <col min="10009" max="10009" width="7.54296875" style="83" customWidth="1"/>
    <col min="10010" max="10010" width="6.54296875" style="83" bestFit="1" customWidth="1"/>
    <col min="10011" max="10011" width="7.81640625" style="83" bestFit="1" customWidth="1"/>
    <col min="10012" max="10012" width="9.54296875" style="83" bestFit="1" customWidth="1"/>
    <col min="10013" max="10013" width="11.54296875" style="83" customWidth="1"/>
    <col min="10014" max="10014" width="10" style="83" customWidth="1"/>
    <col min="10015" max="10015" width="8.26953125" style="83" bestFit="1" customWidth="1"/>
    <col min="10016" max="10016" width="5" style="83" bestFit="1" customWidth="1"/>
    <col min="10017" max="10017" width="8.54296875" style="83" customWidth="1"/>
    <col min="10018" max="10018" width="7.7265625" style="83" customWidth="1"/>
    <col min="10019" max="10019" width="6.54296875" style="83" bestFit="1" customWidth="1"/>
    <col min="10020" max="10020" width="13" style="83" customWidth="1"/>
    <col min="10021" max="10021" width="9.81640625" style="83" customWidth="1"/>
    <col min="10022" max="10022" width="11.26953125" style="83" customWidth="1"/>
    <col min="10023" max="10240" width="9.1796875" style="83"/>
    <col min="10241" max="10241" width="3.7265625" style="83" customWidth="1"/>
    <col min="10242" max="10242" width="18.54296875" style="83" customWidth="1"/>
    <col min="10243" max="10243" width="4.81640625" style="83" customWidth="1"/>
    <col min="10244" max="10244" width="5.7265625" style="83" bestFit="1" customWidth="1"/>
    <col min="10245" max="10245" width="4.26953125" style="83" customWidth="1"/>
    <col min="10246" max="10246" width="5" style="83" bestFit="1" customWidth="1"/>
    <col min="10247" max="10247" width="5.7265625" style="83" bestFit="1" customWidth="1"/>
    <col min="10248" max="10248" width="4.7265625" style="83" customWidth="1"/>
    <col min="10249" max="10249" width="4" style="83" customWidth="1"/>
    <col min="10250" max="10250" width="6.453125" style="83" customWidth="1"/>
    <col min="10251" max="10251" width="9.54296875" style="83" bestFit="1" customWidth="1"/>
    <col min="10252" max="10252" width="5.26953125" style="83" customWidth="1"/>
    <col min="10253" max="10253" width="6.54296875" style="83" bestFit="1" customWidth="1"/>
    <col min="10254" max="10254" width="4.453125" style="83" customWidth="1"/>
    <col min="10255" max="10255" width="5.7265625" style="83" customWidth="1"/>
    <col min="10256" max="10256" width="7.7265625" style="83" customWidth="1"/>
    <col min="10257" max="10257" width="8.81640625" style="83" customWidth="1"/>
    <col min="10258" max="10258" width="8.7265625" style="83" bestFit="1" customWidth="1"/>
    <col min="10259" max="10259" width="6.54296875" style="83" customWidth="1"/>
    <col min="10260" max="10261" width="8" style="83" customWidth="1"/>
    <col min="10262" max="10262" width="7.81640625" style="83" customWidth="1"/>
    <col min="10263" max="10263" width="7.7265625" style="83" customWidth="1"/>
    <col min="10264" max="10264" width="7.81640625" style="83" bestFit="1" customWidth="1"/>
    <col min="10265" max="10265" width="7.54296875" style="83" customWidth="1"/>
    <col min="10266" max="10266" width="6.54296875" style="83" bestFit="1" customWidth="1"/>
    <col min="10267" max="10267" width="7.81640625" style="83" bestFit="1" customWidth="1"/>
    <col min="10268" max="10268" width="9.54296875" style="83" bestFit="1" customWidth="1"/>
    <col min="10269" max="10269" width="11.54296875" style="83" customWidth="1"/>
    <col min="10270" max="10270" width="10" style="83" customWidth="1"/>
    <col min="10271" max="10271" width="8.26953125" style="83" bestFit="1" customWidth="1"/>
    <col min="10272" max="10272" width="5" style="83" bestFit="1" customWidth="1"/>
    <col min="10273" max="10273" width="8.54296875" style="83" customWidth="1"/>
    <col min="10274" max="10274" width="7.7265625" style="83" customWidth="1"/>
    <col min="10275" max="10275" width="6.54296875" style="83" bestFit="1" customWidth="1"/>
    <col min="10276" max="10276" width="13" style="83" customWidth="1"/>
    <col min="10277" max="10277" width="9.81640625" style="83" customWidth="1"/>
    <col min="10278" max="10278" width="11.26953125" style="83" customWidth="1"/>
    <col min="10279" max="10496" width="9.1796875" style="83"/>
    <col min="10497" max="10497" width="3.7265625" style="83" customWidth="1"/>
    <col min="10498" max="10498" width="18.54296875" style="83" customWidth="1"/>
    <col min="10499" max="10499" width="4.81640625" style="83" customWidth="1"/>
    <col min="10500" max="10500" width="5.7265625" style="83" bestFit="1" customWidth="1"/>
    <col min="10501" max="10501" width="4.26953125" style="83" customWidth="1"/>
    <col min="10502" max="10502" width="5" style="83" bestFit="1" customWidth="1"/>
    <col min="10503" max="10503" width="5.7265625" style="83" bestFit="1" customWidth="1"/>
    <col min="10504" max="10504" width="4.7265625" style="83" customWidth="1"/>
    <col min="10505" max="10505" width="4" style="83" customWidth="1"/>
    <col min="10506" max="10506" width="6.453125" style="83" customWidth="1"/>
    <col min="10507" max="10507" width="9.54296875" style="83" bestFit="1" customWidth="1"/>
    <col min="10508" max="10508" width="5.26953125" style="83" customWidth="1"/>
    <col min="10509" max="10509" width="6.54296875" style="83" bestFit="1" customWidth="1"/>
    <col min="10510" max="10510" width="4.453125" style="83" customWidth="1"/>
    <col min="10511" max="10511" width="5.7265625" style="83" customWidth="1"/>
    <col min="10512" max="10512" width="7.7265625" style="83" customWidth="1"/>
    <col min="10513" max="10513" width="8.81640625" style="83" customWidth="1"/>
    <col min="10514" max="10514" width="8.7265625" style="83" bestFit="1" customWidth="1"/>
    <col min="10515" max="10515" width="6.54296875" style="83" customWidth="1"/>
    <col min="10516" max="10517" width="8" style="83" customWidth="1"/>
    <col min="10518" max="10518" width="7.81640625" style="83" customWidth="1"/>
    <col min="10519" max="10519" width="7.7265625" style="83" customWidth="1"/>
    <col min="10520" max="10520" width="7.81640625" style="83" bestFit="1" customWidth="1"/>
    <col min="10521" max="10521" width="7.54296875" style="83" customWidth="1"/>
    <col min="10522" max="10522" width="6.54296875" style="83" bestFit="1" customWidth="1"/>
    <col min="10523" max="10523" width="7.81640625" style="83" bestFit="1" customWidth="1"/>
    <col min="10524" max="10524" width="9.54296875" style="83" bestFit="1" customWidth="1"/>
    <col min="10525" max="10525" width="11.54296875" style="83" customWidth="1"/>
    <col min="10526" max="10526" width="10" style="83" customWidth="1"/>
    <col min="10527" max="10527" width="8.26953125" style="83" bestFit="1" customWidth="1"/>
    <col min="10528" max="10528" width="5" style="83" bestFit="1" customWidth="1"/>
    <col min="10529" max="10529" width="8.54296875" style="83" customWidth="1"/>
    <col min="10530" max="10530" width="7.7265625" style="83" customWidth="1"/>
    <col min="10531" max="10531" width="6.54296875" style="83" bestFit="1" customWidth="1"/>
    <col min="10532" max="10532" width="13" style="83" customWidth="1"/>
    <col min="10533" max="10533" width="9.81640625" style="83" customWidth="1"/>
    <col min="10534" max="10534" width="11.26953125" style="83" customWidth="1"/>
    <col min="10535" max="10752" width="9.1796875" style="83"/>
    <col min="10753" max="10753" width="3.7265625" style="83" customWidth="1"/>
    <col min="10754" max="10754" width="18.54296875" style="83" customWidth="1"/>
    <col min="10755" max="10755" width="4.81640625" style="83" customWidth="1"/>
    <col min="10756" max="10756" width="5.7265625" style="83" bestFit="1" customWidth="1"/>
    <col min="10757" max="10757" width="4.26953125" style="83" customWidth="1"/>
    <col min="10758" max="10758" width="5" style="83" bestFit="1" customWidth="1"/>
    <col min="10759" max="10759" width="5.7265625" style="83" bestFit="1" customWidth="1"/>
    <col min="10760" max="10760" width="4.7265625" style="83" customWidth="1"/>
    <col min="10761" max="10761" width="4" style="83" customWidth="1"/>
    <col min="10762" max="10762" width="6.453125" style="83" customWidth="1"/>
    <col min="10763" max="10763" width="9.54296875" style="83" bestFit="1" customWidth="1"/>
    <col min="10764" max="10764" width="5.26953125" style="83" customWidth="1"/>
    <col min="10765" max="10765" width="6.54296875" style="83" bestFit="1" customWidth="1"/>
    <col min="10766" max="10766" width="4.453125" style="83" customWidth="1"/>
    <col min="10767" max="10767" width="5.7265625" style="83" customWidth="1"/>
    <col min="10768" max="10768" width="7.7265625" style="83" customWidth="1"/>
    <col min="10769" max="10769" width="8.81640625" style="83" customWidth="1"/>
    <col min="10770" max="10770" width="8.7265625" style="83" bestFit="1" customWidth="1"/>
    <col min="10771" max="10771" width="6.54296875" style="83" customWidth="1"/>
    <col min="10772" max="10773" width="8" style="83" customWidth="1"/>
    <col min="10774" max="10774" width="7.81640625" style="83" customWidth="1"/>
    <col min="10775" max="10775" width="7.7265625" style="83" customWidth="1"/>
    <col min="10776" max="10776" width="7.81640625" style="83" bestFit="1" customWidth="1"/>
    <col min="10777" max="10777" width="7.54296875" style="83" customWidth="1"/>
    <col min="10778" max="10778" width="6.54296875" style="83" bestFit="1" customWidth="1"/>
    <col min="10779" max="10779" width="7.81640625" style="83" bestFit="1" customWidth="1"/>
    <col min="10780" max="10780" width="9.54296875" style="83" bestFit="1" customWidth="1"/>
    <col min="10781" max="10781" width="11.54296875" style="83" customWidth="1"/>
    <col min="10782" max="10782" width="10" style="83" customWidth="1"/>
    <col min="10783" max="10783" width="8.26953125" style="83" bestFit="1" customWidth="1"/>
    <col min="10784" max="10784" width="5" style="83" bestFit="1" customWidth="1"/>
    <col min="10785" max="10785" width="8.54296875" style="83" customWidth="1"/>
    <col min="10786" max="10786" width="7.7265625" style="83" customWidth="1"/>
    <col min="10787" max="10787" width="6.54296875" style="83" bestFit="1" customWidth="1"/>
    <col min="10788" max="10788" width="13" style="83" customWidth="1"/>
    <col min="10789" max="10789" width="9.81640625" style="83" customWidth="1"/>
    <col min="10790" max="10790" width="11.26953125" style="83" customWidth="1"/>
    <col min="10791" max="11008" width="9.1796875" style="83"/>
    <col min="11009" max="11009" width="3.7265625" style="83" customWidth="1"/>
    <col min="11010" max="11010" width="18.54296875" style="83" customWidth="1"/>
    <col min="11011" max="11011" width="4.81640625" style="83" customWidth="1"/>
    <col min="11012" max="11012" width="5.7265625" style="83" bestFit="1" customWidth="1"/>
    <col min="11013" max="11013" width="4.26953125" style="83" customWidth="1"/>
    <col min="11014" max="11014" width="5" style="83" bestFit="1" customWidth="1"/>
    <col min="11015" max="11015" width="5.7265625" style="83" bestFit="1" customWidth="1"/>
    <col min="11016" max="11016" width="4.7265625" style="83" customWidth="1"/>
    <col min="11017" max="11017" width="4" style="83" customWidth="1"/>
    <col min="11018" max="11018" width="6.453125" style="83" customWidth="1"/>
    <col min="11019" max="11019" width="9.54296875" style="83" bestFit="1" customWidth="1"/>
    <col min="11020" max="11020" width="5.26953125" style="83" customWidth="1"/>
    <col min="11021" max="11021" width="6.54296875" style="83" bestFit="1" customWidth="1"/>
    <col min="11022" max="11022" width="4.453125" style="83" customWidth="1"/>
    <col min="11023" max="11023" width="5.7265625" style="83" customWidth="1"/>
    <col min="11024" max="11024" width="7.7265625" style="83" customWidth="1"/>
    <col min="11025" max="11025" width="8.81640625" style="83" customWidth="1"/>
    <col min="11026" max="11026" width="8.7265625" style="83" bestFit="1" customWidth="1"/>
    <col min="11027" max="11027" width="6.54296875" style="83" customWidth="1"/>
    <col min="11028" max="11029" width="8" style="83" customWidth="1"/>
    <col min="11030" max="11030" width="7.81640625" style="83" customWidth="1"/>
    <col min="11031" max="11031" width="7.7265625" style="83" customWidth="1"/>
    <col min="11032" max="11032" width="7.81640625" style="83" bestFit="1" customWidth="1"/>
    <col min="11033" max="11033" width="7.54296875" style="83" customWidth="1"/>
    <col min="11034" max="11034" width="6.54296875" style="83" bestFit="1" customWidth="1"/>
    <col min="11035" max="11035" width="7.81640625" style="83" bestFit="1" customWidth="1"/>
    <col min="11036" max="11036" width="9.54296875" style="83" bestFit="1" customWidth="1"/>
    <col min="11037" max="11037" width="11.54296875" style="83" customWidth="1"/>
    <col min="11038" max="11038" width="10" style="83" customWidth="1"/>
    <col min="11039" max="11039" width="8.26953125" style="83" bestFit="1" customWidth="1"/>
    <col min="11040" max="11040" width="5" style="83" bestFit="1" customWidth="1"/>
    <col min="11041" max="11041" width="8.54296875" style="83" customWidth="1"/>
    <col min="11042" max="11042" width="7.7265625" style="83" customWidth="1"/>
    <col min="11043" max="11043" width="6.54296875" style="83" bestFit="1" customWidth="1"/>
    <col min="11044" max="11044" width="13" style="83" customWidth="1"/>
    <col min="11045" max="11045" width="9.81640625" style="83" customWidth="1"/>
    <col min="11046" max="11046" width="11.26953125" style="83" customWidth="1"/>
    <col min="11047" max="11264" width="9.1796875" style="83"/>
    <col min="11265" max="11265" width="3.7265625" style="83" customWidth="1"/>
    <col min="11266" max="11266" width="18.54296875" style="83" customWidth="1"/>
    <col min="11267" max="11267" width="4.81640625" style="83" customWidth="1"/>
    <col min="11268" max="11268" width="5.7265625" style="83" bestFit="1" customWidth="1"/>
    <col min="11269" max="11269" width="4.26953125" style="83" customWidth="1"/>
    <col min="11270" max="11270" width="5" style="83" bestFit="1" customWidth="1"/>
    <col min="11271" max="11271" width="5.7265625" style="83" bestFit="1" customWidth="1"/>
    <col min="11272" max="11272" width="4.7265625" style="83" customWidth="1"/>
    <col min="11273" max="11273" width="4" style="83" customWidth="1"/>
    <col min="11274" max="11274" width="6.453125" style="83" customWidth="1"/>
    <col min="11275" max="11275" width="9.54296875" style="83" bestFit="1" customWidth="1"/>
    <col min="11276" max="11276" width="5.26953125" style="83" customWidth="1"/>
    <col min="11277" max="11277" width="6.54296875" style="83" bestFit="1" customWidth="1"/>
    <col min="11278" max="11278" width="4.453125" style="83" customWidth="1"/>
    <col min="11279" max="11279" width="5.7265625" style="83" customWidth="1"/>
    <col min="11280" max="11280" width="7.7265625" style="83" customWidth="1"/>
    <col min="11281" max="11281" width="8.81640625" style="83" customWidth="1"/>
    <col min="11282" max="11282" width="8.7265625" style="83" bestFit="1" customWidth="1"/>
    <col min="11283" max="11283" width="6.54296875" style="83" customWidth="1"/>
    <col min="11284" max="11285" width="8" style="83" customWidth="1"/>
    <col min="11286" max="11286" width="7.81640625" style="83" customWidth="1"/>
    <col min="11287" max="11287" width="7.7265625" style="83" customWidth="1"/>
    <col min="11288" max="11288" width="7.81640625" style="83" bestFit="1" customWidth="1"/>
    <col min="11289" max="11289" width="7.54296875" style="83" customWidth="1"/>
    <col min="11290" max="11290" width="6.54296875" style="83" bestFit="1" customWidth="1"/>
    <col min="11291" max="11291" width="7.81640625" style="83" bestFit="1" customWidth="1"/>
    <col min="11292" max="11292" width="9.54296875" style="83" bestFit="1" customWidth="1"/>
    <col min="11293" max="11293" width="11.54296875" style="83" customWidth="1"/>
    <col min="11294" max="11294" width="10" style="83" customWidth="1"/>
    <col min="11295" max="11295" width="8.26953125" style="83" bestFit="1" customWidth="1"/>
    <col min="11296" max="11296" width="5" style="83" bestFit="1" customWidth="1"/>
    <col min="11297" max="11297" width="8.54296875" style="83" customWidth="1"/>
    <col min="11298" max="11298" width="7.7265625" style="83" customWidth="1"/>
    <col min="11299" max="11299" width="6.54296875" style="83" bestFit="1" customWidth="1"/>
    <col min="11300" max="11300" width="13" style="83" customWidth="1"/>
    <col min="11301" max="11301" width="9.81640625" style="83" customWidth="1"/>
    <col min="11302" max="11302" width="11.26953125" style="83" customWidth="1"/>
    <col min="11303" max="11520" width="9.1796875" style="83"/>
    <col min="11521" max="11521" width="3.7265625" style="83" customWidth="1"/>
    <col min="11522" max="11522" width="18.54296875" style="83" customWidth="1"/>
    <col min="11523" max="11523" width="4.81640625" style="83" customWidth="1"/>
    <col min="11524" max="11524" width="5.7265625" style="83" bestFit="1" customWidth="1"/>
    <col min="11525" max="11525" width="4.26953125" style="83" customWidth="1"/>
    <col min="11526" max="11526" width="5" style="83" bestFit="1" customWidth="1"/>
    <col min="11527" max="11527" width="5.7265625" style="83" bestFit="1" customWidth="1"/>
    <col min="11528" max="11528" width="4.7265625" style="83" customWidth="1"/>
    <col min="11529" max="11529" width="4" style="83" customWidth="1"/>
    <col min="11530" max="11530" width="6.453125" style="83" customWidth="1"/>
    <col min="11531" max="11531" width="9.54296875" style="83" bestFit="1" customWidth="1"/>
    <col min="11532" max="11532" width="5.26953125" style="83" customWidth="1"/>
    <col min="11533" max="11533" width="6.54296875" style="83" bestFit="1" customWidth="1"/>
    <col min="11534" max="11534" width="4.453125" style="83" customWidth="1"/>
    <col min="11535" max="11535" width="5.7265625" style="83" customWidth="1"/>
    <col min="11536" max="11536" width="7.7265625" style="83" customWidth="1"/>
    <col min="11537" max="11537" width="8.81640625" style="83" customWidth="1"/>
    <col min="11538" max="11538" width="8.7265625" style="83" bestFit="1" customWidth="1"/>
    <col min="11539" max="11539" width="6.54296875" style="83" customWidth="1"/>
    <col min="11540" max="11541" width="8" style="83" customWidth="1"/>
    <col min="11542" max="11542" width="7.81640625" style="83" customWidth="1"/>
    <col min="11543" max="11543" width="7.7265625" style="83" customWidth="1"/>
    <col min="11544" max="11544" width="7.81640625" style="83" bestFit="1" customWidth="1"/>
    <col min="11545" max="11545" width="7.54296875" style="83" customWidth="1"/>
    <col min="11546" max="11546" width="6.54296875" style="83" bestFit="1" customWidth="1"/>
    <col min="11547" max="11547" width="7.81640625" style="83" bestFit="1" customWidth="1"/>
    <col min="11548" max="11548" width="9.54296875" style="83" bestFit="1" customWidth="1"/>
    <col min="11549" max="11549" width="11.54296875" style="83" customWidth="1"/>
    <col min="11550" max="11550" width="10" style="83" customWidth="1"/>
    <col min="11551" max="11551" width="8.26953125" style="83" bestFit="1" customWidth="1"/>
    <col min="11552" max="11552" width="5" style="83" bestFit="1" customWidth="1"/>
    <col min="11553" max="11553" width="8.54296875" style="83" customWidth="1"/>
    <col min="11554" max="11554" width="7.7265625" style="83" customWidth="1"/>
    <col min="11555" max="11555" width="6.54296875" style="83" bestFit="1" customWidth="1"/>
    <col min="11556" max="11556" width="13" style="83" customWidth="1"/>
    <col min="11557" max="11557" width="9.81640625" style="83" customWidth="1"/>
    <col min="11558" max="11558" width="11.26953125" style="83" customWidth="1"/>
    <col min="11559" max="11776" width="9.1796875" style="83"/>
    <col min="11777" max="11777" width="3.7265625" style="83" customWidth="1"/>
    <col min="11778" max="11778" width="18.54296875" style="83" customWidth="1"/>
    <col min="11779" max="11779" width="4.81640625" style="83" customWidth="1"/>
    <col min="11780" max="11780" width="5.7265625" style="83" bestFit="1" customWidth="1"/>
    <col min="11781" max="11781" width="4.26953125" style="83" customWidth="1"/>
    <col min="11782" max="11782" width="5" style="83" bestFit="1" customWidth="1"/>
    <col min="11783" max="11783" width="5.7265625" style="83" bestFit="1" customWidth="1"/>
    <col min="11784" max="11784" width="4.7265625" style="83" customWidth="1"/>
    <col min="11785" max="11785" width="4" style="83" customWidth="1"/>
    <col min="11786" max="11786" width="6.453125" style="83" customWidth="1"/>
    <col min="11787" max="11787" width="9.54296875" style="83" bestFit="1" customWidth="1"/>
    <col min="11788" max="11788" width="5.26953125" style="83" customWidth="1"/>
    <col min="11789" max="11789" width="6.54296875" style="83" bestFit="1" customWidth="1"/>
    <col min="11790" max="11790" width="4.453125" style="83" customWidth="1"/>
    <col min="11791" max="11791" width="5.7265625" style="83" customWidth="1"/>
    <col min="11792" max="11792" width="7.7265625" style="83" customWidth="1"/>
    <col min="11793" max="11793" width="8.81640625" style="83" customWidth="1"/>
    <col min="11794" max="11794" width="8.7265625" style="83" bestFit="1" customWidth="1"/>
    <col min="11795" max="11795" width="6.54296875" style="83" customWidth="1"/>
    <col min="11796" max="11797" width="8" style="83" customWidth="1"/>
    <col min="11798" max="11798" width="7.81640625" style="83" customWidth="1"/>
    <col min="11799" max="11799" width="7.7265625" style="83" customWidth="1"/>
    <col min="11800" max="11800" width="7.81640625" style="83" bestFit="1" customWidth="1"/>
    <col min="11801" max="11801" width="7.54296875" style="83" customWidth="1"/>
    <col min="11802" max="11802" width="6.54296875" style="83" bestFit="1" customWidth="1"/>
    <col min="11803" max="11803" width="7.81640625" style="83" bestFit="1" customWidth="1"/>
    <col min="11804" max="11804" width="9.54296875" style="83" bestFit="1" customWidth="1"/>
    <col min="11805" max="11805" width="11.54296875" style="83" customWidth="1"/>
    <col min="11806" max="11806" width="10" style="83" customWidth="1"/>
    <col min="11807" max="11807" width="8.26953125" style="83" bestFit="1" customWidth="1"/>
    <col min="11808" max="11808" width="5" style="83" bestFit="1" customWidth="1"/>
    <col min="11809" max="11809" width="8.54296875" style="83" customWidth="1"/>
    <col min="11810" max="11810" width="7.7265625" style="83" customWidth="1"/>
    <col min="11811" max="11811" width="6.54296875" style="83" bestFit="1" customWidth="1"/>
    <col min="11812" max="11812" width="13" style="83" customWidth="1"/>
    <col min="11813" max="11813" width="9.81640625" style="83" customWidth="1"/>
    <col min="11814" max="11814" width="11.26953125" style="83" customWidth="1"/>
    <col min="11815" max="12032" width="9.1796875" style="83"/>
    <col min="12033" max="12033" width="3.7265625" style="83" customWidth="1"/>
    <col min="12034" max="12034" width="18.54296875" style="83" customWidth="1"/>
    <col min="12035" max="12035" width="4.81640625" style="83" customWidth="1"/>
    <col min="12036" max="12036" width="5.7265625" style="83" bestFit="1" customWidth="1"/>
    <col min="12037" max="12037" width="4.26953125" style="83" customWidth="1"/>
    <col min="12038" max="12038" width="5" style="83" bestFit="1" customWidth="1"/>
    <col min="12039" max="12039" width="5.7265625" style="83" bestFit="1" customWidth="1"/>
    <col min="12040" max="12040" width="4.7265625" style="83" customWidth="1"/>
    <col min="12041" max="12041" width="4" style="83" customWidth="1"/>
    <col min="12042" max="12042" width="6.453125" style="83" customWidth="1"/>
    <col min="12043" max="12043" width="9.54296875" style="83" bestFit="1" customWidth="1"/>
    <col min="12044" max="12044" width="5.26953125" style="83" customWidth="1"/>
    <col min="12045" max="12045" width="6.54296875" style="83" bestFit="1" customWidth="1"/>
    <col min="12046" max="12046" width="4.453125" style="83" customWidth="1"/>
    <col min="12047" max="12047" width="5.7265625" style="83" customWidth="1"/>
    <col min="12048" max="12048" width="7.7265625" style="83" customWidth="1"/>
    <col min="12049" max="12049" width="8.81640625" style="83" customWidth="1"/>
    <col min="12050" max="12050" width="8.7265625" style="83" bestFit="1" customWidth="1"/>
    <col min="12051" max="12051" width="6.54296875" style="83" customWidth="1"/>
    <col min="12052" max="12053" width="8" style="83" customWidth="1"/>
    <col min="12054" max="12054" width="7.81640625" style="83" customWidth="1"/>
    <col min="12055" max="12055" width="7.7265625" style="83" customWidth="1"/>
    <col min="12056" max="12056" width="7.81640625" style="83" bestFit="1" customWidth="1"/>
    <col min="12057" max="12057" width="7.54296875" style="83" customWidth="1"/>
    <col min="12058" max="12058" width="6.54296875" style="83" bestFit="1" customWidth="1"/>
    <col min="12059" max="12059" width="7.81640625" style="83" bestFit="1" customWidth="1"/>
    <col min="12060" max="12060" width="9.54296875" style="83" bestFit="1" customWidth="1"/>
    <col min="12061" max="12061" width="11.54296875" style="83" customWidth="1"/>
    <col min="12062" max="12062" width="10" style="83" customWidth="1"/>
    <col min="12063" max="12063" width="8.26953125" style="83" bestFit="1" customWidth="1"/>
    <col min="12064" max="12064" width="5" style="83" bestFit="1" customWidth="1"/>
    <col min="12065" max="12065" width="8.54296875" style="83" customWidth="1"/>
    <col min="12066" max="12066" width="7.7265625" style="83" customWidth="1"/>
    <col min="12067" max="12067" width="6.54296875" style="83" bestFit="1" customWidth="1"/>
    <col min="12068" max="12068" width="13" style="83" customWidth="1"/>
    <col min="12069" max="12069" width="9.81640625" style="83" customWidth="1"/>
    <col min="12070" max="12070" width="11.26953125" style="83" customWidth="1"/>
    <col min="12071" max="12288" width="9.1796875" style="83"/>
    <col min="12289" max="12289" width="3.7265625" style="83" customWidth="1"/>
    <col min="12290" max="12290" width="18.54296875" style="83" customWidth="1"/>
    <col min="12291" max="12291" width="4.81640625" style="83" customWidth="1"/>
    <col min="12292" max="12292" width="5.7265625" style="83" bestFit="1" customWidth="1"/>
    <col min="12293" max="12293" width="4.26953125" style="83" customWidth="1"/>
    <col min="12294" max="12294" width="5" style="83" bestFit="1" customWidth="1"/>
    <col min="12295" max="12295" width="5.7265625" style="83" bestFit="1" customWidth="1"/>
    <col min="12296" max="12296" width="4.7265625" style="83" customWidth="1"/>
    <col min="12297" max="12297" width="4" style="83" customWidth="1"/>
    <col min="12298" max="12298" width="6.453125" style="83" customWidth="1"/>
    <col min="12299" max="12299" width="9.54296875" style="83" bestFit="1" customWidth="1"/>
    <col min="12300" max="12300" width="5.26953125" style="83" customWidth="1"/>
    <col min="12301" max="12301" width="6.54296875" style="83" bestFit="1" customWidth="1"/>
    <col min="12302" max="12302" width="4.453125" style="83" customWidth="1"/>
    <col min="12303" max="12303" width="5.7265625" style="83" customWidth="1"/>
    <col min="12304" max="12304" width="7.7265625" style="83" customWidth="1"/>
    <col min="12305" max="12305" width="8.81640625" style="83" customWidth="1"/>
    <col min="12306" max="12306" width="8.7265625" style="83" bestFit="1" customWidth="1"/>
    <col min="12307" max="12307" width="6.54296875" style="83" customWidth="1"/>
    <col min="12308" max="12309" width="8" style="83" customWidth="1"/>
    <col min="12310" max="12310" width="7.81640625" style="83" customWidth="1"/>
    <col min="12311" max="12311" width="7.7265625" style="83" customWidth="1"/>
    <col min="12312" max="12312" width="7.81640625" style="83" bestFit="1" customWidth="1"/>
    <col min="12313" max="12313" width="7.54296875" style="83" customWidth="1"/>
    <col min="12314" max="12314" width="6.54296875" style="83" bestFit="1" customWidth="1"/>
    <col min="12315" max="12315" width="7.81640625" style="83" bestFit="1" customWidth="1"/>
    <col min="12316" max="12316" width="9.54296875" style="83" bestFit="1" customWidth="1"/>
    <col min="12317" max="12317" width="11.54296875" style="83" customWidth="1"/>
    <col min="12318" max="12318" width="10" style="83" customWidth="1"/>
    <col min="12319" max="12319" width="8.26953125" style="83" bestFit="1" customWidth="1"/>
    <col min="12320" max="12320" width="5" style="83" bestFit="1" customWidth="1"/>
    <col min="12321" max="12321" width="8.54296875" style="83" customWidth="1"/>
    <col min="12322" max="12322" width="7.7265625" style="83" customWidth="1"/>
    <col min="12323" max="12323" width="6.54296875" style="83" bestFit="1" customWidth="1"/>
    <col min="12324" max="12324" width="13" style="83" customWidth="1"/>
    <col min="12325" max="12325" width="9.81640625" style="83" customWidth="1"/>
    <col min="12326" max="12326" width="11.26953125" style="83" customWidth="1"/>
    <col min="12327" max="12544" width="9.1796875" style="83"/>
    <col min="12545" max="12545" width="3.7265625" style="83" customWidth="1"/>
    <col min="12546" max="12546" width="18.54296875" style="83" customWidth="1"/>
    <col min="12547" max="12547" width="4.81640625" style="83" customWidth="1"/>
    <col min="12548" max="12548" width="5.7265625" style="83" bestFit="1" customWidth="1"/>
    <col min="12549" max="12549" width="4.26953125" style="83" customWidth="1"/>
    <col min="12550" max="12550" width="5" style="83" bestFit="1" customWidth="1"/>
    <col min="12551" max="12551" width="5.7265625" style="83" bestFit="1" customWidth="1"/>
    <col min="12552" max="12552" width="4.7265625" style="83" customWidth="1"/>
    <col min="12553" max="12553" width="4" style="83" customWidth="1"/>
    <col min="12554" max="12554" width="6.453125" style="83" customWidth="1"/>
    <col min="12555" max="12555" width="9.54296875" style="83" bestFit="1" customWidth="1"/>
    <col min="12556" max="12556" width="5.26953125" style="83" customWidth="1"/>
    <col min="12557" max="12557" width="6.54296875" style="83" bestFit="1" customWidth="1"/>
    <col min="12558" max="12558" width="4.453125" style="83" customWidth="1"/>
    <col min="12559" max="12559" width="5.7265625" style="83" customWidth="1"/>
    <col min="12560" max="12560" width="7.7265625" style="83" customWidth="1"/>
    <col min="12561" max="12561" width="8.81640625" style="83" customWidth="1"/>
    <col min="12562" max="12562" width="8.7265625" style="83" bestFit="1" customWidth="1"/>
    <col min="12563" max="12563" width="6.54296875" style="83" customWidth="1"/>
    <col min="12564" max="12565" width="8" style="83" customWidth="1"/>
    <col min="12566" max="12566" width="7.81640625" style="83" customWidth="1"/>
    <col min="12567" max="12567" width="7.7265625" style="83" customWidth="1"/>
    <col min="12568" max="12568" width="7.81640625" style="83" bestFit="1" customWidth="1"/>
    <col min="12569" max="12569" width="7.54296875" style="83" customWidth="1"/>
    <col min="12570" max="12570" width="6.54296875" style="83" bestFit="1" customWidth="1"/>
    <col min="12571" max="12571" width="7.81640625" style="83" bestFit="1" customWidth="1"/>
    <col min="12572" max="12572" width="9.54296875" style="83" bestFit="1" customWidth="1"/>
    <col min="12573" max="12573" width="11.54296875" style="83" customWidth="1"/>
    <col min="12574" max="12574" width="10" style="83" customWidth="1"/>
    <col min="12575" max="12575" width="8.26953125" style="83" bestFit="1" customWidth="1"/>
    <col min="12576" max="12576" width="5" style="83" bestFit="1" customWidth="1"/>
    <col min="12577" max="12577" width="8.54296875" style="83" customWidth="1"/>
    <col min="12578" max="12578" width="7.7265625" style="83" customWidth="1"/>
    <col min="12579" max="12579" width="6.54296875" style="83" bestFit="1" customWidth="1"/>
    <col min="12580" max="12580" width="13" style="83" customWidth="1"/>
    <col min="12581" max="12581" width="9.81640625" style="83" customWidth="1"/>
    <col min="12582" max="12582" width="11.26953125" style="83" customWidth="1"/>
    <col min="12583" max="12800" width="9.1796875" style="83"/>
    <col min="12801" max="12801" width="3.7265625" style="83" customWidth="1"/>
    <col min="12802" max="12802" width="18.54296875" style="83" customWidth="1"/>
    <col min="12803" max="12803" width="4.81640625" style="83" customWidth="1"/>
    <col min="12804" max="12804" width="5.7265625" style="83" bestFit="1" customWidth="1"/>
    <col min="12805" max="12805" width="4.26953125" style="83" customWidth="1"/>
    <col min="12806" max="12806" width="5" style="83" bestFit="1" customWidth="1"/>
    <col min="12807" max="12807" width="5.7265625" style="83" bestFit="1" customWidth="1"/>
    <col min="12808" max="12808" width="4.7265625" style="83" customWidth="1"/>
    <col min="12809" max="12809" width="4" style="83" customWidth="1"/>
    <col min="12810" max="12810" width="6.453125" style="83" customWidth="1"/>
    <col min="12811" max="12811" width="9.54296875" style="83" bestFit="1" customWidth="1"/>
    <col min="12812" max="12812" width="5.26953125" style="83" customWidth="1"/>
    <col min="12813" max="12813" width="6.54296875" style="83" bestFit="1" customWidth="1"/>
    <col min="12814" max="12814" width="4.453125" style="83" customWidth="1"/>
    <col min="12815" max="12815" width="5.7265625" style="83" customWidth="1"/>
    <col min="12816" max="12816" width="7.7265625" style="83" customWidth="1"/>
    <col min="12817" max="12817" width="8.81640625" style="83" customWidth="1"/>
    <col min="12818" max="12818" width="8.7265625" style="83" bestFit="1" customWidth="1"/>
    <col min="12819" max="12819" width="6.54296875" style="83" customWidth="1"/>
    <col min="12820" max="12821" width="8" style="83" customWidth="1"/>
    <col min="12822" max="12822" width="7.81640625" style="83" customWidth="1"/>
    <col min="12823" max="12823" width="7.7265625" style="83" customWidth="1"/>
    <col min="12824" max="12824" width="7.81640625" style="83" bestFit="1" customWidth="1"/>
    <col min="12825" max="12825" width="7.54296875" style="83" customWidth="1"/>
    <col min="12826" max="12826" width="6.54296875" style="83" bestFit="1" customWidth="1"/>
    <col min="12827" max="12827" width="7.81640625" style="83" bestFit="1" customWidth="1"/>
    <col min="12828" max="12828" width="9.54296875" style="83" bestFit="1" customWidth="1"/>
    <col min="12829" max="12829" width="11.54296875" style="83" customWidth="1"/>
    <col min="12830" max="12830" width="10" style="83" customWidth="1"/>
    <col min="12831" max="12831" width="8.26953125" style="83" bestFit="1" customWidth="1"/>
    <col min="12832" max="12832" width="5" style="83" bestFit="1" customWidth="1"/>
    <col min="12833" max="12833" width="8.54296875" style="83" customWidth="1"/>
    <col min="12834" max="12834" width="7.7265625" style="83" customWidth="1"/>
    <col min="12835" max="12835" width="6.54296875" style="83" bestFit="1" customWidth="1"/>
    <col min="12836" max="12836" width="13" style="83" customWidth="1"/>
    <col min="12837" max="12837" width="9.81640625" style="83" customWidth="1"/>
    <col min="12838" max="12838" width="11.26953125" style="83" customWidth="1"/>
    <col min="12839" max="13056" width="9.1796875" style="83"/>
    <col min="13057" max="13057" width="3.7265625" style="83" customWidth="1"/>
    <col min="13058" max="13058" width="18.54296875" style="83" customWidth="1"/>
    <col min="13059" max="13059" width="4.81640625" style="83" customWidth="1"/>
    <col min="13060" max="13060" width="5.7265625" style="83" bestFit="1" customWidth="1"/>
    <col min="13061" max="13061" width="4.26953125" style="83" customWidth="1"/>
    <col min="13062" max="13062" width="5" style="83" bestFit="1" customWidth="1"/>
    <col min="13063" max="13063" width="5.7265625" style="83" bestFit="1" customWidth="1"/>
    <col min="13064" max="13064" width="4.7265625" style="83" customWidth="1"/>
    <col min="13065" max="13065" width="4" style="83" customWidth="1"/>
    <col min="13066" max="13066" width="6.453125" style="83" customWidth="1"/>
    <col min="13067" max="13067" width="9.54296875" style="83" bestFit="1" customWidth="1"/>
    <col min="13068" max="13068" width="5.26953125" style="83" customWidth="1"/>
    <col min="13069" max="13069" width="6.54296875" style="83" bestFit="1" customWidth="1"/>
    <col min="13070" max="13070" width="4.453125" style="83" customWidth="1"/>
    <col min="13071" max="13071" width="5.7265625" style="83" customWidth="1"/>
    <col min="13072" max="13072" width="7.7265625" style="83" customWidth="1"/>
    <col min="13073" max="13073" width="8.81640625" style="83" customWidth="1"/>
    <col min="13074" max="13074" width="8.7265625" style="83" bestFit="1" customWidth="1"/>
    <col min="13075" max="13075" width="6.54296875" style="83" customWidth="1"/>
    <col min="13076" max="13077" width="8" style="83" customWidth="1"/>
    <col min="13078" max="13078" width="7.81640625" style="83" customWidth="1"/>
    <col min="13079" max="13079" width="7.7265625" style="83" customWidth="1"/>
    <col min="13080" max="13080" width="7.81640625" style="83" bestFit="1" customWidth="1"/>
    <col min="13081" max="13081" width="7.54296875" style="83" customWidth="1"/>
    <col min="13082" max="13082" width="6.54296875" style="83" bestFit="1" customWidth="1"/>
    <col min="13083" max="13083" width="7.81640625" style="83" bestFit="1" customWidth="1"/>
    <col min="13084" max="13084" width="9.54296875" style="83" bestFit="1" customWidth="1"/>
    <col min="13085" max="13085" width="11.54296875" style="83" customWidth="1"/>
    <col min="13086" max="13086" width="10" style="83" customWidth="1"/>
    <col min="13087" max="13087" width="8.26953125" style="83" bestFit="1" customWidth="1"/>
    <col min="13088" max="13088" width="5" style="83" bestFit="1" customWidth="1"/>
    <col min="13089" max="13089" width="8.54296875" style="83" customWidth="1"/>
    <col min="13090" max="13090" width="7.7265625" style="83" customWidth="1"/>
    <col min="13091" max="13091" width="6.54296875" style="83" bestFit="1" customWidth="1"/>
    <col min="13092" max="13092" width="13" style="83" customWidth="1"/>
    <col min="13093" max="13093" width="9.81640625" style="83" customWidth="1"/>
    <col min="13094" max="13094" width="11.26953125" style="83" customWidth="1"/>
    <col min="13095" max="13312" width="9.1796875" style="83"/>
    <col min="13313" max="13313" width="3.7265625" style="83" customWidth="1"/>
    <col min="13314" max="13314" width="18.54296875" style="83" customWidth="1"/>
    <col min="13315" max="13315" width="4.81640625" style="83" customWidth="1"/>
    <col min="13316" max="13316" width="5.7265625" style="83" bestFit="1" customWidth="1"/>
    <col min="13317" max="13317" width="4.26953125" style="83" customWidth="1"/>
    <col min="13318" max="13318" width="5" style="83" bestFit="1" customWidth="1"/>
    <col min="13319" max="13319" width="5.7265625" style="83" bestFit="1" customWidth="1"/>
    <col min="13320" max="13320" width="4.7265625" style="83" customWidth="1"/>
    <col min="13321" max="13321" width="4" style="83" customWidth="1"/>
    <col min="13322" max="13322" width="6.453125" style="83" customWidth="1"/>
    <col min="13323" max="13323" width="9.54296875" style="83" bestFit="1" customWidth="1"/>
    <col min="13324" max="13324" width="5.26953125" style="83" customWidth="1"/>
    <col min="13325" max="13325" width="6.54296875" style="83" bestFit="1" customWidth="1"/>
    <col min="13326" max="13326" width="4.453125" style="83" customWidth="1"/>
    <col min="13327" max="13327" width="5.7265625" style="83" customWidth="1"/>
    <col min="13328" max="13328" width="7.7265625" style="83" customWidth="1"/>
    <col min="13329" max="13329" width="8.81640625" style="83" customWidth="1"/>
    <col min="13330" max="13330" width="8.7265625" style="83" bestFit="1" customWidth="1"/>
    <col min="13331" max="13331" width="6.54296875" style="83" customWidth="1"/>
    <col min="13332" max="13333" width="8" style="83" customWidth="1"/>
    <col min="13334" max="13334" width="7.81640625" style="83" customWidth="1"/>
    <col min="13335" max="13335" width="7.7265625" style="83" customWidth="1"/>
    <col min="13336" max="13336" width="7.81640625" style="83" bestFit="1" customWidth="1"/>
    <col min="13337" max="13337" width="7.54296875" style="83" customWidth="1"/>
    <col min="13338" max="13338" width="6.54296875" style="83" bestFit="1" customWidth="1"/>
    <col min="13339" max="13339" width="7.81640625" style="83" bestFit="1" customWidth="1"/>
    <col min="13340" max="13340" width="9.54296875" style="83" bestFit="1" customWidth="1"/>
    <col min="13341" max="13341" width="11.54296875" style="83" customWidth="1"/>
    <col min="13342" max="13342" width="10" style="83" customWidth="1"/>
    <col min="13343" max="13343" width="8.26953125" style="83" bestFit="1" customWidth="1"/>
    <col min="13344" max="13344" width="5" style="83" bestFit="1" customWidth="1"/>
    <col min="13345" max="13345" width="8.54296875" style="83" customWidth="1"/>
    <col min="13346" max="13346" width="7.7265625" style="83" customWidth="1"/>
    <col min="13347" max="13347" width="6.54296875" style="83" bestFit="1" customWidth="1"/>
    <col min="13348" max="13348" width="13" style="83" customWidth="1"/>
    <col min="13349" max="13349" width="9.81640625" style="83" customWidth="1"/>
    <col min="13350" max="13350" width="11.26953125" style="83" customWidth="1"/>
    <col min="13351" max="13568" width="9.1796875" style="83"/>
    <col min="13569" max="13569" width="3.7265625" style="83" customWidth="1"/>
    <col min="13570" max="13570" width="18.54296875" style="83" customWidth="1"/>
    <col min="13571" max="13571" width="4.81640625" style="83" customWidth="1"/>
    <col min="13572" max="13572" width="5.7265625" style="83" bestFit="1" customWidth="1"/>
    <col min="13573" max="13573" width="4.26953125" style="83" customWidth="1"/>
    <col min="13574" max="13574" width="5" style="83" bestFit="1" customWidth="1"/>
    <col min="13575" max="13575" width="5.7265625" style="83" bestFit="1" customWidth="1"/>
    <col min="13576" max="13576" width="4.7265625" style="83" customWidth="1"/>
    <col min="13577" max="13577" width="4" style="83" customWidth="1"/>
    <col min="13578" max="13578" width="6.453125" style="83" customWidth="1"/>
    <col min="13579" max="13579" width="9.54296875" style="83" bestFit="1" customWidth="1"/>
    <col min="13580" max="13580" width="5.26953125" style="83" customWidth="1"/>
    <col min="13581" max="13581" width="6.54296875" style="83" bestFit="1" customWidth="1"/>
    <col min="13582" max="13582" width="4.453125" style="83" customWidth="1"/>
    <col min="13583" max="13583" width="5.7265625" style="83" customWidth="1"/>
    <col min="13584" max="13584" width="7.7265625" style="83" customWidth="1"/>
    <col min="13585" max="13585" width="8.81640625" style="83" customWidth="1"/>
    <col min="13586" max="13586" width="8.7265625" style="83" bestFit="1" customWidth="1"/>
    <col min="13587" max="13587" width="6.54296875" style="83" customWidth="1"/>
    <col min="13588" max="13589" width="8" style="83" customWidth="1"/>
    <col min="13590" max="13590" width="7.81640625" style="83" customWidth="1"/>
    <col min="13591" max="13591" width="7.7265625" style="83" customWidth="1"/>
    <col min="13592" max="13592" width="7.81640625" style="83" bestFit="1" customWidth="1"/>
    <col min="13593" max="13593" width="7.54296875" style="83" customWidth="1"/>
    <col min="13594" max="13594" width="6.54296875" style="83" bestFit="1" customWidth="1"/>
    <col min="13595" max="13595" width="7.81640625" style="83" bestFit="1" customWidth="1"/>
    <col min="13596" max="13596" width="9.54296875" style="83" bestFit="1" customWidth="1"/>
    <col min="13597" max="13597" width="11.54296875" style="83" customWidth="1"/>
    <col min="13598" max="13598" width="10" style="83" customWidth="1"/>
    <col min="13599" max="13599" width="8.26953125" style="83" bestFit="1" customWidth="1"/>
    <col min="13600" max="13600" width="5" style="83" bestFit="1" customWidth="1"/>
    <col min="13601" max="13601" width="8.54296875" style="83" customWidth="1"/>
    <col min="13602" max="13602" width="7.7265625" style="83" customWidth="1"/>
    <col min="13603" max="13603" width="6.54296875" style="83" bestFit="1" customWidth="1"/>
    <col min="13604" max="13604" width="13" style="83" customWidth="1"/>
    <col min="13605" max="13605" width="9.81640625" style="83" customWidth="1"/>
    <col min="13606" max="13606" width="11.26953125" style="83" customWidth="1"/>
    <col min="13607" max="13824" width="9.1796875" style="83"/>
    <col min="13825" max="13825" width="3.7265625" style="83" customWidth="1"/>
    <col min="13826" max="13826" width="18.54296875" style="83" customWidth="1"/>
    <col min="13827" max="13827" width="4.81640625" style="83" customWidth="1"/>
    <col min="13828" max="13828" width="5.7265625" style="83" bestFit="1" customWidth="1"/>
    <col min="13829" max="13829" width="4.26953125" style="83" customWidth="1"/>
    <col min="13830" max="13830" width="5" style="83" bestFit="1" customWidth="1"/>
    <col min="13831" max="13831" width="5.7265625" style="83" bestFit="1" customWidth="1"/>
    <col min="13832" max="13832" width="4.7265625" style="83" customWidth="1"/>
    <col min="13833" max="13833" width="4" style="83" customWidth="1"/>
    <col min="13834" max="13834" width="6.453125" style="83" customWidth="1"/>
    <col min="13835" max="13835" width="9.54296875" style="83" bestFit="1" customWidth="1"/>
    <col min="13836" max="13836" width="5.26953125" style="83" customWidth="1"/>
    <col min="13837" max="13837" width="6.54296875" style="83" bestFit="1" customWidth="1"/>
    <col min="13838" max="13838" width="4.453125" style="83" customWidth="1"/>
    <col min="13839" max="13839" width="5.7265625" style="83" customWidth="1"/>
    <col min="13840" max="13840" width="7.7265625" style="83" customWidth="1"/>
    <col min="13841" max="13841" width="8.81640625" style="83" customWidth="1"/>
    <col min="13842" max="13842" width="8.7265625" style="83" bestFit="1" customWidth="1"/>
    <col min="13843" max="13843" width="6.54296875" style="83" customWidth="1"/>
    <col min="13844" max="13845" width="8" style="83" customWidth="1"/>
    <col min="13846" max="13846" width="7.81640625" style="83" customWidth="1"/>
    <col min="13847" max="13847" width="7.7265625" style="83" customWidth="1"/>
    <col min="13848" max="13848" width="7.81640625" style="83" bestFit="1" customWidth="1"/>
    <col min="13849" max="13849" width="7.54296875" style="83" customWidth="1"/>
    <col min="13850" max="13850" width="6.54296875" style="83" bestFit="1" customWidth="1"/>
    <col min="13851" max="13851" width="7.81640625" style="83" bestFit="1" customWidth="1"/>
    <col min="13852" max="13852" width="9.54296875" style="83" bestFit="1" customWidth="1"/>
    <col min="13853" max="13853" width="11.54296875" style="83" customWidth="1"/>
    <col min="13854" max="13854" width="10" style="83" customWidth="1"/>
    <col min="13855" max="13855" width="8.26953125" style="83" bestFit="1" customWidth="1"/>
    <col min="13856" max="13856" width="5" style="83" bestFit="1" customWidth="1"/>
    <col min="13857" max="13857" width="8.54296875" style="83" customWidth="1"/>
    <col min="13858" max="13858" width="7.7265625" style="83" customWidth="1"/>
    <col min="13859" max="13859" width="6.54296875" style="83" bestFit="1" customWidth="1"/>
    <col min="13860" max="13860" width="13" style="83" customWidth="1"/>
    <col min="13861" max="13861" width="9.81640625" style="83" customWidth="1"/>
    <col min="13862" max="13862" width="11.26953125" style="83" customWidth="1"/>
    <col min="13863" max="14080" width="9.1796875" style="83"/>
    <col min="14081" max="14081" width="3.7265625" style="83" customWidth="1"/>
    <col min="14082" max="14082" width="18.54296875" style="83" customWidth="1"/>
    <col min="14083" max="14083" width="4.81640625" style="83" customWidth="1"/>
    <col min="14084" max="14084" width="5.7265625" style="83" bestFit="1" customWidth="1"/>
    <col min="14085" max="14085" width="4.26953125" style="83" customWidth="1"/>
    <col min="14086" max="14086" width="5" style="83" bestFit="1" customWidth="1"/>
    <col min="14087" max="14087" width="5.7265625" style="83" bestFit="1" customWidth="1"/>
    <col min="14088" max="14088" width="4.7265625" style="83" customWidth="1"/>
    <col min="14089" max="14089" width="4" style="83" customWidth="1"/>
    <col min="14090" max="14090" width="6.453125" style="83" customWidth="1"/>
    <col min="14091" max="14091" width="9.54296875" style="83" bestFit="1" customWidth="1"/>
    <col min="14092" max="14092" width="5.26953125" style="83" customWidth="1"/>
    <col min="14093" max="14093" width="6.54296875" style="83" bestFit="1" customWidth="1"/>
    <col min="14094" max="14094" width="4.453125" style="83" customWidth="1"/>
    <col min="14095" max="14095" width="5.7265625" style="83" customWidth="1"/>
    <col min="14096" max="14096" width="7.7265625" style="83" customWidth="1"/>
    <col min="14097" max="14097" width="8.81640625" style="83" customWidth="1"/>
    <col min="14098" max="14098" width="8.7265625" style="83" bestFit="1" customWidth="1"/>
    <col min="14099" max="14099" width="6.54296875" style="83" customWidth="1"/>
    <col min="14100" max="14101" width="8" style="83" customWidth="1"/>
    <col min="14102" max="14102" width="7.81640625" style="83" customWidth="1"/>
    <col min="14103" max="14103" width="7.7265625" style="83" customWidth="1"/>
    <col min="14104" max="14104" width="7.81640625" style="83" bestFit="1" customWidth="1"/>
    <col min="14105" max="14105" width="7.54296875" style="83" customWidth="1"/>
    <col min="14106" max="14106" width="6.54296875" style="83" bestFit="1" customWidth="1"/>
    <col min="14107" max="14107" width="7.81640625" style="83" bestFit="1" customWidth="1"/>
    <col min="14108" max="14108" width="9.54296875" style="83" bestFit="1" customWidth="1"/>
    <col min="14109" max="14109" width="11.54296875" style="83" customWidth="1"/>
    <col min="14110" max="14110" width="10" style="83" customWidth="1"/>
    <col min="14111" max="14111" width="8.26953125" style="83" bestFit="1" customWidth="1"/>
    <col min="14112" max="14112" width="5" style="83" bestFit="1" customWidth="1"/>
    <col min="14113" max="14113" width="8.54296875" style="83" customWidth="1"/>
    <col min="14114" max="14114" width="7.7265625" style="83" customWidth="1"/>
    <col min="14115" max="14115" width="6.54296875" style="83" bestFit="1" customWidth="1"/>
    <col min="14116" max="14116" width="13" style="83" customWidth="1"/>
    <col min="14117" max="14117" width="9.81640625" style="83" customWidth="1"/>
    <col min="14118" max="14118" width="11.26953125" style="83" customWidth="1"/>
    <col min="14119" max="14336" width="9.1796875" style="83"/>
    <col min="14337" max="14337" width="3.7265625" style="83" customWidth="1"/>
    <col min="14338" max="14338" width="18.54296875" style="83" customWidth="1"/>
    <col min="14339" max="14339" width="4.81640625" style="83" customWidth="1"/>
    <col min="14340" max="14340" width="5.7265625" style="83" bestFit="1" customWidth="1"/>
    <col min="14341" max="14341" width="4.26953125" style="83" customWidth="1"/>
    <col min="14342" max="14342" width="5" style="83" bestFit="1" customWidth="1"/>
    <col min="14343" max="14343" width="5.7265625" style="83" bestFit="1" customWidth="1"/>
    <col min="14344" max="14344" width="4.7265625" style="83" customWidth="1"/>
    <col min="14345" max="14345" width="4" style="83" customWidth="1"/>
    <col min="14346" max="14346" width="6.453125" style="83" customWidth="1"/>
    <col min="14347" max="14347" width="9.54296875" style="83" bestFit="1" customWidth="1"/>
    <col min="14348" max="14348" width="5.26953125" style="83" customWidth="1"/>
    <col min="14349" max="14349" width="6.54296875" style="83" bestFit="1" customWidth="1"/>
    <col min="14350" max="14350" width="4.453125" style="83" customWidth="1"/>
    <col min="14351" max="14351" width="5.7265625" style="83" customWidth="1"/>
    <col min="14352" max="14352" width="7.7265625" style="83" customWidth="1"/>
    <col min="14353" max="14353" width="8.81640625" style="83" customWidth="1"/>
    <col min="14354" max="14354" width="8.7265625" style="83" bestFit="1" customWidth="1"/>
    <col min="14355" max="14355" width="6.54296875" style="83" customWidth="1"/>
    <col min="14356" max="14357" width="8" style="83" customWidth="1"/>
    <col min="14358" max="14358" width="7.81640625" style="83" customWidth="1"/>
    <col min="14359" max="14359" width="7.7265625" style="83" customWidth="1"/>
    <col min="14360" max="14360" width="7.81640625" style="83" bestFit="1" customWidth="1"/>
    <col min="14361" max="14361" width="7.54296875" style="83" customWidth="1"/>
    <col min="14362" max="14362" width="6.54296875" style="83" bestFit="1" customWidth="1"/>
    <col min="14363" max="14363" width="7.81640625" style="83" bestFit="1" customWidth="1"/>
    <col min="14364" max="14364" width="9.54296875" style="83" bestFit="1" customWidth="1"/>
    <col min="14365" max="14365" width="11.54296875" style="83" customWidth="1"/>
    <col min="14366" max="14366" width="10" style="83" customWidth="1"/>
    <col min="14367" max="14367" width="8.26953125" style="83" bestFit="1" customWidth="1"/>
    <col min="14368" max="14368" width="5" style="83" bestFit="1" customWidth="1"/>
    <col min="14369" max="14369" width="8.54296875" style="83" customWidth="1"/>
    <col min="14370" max="14370" width="7.7265625" style="83" customWidth="1"/>
    <col min="14371" max="14371" width="6.54296875" style="83" bestFit="1" customWidth="1"/>
    <col min="14372" max="14372" width="13" style="83" customWidth="1"/>
    <col min="14373" max="14373" width="9.81640625" style="83" customWidth="1"/>
    <col min="14374" max="14374" width="11.26953125" style="83" customWidth="1"/>
    <col min="14375" max="14592" width="9.1796875" style="83"/>
    <col min="14593" max="14593" width="3.7265625" style="83" customWidth="1"/>
    <col min="14594" max="14594" width="18.54296875" style="83" customWidth="1"/>
    <col min="14595" max="14595" width="4.81640625" style="83" customWidth="1"/>
    <col min="14596" max="14596" width="5.7265625" style="83" bestFit="1" customWidth="1"/>
    <col min="14597" max="14597" width="4.26953125" style="83" customWidth="1"/>
    <col min="14598" max="14598" width="5" style="83" bestFit="1" customWidth="1"/>
    <col min="14599" max="14599" width="5.7265625" style="83" bestFit="1" customWidth="1"/>
    <col min="14600" max="14600" width="4.7265625" style="83" customWidth="1"/>
    <col min="14601" max="14601" width="4" style="83" customWidth="1"/>
    <col min="14602" max="14602" width="6.453125" style="83" customWidth="1"/>
    <col min="14603" max="14603" width="9.54296875" style="83" bestFit="1" customWidth="1"/>
    <col min="14604" max="14604" width="5.26953125" style="83" customWidth="1"/>
    <col min="14605" max="14605" width="6.54296875" style="83" bestFit="1" customWidth="1"/>
    <col min="14606" max="14606" width="4.453125" style="83" customWidth="1"/>
    <col min="14607" max="14607" width="5.7265625" style="83" customWidth="1"/>
    <col min="14608" max="14608" width="7.7265625" style="83" customWidth="1"/>
    <col min="14609" max="14609" width="8.81640625" style="83" customWidth="1"/>
    <col min="14610" max="14610" width="8.7265625" style="83" bestFit="1" customWidth="1"/>
    <col min="14611" max="14611" width="6.54296875" style="83" customWidth="1"/>
    <col min="14612" max="14613" width="8" style="83" customWidth="1"/>
    <col min="14614" max="14614" width="7.81640625" style="83" customWidth="1"/>
    <col min="14615" max="14615" width="7.7265625" style="83" customWidth="1"/>
    <col min="14616" max="14616" width="7.81640625" style="83" bestFit="1" customWidth="1"/>
    <col min="14617" max="14617" width="7.54296875" style="83" customWidth="1"/>
    <col min="14618" max="14618" width="6.54296875" style="83" bestFit="1" customWidth="1"/>
    <col min="14619" max="14619" width="7.81640625" style="83" bestFit="1" customWidth="1"/>
    <col min="14620" max="14620" width="9.54296875" style="83" bestFit="1" customWidth="1"/>
    <col min="14621" max="14621" width="11.54296875" style="83" customWidth="1"/>
    <col min="14622" max="14622" width="10" style="83" customWidth="1"/>
    <col min="14623" max="14623" width="8.26953125" style="83" bestFit="1" customWidth="1"/>
    <col min="14624" max="14624" width="5" style="83" bestFit="1" customWidth="1"/>
    <col min="14625" max="14625" width="8.54296875" style="83" customWidth="1"/>
    <col min="14626" max="14626" width="7.7265625" style="83" customWidth="1"/>
    <col min="14627" max="14627" width="6.54296875" style="83" bestFit="1" customWidth="1"/>
    <col min="14628" max="14628" width="13" style="83" customWidth="1"/>
    <col min="14629" max="14629" width="9.81640625" style="83" customWidth="1"/>
    <col min="14630" max="14630" width="11.26953125" style="83" customWidth="1"/>
    <col min="14631" max="14848" width="9.1796875" style="83"/>
    <col min="14849" max="14849" width="3.7265625" style="83" customWidth="1"/>
    <col min="14850" max="14850" width="18.54296875" style="83" customWidth="1"/>
    <col min="14851" max="14851" width="4.81640625" style="83" customWidth="1"/>
    <col min="14852" max="14852" width="5.7265625" style="83" bestFit="1" customWidth="1"/>
    <col min="14853" max="14853" width="4.26953125" style="83" customWidth="1"/>
    <col min="14854" max="14854" width="5" style="83" bestFit="1" customWidth="1"/>
    <col min="14855" max="14855" width="5.7265625" style="83" bestFit="1" customWidth="1"/>
    <col min="14856" max="14856" width="4.7265625" style="83" customWidth="1"/>
    <col min="14857" max="14857" width="4" style="83" customWidth="1"/>
    <col min="14858" max="14858" width="6.453125" style="83" customWidth="1"/>
    <col min="14859" max="14859" width="9.54296875" style="83" bestFit="1" customWidth="1"/>
    <col min="14860" max="14860" width="5.26953125" style="83" customWidth="1"/>
    <col min="14861" max="14861" width="6.54296875" style="83" bestFit="1" customWidth="1"/>
    <col min="14862" max="14862" width="4.453125" style="83" customWidth="1"/>
    <col min="14863" max="14863" width="5.7265625" style="83" customWidth="1"/>
    <col min="14864" max="14864" width="7.7265625" style="83" customWidth="1"/>
    <col min="14865" max="14865" width="8.81640625" style="83" customWidth="1"/>
    <col min="14866" max="14866" width="8.7265625" style="83" bestFit="1" customWidth="1"/>
    <col min="14867" max="14867" width="6.54296875" style="83" customWidth="1"/>
    <col min="14868" max="14869" width="8" style="83" customWidth="1"/>
    <col min="14870" max="14870" width="7.81640625" style="83" customWidth="1"/>
    <col min="14871" max="14871" width="7.7265625" style="83" customWidth="1"/>
    <col min="14872" max="14872" width="7.81640625" style="83" bestFit="1" customWidth="1"/>
    <col min="14873" max="14873" width="7.54296875" style="83" customWidth="1"/>
    <col min="14874" max="14874" width="6.54296875" style="83" bestFit="1" customWidth="1"/>
    <col min="14875" max="14875" width="7.81640625" style="83" bestFit="1" customWidth="1"/>
    <col min="14876" max="14876" width="9.54296875" style="83" bestFit="1" customWidth="1"/>
    <col min="14877" max="14877" width="11.54296875" style="83" customWidth="1"/>
    <col min="14878" max="14878" width="10" style="83" customWidth="1"/>
    <col min="14879" max="14879" width="8.26953125" style="83" bestFit="1" customWidth="1"/>
    <col min="14880" max="14880" width="5" style="83" bestFit="1" customWidth="1"/>
    <col min="14881" max="14881" width="8.54296875" style="83" customWidth="1"/>
    <col min="14882" max="14882" width="7.7265625" style="83" customWidth="1"/>
    <col min="14883" max="14883" width="6.54296875" style="83" bestFit="1" customWidth="1"/>
    <col min="14884" max="14884" width="13" style="83" customWidth="1"/>
    <col min="14885" max="14885" width="9.81640625" style="83" customWidth="1"/>
    <col min="14886" max="14886" width="11.26953125" style="83" customWidth="1"/>
    <col min="14887" max="15104" width="9.1796875" style="83"/>
    <col min="15105" max="15105" width="3.7265625" style="83" customWidth="1"/>
    <col min="15106" max="15106" width="18.54296875" style="83" customWidth="1"/>
    <col min="15107" max="15107" width="4.81640625" style="83" customWidth="1"/>
    <col min="15108" max="15108" width="5.7265625" style="83" bestFit="1" customWidth="1"/>
    <col min="15109" max="15109" width="4.26953125" style="83" customWidth="1"/>
    <col min="15110" max="15110" width="5" style="83" bestFit="1" customWidth="1"/>
    <col min="15111" max="15111" width="5.7265625" style="83" bestFit="1" customWidth="1"/>
    <col min="15112" max="15112" width="4.7265625" style="83" customWidth="1"/>
    <col min="15113" max="15113" width="4" style="83" customWidth="1"/>
    <col min="15114" max="15114" width="6.453125" style="83" customWidth="1"/>
    <col min="15115" max="15115" width="9.54296875" style="83" bestFit="1" customWidth="1"/>
    <col min="15116" max="15116" width="5.26953125" style="83" customWidth="1"/>
    <col min="15117" max="15117" width="6.54296875" style="83" bestFit="1" customWidth="1"/>
    <col min="15118" max="15118" width="4.453125" style="83" customWidth="1"/>
    <col min="15119" max="15119" width="5.7265625" style="83" customWidth="1"/>
    <col min="15120" max="15120" width="7.7265625" style="83" customWidth="1"/>
    <col min="15121" max="15121" width="8.81640625" style="83" customWidth="1"/>
    <col min="15122" max="15122" width="8.7265625" style="83" bestFit="1" customWidth="1"/>
    <col min="15123" max="15123" width="6.54296875" style="83" customWidth="1"/>
    <col min="15124" max="15125" width="8" style="83" customWidth="1"/>
    <col min="15126" max="15126" width="7.81640625" style="83" customWidth="1"/>
    <col min="15127" max="15127" width="7.7265625" style="83" customWidth="1"/>
    <col min="15128" max="15128" width="7.81640625" style="83" bestFit="1" customWidth="1"/>
    <col min="15129" max="15129" width="7.54296875" style="83" customWidth="1"/>
    <col min="15130" max="15130" width="6.54296875" style="83" bestFit="1" customWidth="1"/>
    <col min="15131" max="15131" width="7.81640625" style="83" bestFit="1" customWidth="1"/>
    <col min="15132" max="15132" width="9.54296875" style="83" bestFit="1" customWidth="1"/>
    <col min="15133" max="15133" width="11.54296875" style="83" customWidth="1"/>
    <col min="15134" max="15134" width="10" style="83" customWidth="1"/>
    <col min="15135" max="15135" width="8.26953125" style="83" bestFit="1" customWidth="1"/>
    <col min="15136" max="15136" width="5" style="83" bestFit="1" customWidth="1"/>
    <col min="15137" max="15137" width="8.54296875" style="83" customWidth="1"/>
    <col min="15138" max="15138" width="7.7265625" style="83" customWidth="1"/>
    <col min="15139" max="15139" width="6.54296875" style="83" bestFit="1" customWidth="1"/>
    <col min="15140" max="15140" width="13" style="83" customWidth="1"/>
    <col min="15141" max="15141" width="9.81640625" style="83" customWidth="1"/>
    <col min="15142" max="15142" width="11.26953125" style="83" customWidth="1"/>
    <col min="15143" max="15360" width="9.1796875" style="83"/>
    <col min="15361" max="15361" width="3.7265625" style="83" customWidth="1"/>
    <col min="15362" max="15362" width="18.54296875" style="83" customWidth="1"/>
    <col min="15363" max="15363" width="4.81640625" style="83" customWidth="1"/>
    <col min="15364" max="15364" width="5.7265625" style="83" bestFit="1" customWidth="1"/>
    <col min="15365" max="15365" width="4.26953125" style="83" customWidth="1"/>
    <col min="15366" max="15366" width="5" style="83" bestFit="1" customWidth="1"/>
    <col min="15367" max="15367" width="5.7265625" style="83" bestFit="1" customWidth="1"/>
    <col min="15368" max="15368" width="4.7265625" style="83" customWidth="1"/>
    <col min="15369" max="15369" width="4" style="83" customWidth="1"/>
    <col min="15370" max="15370" width="6.453125" style="83" customWidth="1"/>
    <col min="15371" max="15371" width="9.54296875" style="83" bestFit="1" customWidth="1"/>
    <col min="15372" max="15372" width="5.26953125" style="83" customWidth="1"/>
    <col min="15373" max="15373" width="6.54296875" style="83" bestFit="1" customWidth="1"/>
    <col min="15374" max="15374" width="4.453125" style="83" customWidth="1"/>
    <col min="15375" max="15375" width="5.7265625" style="83" customWidth="1"/>
    <col min="15376" max="15376" width="7.7265625" style="83" customWidth="1"/>
    <col min="15377" max="15377" width="8.81640625" style="83" customWidth="1"/>
    <col min="15378" max="15378" width="8.7265625" style="83" bestFit="1" customWidth="1"/>
    <col min="15379" max="15379" width="6.54296875" style="83" customWidth="1"/>
    <col min="15380" max="15381" width="8" style="83" customWidth="1"/>
    <col min="15382" max="15382" width="7.81640625" style="83" customWidth="1"/>
    <col min="15383" max="15383" width="7.7265625" style="83" customWidth="1"/>
    <col min="15384" max="15384" width="7.81640625" style="83" bestFit="1" customWidth="1"/>
    <col min="15385" max="15385" width="7.54296875" style="83" customWidth="1"/>
    <col min="15386" max="15386" width="6.54296875" style="83" bestFit="1" customWidth="1"/>
    <col min="15387" max="15387" width="7.81640625" style="83" bestFit="1" customWidth="1"/>
    <col min="15388" max="15388" width="9.54296875" style="83" bestFit="1" customWidth="1"/>
    <col min="15389" max="15389" width="11.54296875" style="83" customWidth="1"/>
    <col min="15390" max="15390" width="10" style="83" customWidth="1"/>
    <col min="15391" max="15391" width="8.26953125" style="83" bestFit="1" customWidth="1"/>
    <col min="15392" max="15392" width="5" style="83" bestFit="1" customWidth="1"/>
    <col min="15393" max="15393" width="8.54296875" style="83" customWidth="1"/>
    <col min="15394" max="15394" width="7.7265625" style="83" customWidth="1"/>
    <col min="15395" max="15395" width="6.54296875" style="83" bestFit="1" customWidth="1"/>
    <col min="15396" max="15396" width="13" style="83" customWidth="1"/>
    <col min="15397" max="15397" width="9.81640625" style="83" customWidth="1"/>
    <col min="15398" max="15398" width="11.26953125" style="83" customWidth="1"/>
    <col min="15399" max="15616" width="9.1796875" style="83"/>
    <col min="15617" max="15617" width="3.7265625" style="83" customWidth="1"/>
    <col min="15618" max="15618" width="18.54296875" style="83" customWidth="1"/>
    <col min="15619" max="15619" width="4.81640625" style="83" customWidth="1"/>
    <col min="15620" max="15620" width="5.7265625" style="83" bestFit="1" customWidth="1"/>
    <col min="15621" max="15621" width="4.26953125" style="83" customWidth="1"/>
    <col min="15622" max="15622" width="5" style="83" bestFit="1" customWidth="1"/>
    <col min="15623" max="15623" width="5.7265625" style="83" bestFit="1" customWidth="1"/>
    <col min="15624" max="15624" width="4.7265625" style="83" customWidth="1"/>
    <col min="15625" max="15625" width="4" style="83" customWidth="1"/>
    <col min="15626" max="15626" width="6.453125" style="83" customWidth="1"/>
    <col min="15627" max="15627" width="9.54296875" style="83" bestFit="1" customWidth="1"/>
    <col min="15628" max="15628" width="5.26953125" style="83" customWidth="1"/>
    <col min="15629" max="15629" width="6.54296875" style="83" bestFit="1" customWidth="1"/>
    <col min="15630" max="15630" width="4.453125" style="83" customWidth="1"/>
    <col min="15631" max="15631" width="5.7265625" style="83" customWidth="1"/>
    <col min="15632" max="15632" width="7.7265625" style="83" customWidth="1"/>
    <col min="15633" max="15633" width="8.81640625" style="83" customWidth="1"/>
    <col min="15634" max="15634" width="8.7265625" style="83" bestFit="1" customWidth="1"/>
    <col min="15635" max="15635" width="6.54296875" style="83" customWidth="1"/>
    <col min="15636" max="15637" width="8" style="83" customWidth="1"/>
    <col min="15638" max="15638" width="7.81640625" style="83" customWidth="1"/>
    <col min="15639" max="15639" width="7.7265625" style="83" customWidth="1"/>
    <col min="15640" max="15640" width="7.81640625" style="83" bestFit="1" customWidth="1"/>
    <col min="15641" max="15641" width="7.54296875" style="83" customWidth="1"/>
    <col min="15642" max="15642" width="6.54296875" style="83" bestFit="1" customWidth="1"/>
    <col min="15643" max="15643" width="7.81640625" style="83" bestFit="1" customWidth="1"/>
    <col min="15644" max="15644" width="9.54296875" style="83" bestFit="1" customWidth="1"/>
    <col min="15645" max="15645" width="11.54296875" style="83" customWidth="1"/>
    <col min="15646" max="15646" width="10" style="83" customWidth="1"/>
    <col min="15647" max="15647" width="8.26953125" style="83" bestFit="1" customWidth="1"/>
    <col min="15648" max="15648" width="5" style="83" bestFit="1" customWidth="1"/>
    <col min="15649" max="15649" width="8.54296875" style="83" customWidth="1"/>
    <col min="15650" max="15650" width="7.7265625" style="83" customWidth="1"/>
    <col min="15651" max="15651" width="6.54296875" style="83" bestFit="1" customWidth="1"/>
    <col min="15652" max="15652" width="13" style="83" customWidth="1"/>
    <col min="15653" max="15653" width="9.81640625" style="83" customWidth="1"/>
    <col min="15654" max="15654" width="11.26953125" style="83" customWidth="1"/>
    <col min="15655" max="15872" width="9.1796875" style="83"/>
    <col min="15873" max="15873" width="3.7265625" style="83" customWidth="1"/>
    <col min="15874" max="15874" width="18.54296875" style="83" customWidth="1"/>
    <col min="15875" max="15875" width="4.81640625" style="83" customWidth="1"/>
    <col min="15876" max="15876" width="5.7265625" style="83" bestFit="1" customWidth="1"/>
    <col min="15877" max="15877" width="4.26953125" style="83" customWidth="1"/>
    <col min="15878" max="15878" width="5" style="83" bestFit="1" customWidth="1"/>
    <col min="15879" max="15879" width="5.7265625" style="83" bestFit="1" customWidth="1"/>
    <col min="15880" max="15880" width="4.7265625" style="83" customWidth="1"/>
    <col min="15881" max="15881" width="4" style="83" customWidth="1"/>
    <col min="15882" max="15882" width="6.453125" style="83" customWidth="1"/>
    <col min="15883" max="15883" width="9.54296875" style="83" bestFit="1" customWidth="1"/>
    <col min="15884" max="15884" width="5.26953125" style="83" customWidth="1"/>
    <col min="15885" max="15885" width="6.54296875" style="83" bestFit="1" customWidth="1"/>
    <col min="15886" max="15886" width="4.453125" style="83" customWidth="1"/>
    <col min="15887" max="15887" width="5.7265625" style="83" customWidth="1"/>
    <col min="15888" max="15888" width="7.7265625" style="83" customWidth="1"/>
    <col min="15889" max="15889" width="8.81640625" style="83" customWidth="1"/>
    <col min="15890" max="15890" width="8.7265625" style="83" bestFit="1" customWidth="1"/>
    <col min="15891" max="15891" width="6.54296875" style="83" customWidth="1"/>
    <col min="15892" max="15893" width="8" style="83" customWidth="1"/>
    <col min="15894" max="15894" width="7.81640625" style="83" customWidth="1"/>
    <col min="15895" max="15895" width="7.7265625" style="83" customWidth="1"/>
    <col min="15896" max="15896" width="7.81640625" style="83" bestFit="1" customWidth="1"/>
    <col min="15897" max="15897" width="7.54296875" style="83" customWidth="1"/>
    <col min="15898" max="15898" width="6.54296875" style="83" bestFit="1" customWidth="1"/>
    <col min="15899" max="15899" width="7.81640625" style="83" bestFit="1" customWidth="1"/>
    <col min="15900" max="15900" width="9.54296875" style="83" bestFit="1" customWidth="1"/>
    <col min="15901" max="15901" width="11.54296875" style="83" customWidth="1"/>
    <col min="15902" max="15902" width="10" style="83" customWidth="1"/>
    <col min="15903" max="15903" width="8.26953125" style="83" bestFit="1" customWidth="1"/>
    <col min="15904" max="15904" width="5" style="83" bestFit="1" customWidth="1"/>
    <col min="15905" max="15905" width="8.54296875" style="83" customWidth="1"/>
    <col min="15906" max="15906" width="7.7265625" style="83" customWidth="1"/>
    <col min="15907" max="15907" width="6.54296875" style="83" bestFit="1" customWidth="1"/>
    <col min="15908" max="15908" width="13" style="83" customWidth="1"/>
    <col min="15909" max="15909" width="9.81640625" style="83" customWidth="1"/>
    <col min="15910" max="15910" width="11.26953125" style="83" customWidth="1"/>
    <col min="15911" max="16128" width="9.1796875" style="83"/>
    <col min="16129" max="16129" width="3.7265625" style="83" customWidth="1"/>
    <col min="16130" max="16130" width="18.54296875" style="83" customWidth="1"/>
    <col min="16131" max="16131" width="4.81640625" style="83" customWidth="1"/>
    <col min="16132" max="16132" width="5.7265625" style="83" bestFit="1" customWidth="1"/>
    <col min="16133" max="16133" width="4.26953125" style="83" customWidth="1"/>
    <col min="16134" max="16134" width="5" style="83" bestFit="1" customWidth="1"/>
    <col min="16135" max="16135" width="5.7265625" style="83" bestFit="1" customWidth="1"/>
    <col min="16136" max="16136" width="4.7265625" style="83" customWidth="1"/>
    <col min="16137" max="16137" width="4" style="83" customWidth="1"/>
    <col min="16138" max="16138" width="6.453125" style="83" customWidth="1"/>
    <col min="16139" max="16139" width="9.54296875" style="83" bestFit="1" customWidth="1"/>
    <col min="16140" max="16140" width="5.26953125" style="83" customWidth="1"/>
    <col min="16141" max="16141" width="6.54296875" style="83" bestFit="1" customWidth="1"/>
    <col min="16142" max="16142" width="4.453125" style="83" customWidth="1"/>
    <col min="16143" max="16143" width="5.7265625" style="83" customWidth="1"/>
    <col min="16144" max="16144" width="7.7265625" style="83" customWidth="1"/>
    <col min="16145" max="16145" width="8.81640625" style="83" customWidth="1"/>
    <col min="16146" max="16146" width="8.7265625" style="83" bestFit="1" customWidth="1"/>
    <col min="16147" max="16147" width="6.54296875" style="83" customWidth="1"/>
    <col min="16148" max="16149" width="8" style="83" customWidth="1"/>
    <col min="16150" max="16150" width="7.81640625" style="83" customWidth="1"/>
    <col min="16151" max="16151" width="7.7265625" style="83" customWidth="1"/>
    <col min="16152" max="16152" width="7.81640625" style="83" bestFit="1" customWidth="1"/>
    <col min="16153" max="16153" width="7.54296875" style="83" customWidth="1"/>
    <col min="16154" max="16154" width="6.54296875" style="83" bestFit="1" customWidth="1"/>
    <col min="16155" max="16155" width="7.81640625" style="83" bestFit="1" customWidth="1"/>
    <col min="16156" max="16156" width="9.54296875" style="83" bestFit="1" customWidth="1"/>
    <col min="16157" max="16157" width="11.54296875" style="83" customWidth="1"/>
    <col min="16158" max="16158" width="10" style="83" customWidth="1"/>
    <col min="16159" max="16159" width="8.26953125" style="83" bestFit="1" customWidth="1"/>
    <col min="16160" max="16160" width="5" style="83" bestFit="1" customWidth="1"/>
    <col min="16161" max="16161" width="8.54296875" style="83" customWidth="1"/>
    <col min="16162" max="16162" width="7.7265625" style="83" customWidth="1"/>
    <col min="16163" max="16163" width="6.54296875" style="83" bestFit="1" customWidth="1"/>
    <col min="16164" max="16164" width="13" style="83" customWidth="1"/>
    <col min="16165" max="16165" width="9.81640625" style="83" customWidth="1"/>
    <col min="16166" max="16166" width="11.26953125" style="83" customWidth="1"/>
    <col min="16167" max="16384" width="9.1796875" style="83"/>
  </cols>
  <sheetData>
    <row r="1" spans="1:39" s="7" customFormat="1" ht="25" x14ac:dyDescent="0.5">
      <c r="A1" s="205" t="s">
        <v>986</v>
      </c>
      <c r="B1" s="205"/>
      <c r="C1" s="205"/>
      <c r="D1" s="205"/>
      <c r="E1" s="206" t="str">
        <f>[2]THL!D2</f>
        <v>BẢNG THANH TOÁN LƯƠNG CB CÔNG CHỨC, VIÊN CHỨC THÁNG 12/2021</v>
      </c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6"/>
    </row>
    <row r="2" spans="1:39" s="7" customFormat="1" ht="16.5" x14ac:dyDescent="0.35">
      <c r="A2" s="207" t="s">
        <v>987</v>
      </c>
      <c r="B2" s="207"/>
      <c r="C2" s="207"/>
      <c r="D2" s="207"/>
      <c r="E2" s="208" t="s">
        <v>988</v>
      </c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6"/>
    </row>
    <row r="3" spans="1:39" s="7" customFormat="1" ht="15" customHeight="1" x14ac:dyDescent="0.35">
      <c r="D3" s="8"/>
      <c r="E3" s="9"/>
      <c r="F3" s="10"/>
      <c r="G3" s="10"/>
      <c r="H3" s="11" t="s">
        <v>989</v>
      </c>
      <c r="J3" s="9"/>
      <c r="K3" s="12">
        <v>1490000</v>
      </c>
      <c r="L3" s="12">
        <v>23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3"/>
      <c r="AC3" s="9"/>
      <c r="AD3" s="6"/>
    </row>
    <row r="4" spans="1:39" s="15" customFormat="1" ht="12.75" customHeight="1" x14ac:dyDescent="0.25">
      <c r="A4" s="209" t="str">
        <f>[2]THL!A5</f>
        <v>TT</v>
      </c>
      <c r="B4" s="209" t="s">
        <v>990</v>
      </c>
      <c r="C4" s="211" t="s">
        <v>991</v>
      </c>
      <c r="D4" s="212" t="str">
        <f>[2]THL!C5</f>
        <v xml:space="preserve">H.số lương </v>
      </c>
      <c r="E4" s="212" t="str">
        <f>[2]THL!D5</f>
        <v>H.số phụ cấp chức vụ</v>
      </c>
      <c r="F4" s="212" t="str">
        <f>[2]THL!E5</f>
        <v>Hệ số lương vượt khung</v>
      </c>
      <c r="G4" s="212" t="str">
        <f>[2]THL!F5</f>
        <v>H.số PC ưu đãi theo nghề</v>
      </c>
      <c r="H4" s="212" t="str">
        <f>[2]THL!G5</f>
        <v>H.số phụ cấp  trách nhiệm</v>
      </c>
      <c r="I4" s="212" t="str">
        <f>[2]THL!H5</f>
        <v>Hệ số PC độc hại</v>
      </c>
      <c r="J4" s="212" t="str">
        <f>[2]THL!I5</f>
        <v>Cộng hệ số</v>
      </c>
      <c r="K4" s="200" t="str">
        <f>[2]THL!J5</f>
        <v>Tiền lương tháng</v>
      </c>
      <c r="L4" s="200" t="s">
        <v>992</v>
      </c>
      <c r="M4" s="200" t="str">
        <f>[2]THL!L5</f>
        <v>Bổ sung lương</v>
      </c>
      <c r="N4" s="200" t="str">
        <f>[2]THL!M5</f>
        <v>Thu hồi  lương</v>
      </c>
      <c r="O4" s="200" t="str">
        <f>[2]THL!N5</f>
        <v>Thu bổ sung BHXH, BHYT, BHTN, ĐPCĐ</v>
      </c>
      <c r="P4" s="200" t="str">
        <f>[2]THL!O5</f>
        <v>Bù trừ nợ TƯ, nợ quá hạn, bồi thường mất quỹ,..</v>
      </c>
      <c r="Q4" s="198" t="str">
        <f>[2]THL!P5</f>
        <v>BHXH</v>
      </c>
      <c r="R4" s="199"/>
      <c r="S4" s="211" t="str">
        <f>[2]THL!R5</f>
        <v>BH tai nạn - BNN (Trích vào chi phí (0,5%))</v>
      </c>
      <c r="T4" s="198" t="str">
        <f>[2]THL!S5</f>
        <v>BHYT</v>
      </c>
      <c r="U4" s="199"/>
      <c r="V4" s="198" t="str">
        <f>[2]THL!U5</f>
        <v>BHTN</v>
      </c>
      <c r="W4" s="199"/>
      <c r="X4" s="198" t="str">
        <f>[2]THL!W5</f>
        <v>KPCĐ</v>
      </c>
      <c r="Y4" s="199"/>
      <c r="Z4" s="200" t="str">
        <f>[2]THL!Y5</f>
        <v>Hỗ trợ điện thoại</v>
      </c>
      <c r="AA4" s="200" t="s">
        <v>993</v>
      </c>
      <c r="AB4" s="200" t="str">
        <f>[2]THL!AA5</f>
        <v>Số tiền được lĩnh</v>
      </c>
      <c r="AC4" s="200" t="s">
        <v>994</v>
      </c>
      <c r="AD4" s="14"/>
    </row>
    <row r="5" spans="1:39" s="15" customFormat="1" ht="85.5" customHeight="1" x14ac:dyDescent="0.25">
      <c r="A5" s="210"/>
      <c r="B5" s="210"/>
      <c r="C5" s="211"/>
      <c r="D5" s="212"/>
      <c r="E5" s="212"/>
      <c r="F5" s="212"/>
      <c r="G5" s="212"/>
      <c r="H5" s="212"/>
      <c r="I5" s="212"/>
      <c r="J5" s="212"/>
      <c r="K5" s="201"/>
      <c r="L5" s="201"/>
      <c r="M5" s="201"/>
      <c r="N5" s="201"/>
      <c r="O5" s="201"/>
      <c r="P5" s="201"/>
      <c r="Q5" s="16" t="str">
        <f>[2]THL!P6</f>
        <v>Trích vào chi phí (17%)</v>
      </c>
      <c r="R5" s="17" t="str">
        <f>[2]THL!Q6</f>
        <v>Trừ vào lương (8%)</v>
      </c>
      <c r="S5" s="211"/>
      <c r="T5" s="16" t="str">
        <f>[2]THL!S6</f>
        <v>Trích vào chi phí (3%)</v>
      </c>
      <c r="U5" s="16" t="str">
        <f>[2]THL!T6</f>
        <v>Trừ vào lương (1,5%)</v>
      </c>
      <c r="V5" s="16" t="str">
        <f>[2]THL!U6</f>
        <v>Trích vào chi phí (1%)</v>
      </c>
      <c r="W5" s="16" t="str">
        <f>[2]THL!V6</f>
        <v>Trừ vào lương (1%)</v>
      </c>
      <c r="X5" s="16" t="str">
        <f>[2]THL!W6</f>
        <v>Trích vào chi phí (2%)</v>
      </c>
      <c r="Y5" s="16" t="str">
        <f>[2]THL!X6</f>
        <v>Trừ vào lương (1%)</v>
      </c>
      <c r="Z5" s="201"/>
      <c r="AA5" s="201"/>
      <c r="AB5" s="201"/>
      <c r="AC5" s="201"/>
      <c r="AD5" s="18" t="s">
        <v>995</v>
      </c>
      <c r="AE5" s="16" t="s">
        <v>996</v>
      </c>
      <c r="AF5" s="19" t="s">
        <v>997</v>
      </c>
      <c r="AG5" s="16" t="s">
        <v>998</v>
      </c>
      <c r="AH5" s="16" t="s">
        <v>999</v>
      </c>
      <c r="AI5" s="16" t="s">
        <v>1000</v>
      </c>
      <c r="AJ5" s="15" t="s">
        <v>1001</v>
      </c>
      <c r="AK5" s="20" t="s">
        <v>1002</v>
      </c>
      <c r="AL5" s="15" t="s">
        <v>1003</v>
      </c>
      <c r="AM5" s="15" t="s">
        <v>1004</v>
      </c>
    </row>
    <row r="6" spans="1:39" s="24" customFormat="1" ht="12.75" customHeight="1" x14ac:dyDescent="0.25">
      <c r="A6" s="21" t="s">
        <v>1005</v>
      </c>
      <c r="B6" s="21" t="s">
        <v>1006</v>
      </c>
      <c r="C6" s="21" t="s">
        <v>1007</v>
      </c>
      <c r="D6" s="21">
        <v>1</v>
      </c>
      <c r="E6" s="21">
        <v>2</v>
      </c>
      <c r="F6" s="21">
        <v>3</v>
      </c>
      <c r="G6" s="21">
        <v>4</v>
      </c>
      <c r="H6" s="21">
        <v>5</v>
      </c>
      <c r="I6" s="21">
        <v>6</v>
      </c>
      <c r="J6" s="21">
        <v>7</v>
      </c>
      <c r="K6" s="21">
        <v>8</v>
      </c>
      <c r="L6" s="21">
        <v>9</v>
      </c>
      <c r="M6" s="21">
        <v>10</v>
      </c>
      <c r="N6" s="21">
        <v>11</v>
      </c>
      <c r="O6" s="21">
        <v>12</v>
      </c>
      <c r="P6" s="21">
        <v>13</v>
      </c>
      <c r="Q6" s="21">
        <v>14</v>
      </c>
      <c r="R6" s="21">
        <v>15</v>
      </c>
      <c r="S6" s="21">
        <v>16</v>
      </c>
      <c r="T6" s="21">
        <v>17</v>
      </c>
      <c r="U6" s="21">
        <v>18</v>
      </c>
      <c r="V6" s="21">
        <v>19</v>
      </c>
      <c r="W6" s="21">
        <v>20</v>
      </c>
      <c r="X6" s="21">
        <v>21</v>
      </c>
      <c r="Y6" s="21">
        <v>22</v>
      </c>
      <c r="Z6" s="21">
        <v>23</v>
      </c>
      <c r="AA6" s="21">
        <v>24</v>
      </c>
      <c r="AB6" s="22">
        <v>25</v>
      </c>
      <c r="AC6" s="21">
        <v>26</v>
      </c>
      <c r="AD6" s="23"/>
      <c r="AK6" s="25"/>
    </row>
    <row r="7" spans="1:39" s="32" customFormat="1" ht="27" customHeight="1" x14ac:dyDescent="0.3">
      <c r="A7" s="26" t="s">
        <v>1008</v>
      </c>
      <c r="B7" s="27" t="s">
        <v>1009</v>
      </c>
      <c r="C7" s="27"/>
      <c r="D7" s="28">
        <f t="shared" ref="D7:AB7" si="0">SUM(D8:D43)</f>
        <v>104.19999999999999</v>
      </c>
      <c r="E7" s="28">
        <f t="shared" si="0"/>
        <v>1.6</v>
      </c>
      <c r="F7" s="28">
        <f t="shared" si="0"/>
        <v>0</v>
      </c>
      <c r="G7" s="29">
        <f t="shared" si="0"/>
        <v>21.160000000000004</v>
      </c>
      <c r="H7" s="28">
        <f t="shared" si="0"/>
        <v>0.4</v>
      </c>
      <c r="I7" s="28">
        <f t="shared" si="0"/>
        <v>0.1</v>
      </c>
      <c r="J7" s="29">
        <f t="shared" si="0"/>
        <v>127.45999999999998</v>
      </c>
      <c r="K7" s="30">
        <f t="shared" si="0"/>
        <v>189915400</v>
      </c>
      <c r="L7" s="30">
        <f t="shared" si="0"/>
        <v>805</v>
      </c>
      <c r="M7" s="30">
        <f t="shared" si="0"/>
        <v>0</v>
      </c>
      <c r="N7" s="30">
        <f t="shared" si="0"/>
        <v>0</v>
      </c>
      <c r="O7" s="30">
        <f t="shared" si="0"/>
        <v>0</v>
      </c>
      <c r="P7" s="30">
        <f t="shared" si="0"/>
        <v>1094256</v>
      </c>
      <c r="Q7" s="30">
        <f t="shared" si="0"/>
        <v>26206418</v>
      </c>
      <c r="R7" s="30">
        <f t="shared" si="0"/>
        <v>12332432</v>
      </c>
      <c r="S7" s="30">
        <f t="shared" si="0"/>
        <v>0</v>
      </c>
      <c r="T7" s="30">
        <f t="shared" si="0"/>
        <v>4624662</v>
      </c>
      <c r="U7" s="30">
        <f t="shared" si="0"/>
        <v>2312331</v>
      </c>
      <c r="V7" s="30">
        <f t="shared" si="0"/>
        <v>0</v>
      </c>
      <c r="W7" s="30">
        <f t="shared" si="0"/>
        <v>1541554</v>
      </c>
      <c r="X7" s="30">
        <f t="shared" si="0"/>
        <v>3083108</v>
      </c>
      <c r="Y7" s="30">
        <f t="shared" si="0"/>
        <v>1238488</v>
      </c>
      <c r="Z7" s="30">
        <f t="shared" si="0"/>
        <v>400000</v>
      </c>
      <c r="AA7" s="30">
        <f t="shared" si="0"/>
        <v>2500000</v>
      </c>
      <c r="AB7" s="30">
        <f t="shared" si="0"/>
        <v>170112419</v>
      </c>
      <c r="AC7" s="30"/>
      <c r="AD7" s="30">
        <f t="shared" ref="AD7:AM7" si="1">SUM(AD8:AD43)</f>
        <v>151771400</v>
      </c>
      <c r="AE7" s="30">
        <f t="shared" si="1"/>
        <v>2384000</v>
      </c>
      <c r="AF7" s="30">
        <f t="shared" si="1"/>
        <v>0</v>
      </c>
      <c r="AG7" s="30">
        <f t="shared" si="1"/>
        <v>30831080</v>
      </c>
      <c r="AH7" s="30">
        <f t="shared" si="1"/>
        <v>596000</v>
      </c>
      <c r="AI7" s="30">
        <f t="shared" si="1"/>
        <v>149000</v>
      </c>
      <c r="AJ7" s="31">
        <f t="shared" si="1"/>
        <v>185731480</v>
      </c>
      <c r="AK7" s="31">
        <f t="shared" si="1"/>
        <v>171206675</v>
      </c>
      <c r="AL7" s="31">
        <f t="shared" si="1"/>
        <v>1094255.9999999991</v>
      </c>
      <c r="AM7" s="31">
        <f t="shared" si="1"/>
        <v>8632518.1818181798</v>
      </c>
    </row>
    <row r="8" spans="1:39" s="43" customFormat="1" ht="27" customHeight="1" x14ac:dyDescent="0.3">
      <c r="A8" s="33">
        <v>1</v>
      </c>
      <c r="B8" s="33" t="s">
        <v>5</v>
      </c>
      <c r="C8" s="34" t="s">
        <v>1010</v>
      </c>
      <c r="D8" s="35">
        <v>4.32</v>
      </c>
      <c r="E8" s="33">
        <v>0.6</v>
      </c>
      <c r="F8" s="36"/>
      <c r="G8" s="36">
        <f t="shared" ref="G8:G41" si="2">(D8+E8+F8)*20%</f>
        <v>0.98399999999999999</v>
      </c>
      <c r="H8" s="37">
        <f>0.2</f>
        <v>0.2</v>
      </c>
      <c r="I8" s="38"/>
      <c r="J8" s="36">
        <f t="shared" ref="J8:J41" si="3">SUM(D8:I8)</f>
        <v>6.1040000000000001</v>
      </c>
      <c r="K8" s="39">
        <f t="shared" ref="K8:K41" si="4">J8*$K$3</f>
        <v>9094960</v>
      </c>
      <c r="L8" s="39">
        <f t="shared" ref="L8:L43" si="5">$L$3</f>
        <v>23</v>
      </c>
      <c r="M8" s="39"/>
      <c r="N8" s="39"/>
      <c r="O8" s="39"/>
      <c r="P8" s="39"/>
      <c r="Q8" s="39">
        <f t="shared" ref="Q8:Q23" si="6">(D8+E8+F8)*$K$3*17%</f>
        <v>1246236</v>
      </c>
      <c r="R8" s="39">
        <f t="shared" ref="R8:R23" si="7">(D8+E8+F8)*$K$3*8%</f>
        <v>586464</v>
      </c>
      <c r="S8" s="39">
        <f>(D8+E8+F8)*$K$3*0.5%*0</f>
        <v>0</v>
      </c>
      <c r="T8" s="39">
        <f t="shared" ref="T8:T23" si="8">(D8+E8+F8)*$K$3*3%</f>
        <v>219924</v>
      </c>
      <c r="U8" s="39">
        <f t="shared" ref="U8:U23" si="9">(D8+E8+F8)*$K$3*1.5%</f>
        <v>109962</v>
      </c>
      <c r="V8" s="39">
        <f>(D8+E8+F8)*$K$3*1%*0</f>
        <v>0</v>
      </c>
      <c r="W8" s="39">
        <f t="shared" ref="W8:W23" si="10">(D8+E8+F8)*$K$3*1%</f>
        <v>73308</v>
      </c>
      <c r="X8" s="39">
        <f t="shared" ref="X8:X23" si="11">(D8+E8+F8)*$K$3*2%</f>
        <v>146616</v>
      </c>
      <c r="Y8" s="39">
        <f t="shared" ref="Y8:Y23" si="12">(D8+E8+F8)*$K$3*1%</f>
        <v>73308</v>
      </c>
      <c r="Z8" s="39">
        <v>200000</v>
      </c>
      <c r="AA8" s="39">
        <v>500000</v>
      </c>
      <c r="AB8" s="39">
        <f>K8*L8/$L$3+M8-N8-O8-P8-R8-U8-W8-Y8+Z8+AA8</f>
        <v>8951918</v>
      </c>
      <c r="AC8" s="39"/>
      <c r="AD8" s="40">
        <f t="shared" ref="AD8:AD41" si="13">D8*L8/$L$3*$K$3</f>
        <v>6436800</v>
      </c>
      <c r="AE8" s="40">
        <f t="shared" ref="AE8:AE41" si="14">E8*L8/$L$3*$K$3</f>
        <v>894000</v>
      </c>
      <c r="AF8" s="40">
        <f t="shared" ref="AF8:AF41" si="15">F8*L8/$L$3*$K$3</f>
        <v>0</v>
      </c>
      <c r="AG8" s="40">
        <f t="shared" ref="AG8:AG41" si="16">G8*L8/$L$3*$K$3</f>
        <v>1466159.9999999998</v>
      </c>
      <c r="AH8" s="40">
        <f t="shared" ref="AH8:AH41" si="17">H8*L8/$L$3*$K$3</f>
        <v>298000</v>
      </c>
      <c r="AI8" s="40">
        <f t="shared" ref="AI8:AI41" si="18">I8*L8/$L$3*$K$3</f>
        <v>0</v>
      </c>
      <c r="AJ8" s="41">
        <f t="shared" ref="AJ8:AJ41" si="19">SUM(AD8:AI8)</f>
        <v>9094960</v>
      </c>
      <c r="AK8" s="42">
        <f>AJ8-O8-R8-U8-W8-Y8+Z8+AA8</f>
        <v>8951918</v>
      </c>
      <c r="AL8" s="42">
        <f t="shared" ref="AL8:AL41" si="20">AK8-AB8</f>
        <v>0</v>
      </c>
      <c r="AM8" s="42">
        <f t="shared" ref="AM8:AM41" si="21">K8/22</f>
        <v>413407.27272727271</v>
      </c>
    </row>
    <row r="9" spans="1:39" s="43" customFormat="1" ht="27" customHeight="1" x14ac:dyDescent="0.3">
      <c r="A9" s="33">
        <v>2</v>
      </c>
      <c r="B9" s="33" t="s">
        <v>6</v>
      </c>
      <c r="C9" s="34" t="s">
        <v>1010</v>
      </c>
      <c r="D9" s="35">
        <v>4.32</v>
      </c>
      <c r="E9" s="33">
        <v>0.5</v>
      </c>
      <c r="F9" s="36"/>
      <c r="G9" s="36">
        <f t="shared" si="2"/>
        <v>0.96400000000000008</v>
      </c>
      <c r="H9" s="44"/>
      <c r="I9" s="38"/>
      <c r="J9" s="36">
        <f t="shared" si="3"/>
        <v>5.7840000000000007</v>
      </c>
      <c r="K9" s="39">
        <f t="shared" si="4"/>
        <v>8618160.0000000019</v>
      </c>
      <c r="L9" s="39">
        <f t="shared" si="5"/>
        <v>23</v>
      </c>
      <c r="M9" s="39"/>
      <c r="N9" s="39"/>
      <c r="O9" s="39"/>
      <c r="P9" s="39"/>
      <c r="Q9" s="39">
        <f t="shared" si="6"/>
        <v>1220906</v>
      </c>
      <c r="R9" s="39">
        <f t="shared" si="7"/>
        <v>574544</v>
      </c>
      <c r="S9" s="39">
        <f t="shared" ref="S9:S43" si="22">(D9+E9+F9)*$K$3*0.5%*0</f>
        <v>0</v>
      </c>
      <c r="T9" s="39">
        <f t="shared" si="8"/>
        <v>215454</v>
      </c>
      <c r="U9" s="39">
        <f t="shared" si="9"/>
        <v>107727</v>
      </c>
      <c r="V9" s="39">
        <f t="shared" ref="V9:V43" si="23">(D9+E9+F9)*$K$3*1%*0</f>
        <v>0</v>
      </c>
      <c r="W9" s="39">
        <f t="shared" si="10"/>
        <v>71818</v>
      </c>
      <c r="X9" s="39">
        <f t="shared" si="11"/>
        <v>143636</v>
      </c>
      <c r="Y9" s="39">
        <f t="shared" si="12"/>
        <v>71818</v>
      </c>
      <c r="Z9" s="39">
        <v>100000</v>
      </c>
      <c r="AA9" s="39"/>
      <c r="AB9" s="39">
        <f t="shared" ref="AB9:AB41" si="24">K9*L9/$L$3+M9-N9-O9-P9-R9-U9-W9-Y9+Z9+AA9</f>
        <v>7892253.0000000019</v>
      </c>
      <c r="AC9" s="39"/>
      <c r="AD9" s="40">
        <f t="shared" si="13"/>
        <v>6436800</v>
      </c>
      <c r="AE9" s="40">
        <f t="shared" si="14"/>
        <v>745000</v>
      </c>
      <c r="AF9" s="40">
        <f t="shared" si="15"/>
        <v>0</v>
      </c>
      <c r="AG9" s="40">
        <f t="shared" si="16"/>
        <v>1436360.0000000002</v>
      </c>
      <c r="AH9" s="40">
        <f t="shared" si="17"/>
        <v>0</v>
      </c>
      <c r="AI9" s="40">
        <f t="shared" si="18"/>
        <v>0</v>
      </c>
      <c r="AJ9" s="41">
        <f t="shared" si="19"/>
        <v>8618160</v>
      </c>
      <c r="AK9" s="42">
        <f t="shared" ref="AK9:AK41" si="25">AJ9-O9-R9-U9-W9-Y9+Z9+AA9</f>
        <v>7892253</v>
      </c>
      <c r="AL9" s="42">
        <f t="shared" si="20"/>
        <v>0</v>
      </c>
      <c r="AM9" s="42">
        <f t="shared" si="21"/>
        <v>391734.54545454553</v>
      </c>
    </row>
    <row r="10" spans="1:39" s="43" customFormat="1" ht="27" customHeight="1" x14ac:dyDescent="0.3">
      <c r="A10" s="33">
        <v>3</v>
      </c>
      <c r="B10" s="33" t="s">
        <v>7</v>
      </c>
      <c r="C10" s="34" t="s">
        <v>1010</v>
      </c>
      <c r="D10" s="35">
        <v>4.32</v>
      </c>
      <c r="E10" s="33">
        <v>0.5</v>
      </c>
      <c r="F10" s="36"/>
      <c r="G10" s="36">
        <f t="shared" si="2"/>
        <v>0.96400000000000008</v>
      </c>
      <c r="H10" s="44"/>
      <c r="I10" s="38"/>
      <c r="J10" s="36">
        <f t="shared" si="3"/>
        <v>5.7840000000000007</v>
      </c>
      <c r="K10" s="39">
        <f t="shared" si="4"/>
        <v>8618160.0000000019</v>
      </c>
      <c r="L10" s="39">
        <f t="shared" si="5"/>
        <v>23</v>
      </c>
      <c r="M10" s="39"/>
      <c r="N10" s="39"/>
      <c r="O10" s="39"/>
      <c r="P10" s="39"/>
      <c r="Q10" s="39">
        <f t="shared" si="6"/>
        <v>1220906</v>
      </c>
      <c r="R10" s="39">
        <f t="shared" si="7"/>
        <v>574544</v>
      </c>
      <c r="S10" s="39">
        <f t="shared" si="22"/>
        <v>0</v>
      </c>
      <c r="T10" s="39">
        <f t="shared" si="8"/>
        <v>215454</v>
      </c>
      <c r="U10" s="39">
        <f t="shared" si="9"/>
        <v>107727</v>
      </c>
      <c r="V10" s="39">
        <f t="shared" si="23"/>
        <v>0</v>
      </c>
      <c r="W10" s="39">
        <f t="shared" si="10"/>
        <v>71818</v>
      </c>
      <c r="X10" s="39">
        <f t="shared" si="11"/>
        <v>143636</v>
      </c>
      <c r="Y10" s="39">
        <f t="shared" si="12"/>
        <v>71818</v>
      </c>
      <c r="Z10" s="39">
        <v>100000</v>
      </c>
      <c r="AA10" s="39"/>
      <c r="AB10" s="39">
        <f t="shared" si="24"/>
        <v>7892253.0000000019</v>
      </c>
      <c r="AC10" s="39"/>
      <c r="AD10" s="40">
        <f t="shared" si="13"/>
        <v>6436800</v>
      </c>
      <c r="AE10" s="40">
        <f t="shared" si="14"/>
        <v>745000</v>
      </c>
      <c r="AF10" s="40">
        <f t="shared" si="15"/>
        <v>0</v>
      </c>
      <c r="AG10" s="40">
        <f t="shared" si="16"/>
        <v>1436360.0000000002</v>
      </c>
      <c r="AH10" s="40">
        <f t="shared" si="17"/>
        <v>0</v>
      </c>
      <c r="AI10" s="40">
        <f t="shared" si="18"/>
        <v>0</v>
      </c>
      <c r="AJ10" s="41">
        <f t="shared" si="19"/>
        <v>8618160</v>
      </c>
      <c r="AK10" s="42">
        <f t="shared" si="25"/>
        <v>7892253</v>
      </c>
      <c r="AL10" s="42">
        <f t="shared" si="20"/>
        <v>0</v>
      </c>
      <c r="AM10" s="42">
        <f t="shared" si="21"/>
        <v>391734.54545454553</v>
      </c>
    </row>
    <row r="11" spans="1:39" s="43" customFormat="1" ht="27" customHeight="1" x14ac:dyDescent="0.3">
      <c r="A11" s="33">
        <v>4</v>
      </c>
      <c r="B11" s="33" t="s">
        <v>8</v>
      </c>
      <c r="C11" s="34" t="s">
        <v>1010</v>
      </c>
      <c r="D11" s="35">
        <v>4.6500000000000004</v>
      </c>
      <c r="E11" s="33"/>
      <c r="F11" s="36"/>
      <c r="G11" s="36">
        <f t="shared" si="2"/>
        <v>0.93000000000000016</v>
      </c>
      <c r="H11" s="44"/>
      <c r="I11" s="38"/>
      <c r="J11" s="36">
        <f t="shared" si="3"/>
        <v>5.58</v>
      </c>
      <c r="K11" s="39">
        <f t="shared" si="4"/>
        <v>8314200</v>
      </c>
      <c r="L11" s="39">
        <f t="shared" si="5"/>
        <v>23</v>
      </c>
      <c r="M11" s="39"/>
      <c r="N11" s="39"/>
      <c r="O11" s="39"/>
      <c r="P11" s="39"/>
      <c r="Q11" s="39">
        <f t="shared" si="6"/>
        <v>1177845.0000000002</v>
      </c>
      <c r="R11" s="39">
        <f t="shared" si="7"/>
        <v>554280.00000000012</v>
      </c>
      <c r="S11" s="39">
        <f t="shared" si="22"/>
        <v>0</v>
      </c>
      <c r="T11" s="39">
        <f t="shared" si="8"/>
        <v>207855.00000000003</v>
      </c>
      <c r="U11" s="39">
        <f t="shared" si="9"/>
        <v>103927.50000000001</v>
      </c>
      <c r="V11" s="39">
        <f t="shared" si="23"/>
        <v>0</v>
      </c>
      <c r="W11" s="39">
        <f t="shared" si="10"/>
        <v>69285.000000000015</v>
      </c>
      <c r="X11" s="39">
        <f t="shared" si="11"/>
        <v>138570.00000000003</v>
      </c>
      <c r="Y11" s="39">
        <f t="shared" si="12"/>
        <v>69285.000000000015</v>
      </c>
      <c r="Z11" s="39"/>
      <c r="AA11" s="39">
        <v>500000</v>
      </c>
      <c r="AB11" s="39">
        <f t="shared" si="24"/>
        <v>8017422.5</v>
      </c>
      <c r="AC11" s="39"/>
      <c r="AD11" s="40">
        <f t="shared" si="13"/>
        <v>6928500.0000000009</v>
      </c>
      <c r="AE11" s="40">
        <f t="shared" si="14"/>
        <v>0</v>
      </c>
      <c r="AF11" s="40">
        <f t="shared" si="15"/>
        <v>0</v>
      </c>
      <c r="AG11" s="40">
        <f t="shared" si="16"/>
        <v>1385700.0000000002</v>
      </c>
      <c r="AH11" s="40">
        <f t="shared" si="17"/>
        <v>0</v>
      </c>
      <c r="AI11" s="40">
        <f t="shared" si="18"/>
        <v>0</v>
      </c>
      <c r="AJ11" s="41">
        <f t="shared" si="19"/>
        <v>8314200.0000000009</v>
      </c>
      <c r="AK11" s="42">
        <f t="shared" si="25"/>
        <v>8017422.5000000009</v>
      </c>
      <c r="AL11" s="42">
        <f t="shared" si="20"/>
        <v>0</v>
      </c>
      <c r="AM11" s="42">
        <f t="shared" si="21"/>
        <v>377918.18181818182</v>
      </c>
    </row>
    <row r="12" spans="1:39" s="43" customFormat="1" ht="27" customHeight="1" x14ac:dyDescent="0.3">
      <c r="A12" s="33">
        <v>5</v>
      </c>
      <c r="B12" s="33" t="s">
        <v>9</v>
      </c>
      <c r="C12" s="34" t="s">
        <v>1010</v>
      </c>
      <c r="D12" s="35">
        <v>3.66</v>
      </c>
      <c r="E12" s="33"/>
      <c r="F12" s="36"/>
      <c r="G12" s="36">
        <f t="shared" si="2"/>
        <v>0.7320000000000001</v>
      </c>
      <c r="H12" s="44"/>
      <c r="J12" s="36">
        <f t="shared" si="3"/>
        <v>4.3920000000000003</v>
      </c>
      <c r="K12" s="39">
        <f t="shared" si="4"/>
        <v>6544080.0000000009</v>
      </c>
      <c r="L12" s="39">
        <f t="shared" si="5"/>
        <v>23</v>
      </c>
      <c r="M12" s="39"/>
      <c r="N12" s="39"/>
      <c r="O12" s="39"/>
      <c r="P12" s="39"/>
      <c r="Q12" s="39">
        <f t="shared" si="6"/>
        <v>927078.00000000012</v>
      </c>
      <c r="R12" s="39">
        <f t="shared" si="7"/>
        <v>436272</v>
      </c>
      <c r="S12" s="39">
        <f t="shared" si="22"/>
        <v>0</v>
      </c>
      <c r="T12" s="39">
        <f t="shared" si="8"/>
        <v>163602</v>
      </c>
      <c r="U12" s="39">
        <f t="shared" si="9"/>
        <v>81801</v>
      </c>
      <c r="V12" s="39">
        <f t="shared" si="23"/>
        <v>0</v>
      </c>
      <c r="W12" s="39">
        <f t="shared" si="10"/>
        <v>54534</v>
      </c>
      <c r="X12" s="39">
        <f t="shared" si="11"/>
        <v>109068</v>
      </c>
      <c r="Y12" s="39">
        <f t="shared" si="12"/>
        <v>54534</v>
      </c>
      <c r="Z12" s="39"/>
      <c r="AA12" s="39">
        <v>500000</v>
      </c>
      <c r="AB12" s="39">
        <f t="shared" si="24"/>
        <v>6416939.0000000009</v>
      </c>
      <c r="AC12" s="39"/>
      <c r="AD12" s="40">
        <f t="shared" si="13"/>
        <v>5453400</v>
      </c>
      <c r="AE12" s="40">
        <f t="shared" si="14"/>
        <v>0</v>
      </c>
      <c r="AF12" s="40">
        <f t="shared" si="15"/>
        <v>0</v>
      </c>
      <c r="AG12" s="40">
        <f t="shared" si="16"/>
        <v>1090680.0000000002</v>
      </c>
      <c r="AH12" s="40">
        <f t="shared" si="17"/>
        <v>0</v>
      </c>
      <c r="AI12" s="40">
        <f t="shared" si="18"/>
        <v>0</v>
      </c>
      <c r="AJ12" s="41">
        <f t="shared" si="19"/>
        <v>6544080</v>
      </c>
      <c r="AK12" s="42">
        <f t="shared" si="25"/>
        <v>6416939</v>
      </c>
      <c r="AL12" s="42">
        <f t="shared" si="20"/>
        <v>0</v>
      </c>
      <c r="AM12" s="42">
        <f t="shared" si="21"/>
        <v>297458.18181818188</v>
      </c>
    </row>
    <row r="13" spans="1:39" s="43" customFormat="1" ht="27" customHeight="1" x14ac:dyDescent="0.3">
      <c r="A13" s="33">
        <v>6</v>
      </c>
      <c r="B13" s="33" t="s">
        <v>10</v>
      </c>
      <c r="C13" s="34" t="s">
        <v>1010</v>
      </c>
      <c r="D13" s="35">
        <v>3.33</v>
      </c>
      <c r="E13" s="45"/>
      <c r="F13" s="36"/>
      <c r="G13" s="36">
        <f t="shared" si="2"/>
        <v>0.66600000000000004</v>
      </c>
      <c r="H13" s="44"/>
      <c r="I13" s="35"/>
      <c r="J13" s="36">
        <f t="shared" si="3"/>
        <v>3.996</v>
      </c>
      <c r="K13" s="39">
        <f t="shared" si="4"/>
        <v>5954040</v>
      </c>
      <c r="L13" s="39">
        <f t="shared" si="5"/>
        <v>23</v>
      </c>
      <c r="M13" s="39"/>
      <c r="N13" s="39"/>
      <c r="O13" s="39"/>
      <c r="P13" s="39"/>
      <c r="Q13" s="39">
        <f t="shared" si="6"/>
        <v>843489.00000000012</v>
      </c>
      <c r="R13" s="39">
        <f t="shared" si="7"/>
        <v>396936</v>
      </c>
      <c r="S13" s="39">
        <f t="shared" si="22"/>
        <v>0</v>
      </c>
      <c r="T13" s="39">
        <f t="shared" si="8"/>
        <v>148851</v>
      </c>
      <c r="U13" s="39">
        <f t="shared" si="9"/>
        <v>74425.5</v>
      </c>
      <c r="V13" s="39">
        <f t="shared" si="23"/>
        <v>0</v>
      </c>
      <c r="W13" s="39">
        <f t="shared" si="10"/>
        <v>49617</v>
      </c>
      <c r="X13" s="39">
        <f t="shared" si="11"/>
        <v>99234</v>
      </c>
      <c r="Y13" s="39">
        <f t="shared" si="12"/>
        <v>49617</v>
      </c>
      <c r="Z13" s="39"/>
      <c r="AA13" s="39">
        <v>500000</v>
      </c>
      <c r="AB13" s="39">
        <f t="shared" si="24"/>
        <v>5883444.5</v>
      </c>
      <c r="AC13" s="39"/>
      <c r="AD13" s="40">
        <f t="shared" si="13"/>
        <v>4961700</v>
      </c>
      <c r="AE13" s="40">
        <f t="shared" si="14"/>
        <v>0</v>
      </c>
      <c r="AF13" s="40">
        <f t="shared" si="15"/>
        <v>0</v>
      </c>
      <c r="AG13" s="40">
        <f t="shared" si="16"/>
        <v>992340</v>
      </c>
      <c r="AH13" s="40">
        <f t="shared" si="17"/>
        <v>0</v>
      </c>
      <c r="AI13" s="40">
        <f t="shared" si="18"/>
        <v>0</v>
      </c>
      <c r="AJ13" s="41">
        <f t="shared" si="19"/>
        <v>5954040</v>
      </c>
      <c r="AK13" s="42">
        <f t="shared" si="25"/>
        <v>5883444.5</v>
      </c>
      <c r="AL13" s="42">
        <f t="shared" si="20"/>
        <v>0</v>
      </c>
      <c r="AM13" s="42">
        <f t="shared" si="21"/>
        <v>270638.18181818182</v>
      </c>
    </row>
    <row r="14" spans="1:39" s="43" customFormat="1" ht="27" customHeight="1" x14ac:dyDescent="0.3">
      <c r="A14" s="33">
        <v>7</v>
      </c>
      <c r="B14" s="33" t="s">
        <v>11</v>
      </c>
      <c r="C14" s="46" t="s">
        <v>1011</v>
      </c>
      <c r="D14" s="35">
        <v>3.06</v>
      </c>
      <c r="E14" s="33"/>
      <c r="F14" s="36"/>
      <c r="G14" s="36">
        <f t="shared" si="2"/>
        <v>0.6120000000000001</v>
      </c>
      <c r="H14" s="44"/>
      <c r="I14" s="35"/>
      <c r="J14" s="36">
        <f t="shared" si="3"/>
        <v>3.6720000000000002</v>
      </c>
      <c r="K14" s="39">
        <f t="shared" si="4"/>
        <v>5471280</v>
      </c>
      <c r="L14" s="39">
        <f t="shared" si="5"/>
        <v>23</v>
      </c>
      <c r="M14" s="39"/>
      <c r="N14" s="39"/>
      <c r="O14" s="39"/>
      <c r="P14" s="47">
        <f>K14*20%</f>
        <v>1094256</v>
      </c>
      <c r="Q14" s="39">
        <f t="shared" si="6"/>
        <v>775098</v>
      </c>
      <c r="R14" s="39">
        <f t="shared" si="7"/>
        <v>364752</v>
      </c>
      <c r="S14" s="39">
        <f t="shared" si="22"/>
        <v>0</v>
      </c>
      <c r="T14" s="39">
        <f t="shared" si="8"/>
        <v>136782</v>
      </c>
      <c r="U14" s="39">
        <f t="shared" si="9"/>
        <v>68391</v>
      </c>
      <c r="V14" s="39">
        <f t="shared" si="23"/>
        <v>0</v>
      </c>
      <c r="W14" s="39">
        <f t="shared" si="10"/>
        <v>45594</v>
      </c>
      <c r="X14" s="39">
        <f t="shared" si="11"/>
        <v>91188</v>
      </c>
      <c r="Y14" s="39">
        <f t="shared" si="12"/>
        <v>45594</v>
      </c>
      <c r="Z14" s="39"/>
      <c r="AA14" s="39"/>
      <c r="AB14" s="39">
        <f t="shared" si="24"/>
        <v>3852693</v>
      </c>
      <c r="AC14" s="39"/>
      <c r="AD14" s="40">
        <f t="shared" si="13"/>
        <v>4559399.9999999991</v>
      </c>
      <c r="AE14" s="40">
        <f t="shared" si="14"/>
        <v>0</v>
      </c>
      <c r="AF14" s="40">
        <f t="shared" si="15"/>
        <v>0</v>
      </c>
      <c r="AG14" s="40">
        <f t="shared" si="16"/>
        <v>911880.00000000012</v>
      </c>
      <c r="AH14" s="40">
        <f t="shared" si="17"/>
        <v>0</v>
      </c>
      <c r="AI14" s="40">
        <f t="shared" si="18"/>
        <v>0</v>
      </c>
      <c r="AJ14" s="41">
        <f t="shared" si="19"/>
        <v>5471279.9999999991</v>
      </c>
      <c r="AK14" s="42">
        <f t="shared" si="25"/>
        <v>4946948.9999999991</v>
      </c>
      <c r="AL14" s="42">
        <f t="shared" si="20"/>
        <v>1094255.9999999991</v>
      </c>
      <c r="AM14" s="42">
        <f t="shared" si="21"/>
        <v>248694.54545454544</v>
      </c>
    </row>
    <row r="15" spans="1:39" s="43" customFormat="1" ht="27" customHeight="1" x14ac:dyDescent="0.3">
      <c r="A15" s="33">
        <v>8</v>
      </c>
      <c r="B15" s="33" t="s">
        <v>12</v>
      </c>
      <c r="C15" s="46" t="s">
        <v>1011</v>
      </c>
      <c r="D15" s="35">
        <v>3.06</v>
      </c>
      <c r="E15" s="33"/>
      <c r="F15" s="36"/>
      <c r="G15" s="36">
        <f t="shared" si="2"/>
        <v>0.6120000000000001</v>
      </c>
      <c r="H15" s="44"/>
      <c r="I15" s="35"/>
      <c r="J15" s="36">
        <f t="shared" si="3"/>
        <v>3.6720000000000002</v>
      </c>
      <c r="K15" s="39">
        <f t="shared" si="4"/>
        <v>5471280</v>
      </c>
      <c r="L15" s="39">
        <f t="shared" si="5"/>
        <v>23</v>
      </c>
      <c r="M15" s="39"/>
      <c r="N15" s="39"/>
      <c r="O15" s="39"/>
      <c r="P15" s="39"/>
      <c r="Q15" s="39">
        <f t="shared" si="6"/>
        <v>775098</v>
      </c>
      <c r="R15" s="39">
        <f t="shared" si="7"/>
        <v>364752</v>
      </c>
      <c r="S15" s="39">
        <f t="shared" si="22"/>
        <v>0</v>
      </c>
      <c r="T15" s="39">
        <f t="shared" si="8"/>
        <v>136782</v>
      </c>
      <c r="U15" s="39">
        <f t="shared" si="9"/>
        <v>68391</v>
      </c>
      <c r="V15" s="39">
        <f t="shared" si="23"/>
        <v>0</v>
      </c>
      <c r="W15" s="39">
        <f t="shared" si="10"/>
        <v>45594</v>
      </c>
      <c r="X15" s="39">
        <f t="shared" si="11"/>
        <v>91188</v>
      </c>
      <c r="Y15" s="39">
        <f t="shared" si="12"/>
        <v>45594</v>
      </c>
      <c r="Z15" s="39"/>
      <c r="AA15" s="39"/>
      <c r="AB15" s="39">
        <f t="shared" si="24"/>
        <v>4946949</v>
      </c>
      <c r="AC15" s="39"/>
      <c r="AD15" s="40">
        <f t="shared" si="13"/>
        <v>4559399.9999999991</v>
      </c>
      <c r="AE15" s="40">
        <f t="shared" si="14"/>
        <v>0</v>
      </c>
      <c r="AF15" s="40">
        <f t="shared" si="15"/>
        <v>0</v>
      </c>
      <c r="AG15" s="40">
        <f t="shared" si="16"/>
        <v>911880.00000000012</v>
      </c>
      <c r="AH15" s="40">
        <f t="shared" si="17"/>
        <v>0</v>
      </c>
      <c r="AI15" s="40">
        <f t="shared" si="18"/>
        <v>0</v>
      </c>
      <c r="AJ15" s="41">
        <f t="shared" si="19"/>
        <v>5471279.9999999991</v>
      </c>
      <c r="AK15" s="42">
        <f t="shared" si="25"/>
        <v>4946948.9999999991</v>
      </c>
      <c r="AL15" s="42">
        <f t="shared" si="20"/>
        <v>0</v>
      </c>
      <c r="AM15" s="42">
        <f t="shared" si="21"/>
        <v>248694.54545454544</v>
      </c>
    </row>
    <row r="16" spans="1:39" s="43" customFormat="1" ht="27" customHeight="1" x14ac:dyDescent="0.3">
      <c r="A16" s="33">
        <v>9</v>
      </c>
      <c r="B16" s="33" t="s">
        <v>13</v>
      </c>
      <c r="C16" s="46" t="s">
        <v>1011</v>
      </c>
      <c r="D16" s="35">
        <v>3.06</v>
      </c>
      <c r="E16" s="33"/>
      <c r="F16" s="36"/>
      <c r="G16" s="36">
        <f t="shared" si="2"/>
        <v>0.6120000000000001</v>
      </c>
      <c r="H16" s="44"/>
      <c r="I16" s="35"/>
      <c r="J16" s="36">
        <f t="shared" si="3"/>
        <v>3.6720000000000002</v>
      </c>
      <c r="K16" s="39">
        <f t="shared" si="4"/>
        <v>5471280</v>
      </c>
      <c r="L16" s="39">
        <f t="shared" si="5"/>
        <v>23</v>
      </c>
      <c r="M16" s="39"/>
      <c r="N16" s="39"/>
      <c r="O16" s="39"/>
      <c r="P16" s="39"/>
      <c r="Q16" s="39">
        <f t="shared" si="6"/>
        <v>775098</v>
      </c>
      <c r="R16" s="39">
        <f t="shared" si="7"/>
        <v>364752</v>
      </c>
      <c r="S16" s="39">
        <f t="shared" si="22"/>
        <v>0</v>
      </c>
      <c r="T16" s="39">
        <f t="shared" si="8"/>
        <v>136782</v>
      </c>
      <c r="U16" s="39">
        <f t="shared" si="9"/>
        <v>68391</v>
      </c>
      <c r="V16" s="39">
        <f t="shared" si="23"/>
        <v>0</v>
      </c>
      <c r="W16" s="39">
        <f t="shared" si="10"/>
        <v>45594</v>
      </c>
      <c r="X16" s="39">
        <f t="shared" si="11"/>
        <v>91188</v>
      </c>
      <c r="Y16" s="39">
        <f t="shared" si="12"/>
        <v>45594</v>
      </c>
      <c r="Z16" s="39"/>
      <c r="AA16" s="39"/>
      <c r="AB16" s="39">
        <f t="shared" si="24"/>
        <v>4946949</v>
      </c>
      <c r="AC16" s="39"/>
      <c r="AD16" s="40">
        <f t="shared" si="13"/>
        <v>4559399.9999999991</v>
      </c>
      <c r="AE16" s="40">
        <f t="shared" si="14"/>
        <v>0</v>
      </c>
      <c r="AF16" s="40">
        <f t="shared" si="15"/>
        <v>0</v>
      </c>
      <c r="AG16" s="40">
        <f t="shared" si="16"/>
        <v>911880.00000000012</v>
      </c>
      <c r="AH16" s="40">
        <f t="shared" si="17"/>
        <v>0</v>
      </c>
      <c r="AI16" s="40">
        <f t="shared" si="18"/>
        <v>0</v>
      </c>
      <c r="AJ16" s="41">
        <f t="shared" si="19"/>
        <v>5471279.9999999991</v>
      </c>
      <c r="AK16" s="42">
        <f t="shared" si="25"/>
        <v>4946948.9999999991</v>
      </c>
      <c r="AL16" s="42">
        <f t="shared" si="20"/>
        <v>0</v>
      </c>
      <c r="AM16" s="42">
        <f t="shared" si="21"/>
        <v>248694.54545454544</v>
      </c>
    </row>
    <row r="17" spans="1:39" s="43" customFormat="1" ht="27" customHeight="1" x14ac:dyDescent="0.3">
      <c r="A17" s="33">
        <v>10</v>
      </c>
      <c r="B17" s="33" t="s">
        <v>14</v>
      </c>
      <c r="C17" s="46" t="s">
        <v>1011</v>
      </c>
      <c r="D17" s="35">
        <v>2.86</v>
      </c>
      <c r="E17" s="33"/>
      <c r="F17" s="36"/>
      <c r="G17" s="36">
        <f t="shared" si="2"/>
        <v>0.57199999999999995</v>
      </c>
      <c r="H17" s="44"/>
      <c r="I17" s="35"/>
      <c r="J17" s="36">
        <f t="shared" si="3"/>
        <v>3.4319999999999999</v>
      </c>
      <c r="K17" s="39">
        <f t="shared" si="4"/>
        <v>5113680</v>
      </c>
      <c r="L17" s="39">
        <f t="shared" si="5"/>
        <v>23</v>
      </c>
      <c r="M17" s="39"/>
      <c r="N17" s="39"/>
      <c r="O17" s="39"/>
      <c r="P17" s="39"/>
      <c r="Q17" s="39">
        <f t="shared" si="6"/>
        <v>724438</v>
      </c>
      <c r="R17" s="39">
        <f t="shared" si="7"/>
        <v>340912</v>
      </c>
      <c r="S17" s="39">
        <f t="shared" si="22"/>
        <v>0</v>
      </c>
      <c r="T17" s="39">
        <f t="shared" si="8"/>
        <v>127842</v>
      </c>
      <c r="U17" s="39">
        <f t="shared" si="9"/>
        <v>63921</v>
      </c>
      <c r="V17" s="39">
        <f t="shared" si="23"/>
        <v>0</v>
      </c>
      <c r="W17" s="39">
        <f t="shared" si="10"/>
        <v>42614</v>
      </c>
      <c r="X17" s="39">
        <f t="shared" si="11"/>
        <v>85228</v>
      </c>
      <c r="Y17" s="39">
        <f t="shared" si="12"/>
        <v>42614</v>
      </c>
      <c r="Z17" s="39"/>
      <c r="AA17" s="39"/>
      <c r="AB17" s="39">
        <f t="shared" si="24"/>
        <v>4623619</v>
      </c>
      <c r="AC17" s="39"/>
      <c r="AD17" s="40">
        <f t="shared" si="13"/>
        <v>4261400</v>
      </c>
      <c r="AE17" s="40">
        <f t="shared" si="14"/>
        <v>0</v>
      </c>
      <c r="AF17" s="40">
        <f t="shared" si="15"/>
        <v>0</v>
      </c>
      <c r="AG17" s="40">
        <f t="shared" si="16"/>
        <v>852279.99999999988</v>
      </c>
      <c r="AH17" s="40">
        <f t="shared" si="17"/>
        <v>0</v>
      </c>
      <c r="AI17" s="40">
        <f t="shared" si="18"/>
        <v>0</v>
      </c>
      <c r="AJ17" s="41">
        <f t="shared" si="19"/>
        <v>5113680</v>
      </c>
      <c r="AK17" s="42">
        <f t="shared" si="25"/>
        <v>4623619</v>
      </c>
      <c r="AL17" s="42">
        <f t="shared" si="20"/>
        <v>0</v>
      </c>
      <c r="AM17" s="42">
        <f t="shared" si="21"/>
        <v>232440</v>
      </c>
    </row>
    <row r="18" spans="1:39" s="43" customFormat="1" ht="27" customHeight="1" x14ac:dyDescent="0.3">
      <c r="A18" s="33">
        <v>11</v>
      </c>
      <c r="B18" s="33" t="s">
        <v>15</v>
      </c>
      <c r="C18" s="46" t="s">
        <v>1011</v>
      </c>
      <c r="D18" s="35">
        <v>2.86</v>
      </c>
      <c r="E18" s="33"/>
      <c r="F18" s="36"/>
      <c r="G18" s="36">
        <f t="shared" si="2"/>
        <v>0.57199999999999995</v>
      </c>
      <c r="H18" s="44"/>
      <c r="I18" s="35"/>
      <c r="J18" s="36">
        <f t="shared" si="3"/>
        <v>3.4319999999999999</v>
      </c>
      <c r="K18" s="39">
        <f t="shared" si="4"/>
        <v>5113680</v>
      </c>
      <c r="L18" s="39">
        <f t="shared" si="5"/>
        <v>23</v>
      </c>
      <c r="M18" s="39"/>
      <c r="N18" s="39"/>
      <c r="O18" s="39"/>
      <c r="P18" s="39"/>
      <c r="Q18" s="39">
        <f t="shared" si="6"/>
        <v>724438</v>
      </c>
      <c r="R18" s="39">
        <f t="shared" si="7"/>
        <v>340912</v>
      </c>
      <c r="S18" s="39">
        <f t="shared" si="22"/>
        <v>0</v>
      </c>
      <c r="T18" s="39">
        <f t="shared" si="8"/>
        <v>127842</v>
      </c>
      <c r="U18" s="39">
        <f t="shared" si="9"/>
        <v>63921</v>
      </c>
      <c r="V18" s="39">
        <f t="shared" si="23"/>
        <v>0</v>
      </c>
      <c r="W18" s="39">
        <f t="shared" si="10"/>
        <v>42614</v>
      </c>
      <c r="X18" s="39">
        <f t="shared" si="11"/>
        <v>85228</v>
      </c>
      <c r="Y18" s="39">
        <f t="shared" si="12"/>
        <v>42614</v>
      </c>
      <c r="Z18" s="39"/>
      <c r="AA18" s="39"/>
      <c r="AB18" s="39">
        <f t="shared" si="24"/>
        <v>4623619</v>
      </c>
      <c r="AC18" s="39"/>
      <c r="AD18" s="40">
        <f t="shared" si="13"/>
        <v>4261400</v>
      </c>
      <c r="AE18" s="40">
        <f t="shared" si="14"/>
        <v>0</v>
      </c>
      <c r="AF18" s="40">
        <f t="shared" si="15"/>
        <v>0</v>
      </c>
      <c r="AG18" s="40">
        <f t="shared" si="16"/>
        <v>852279.99999999988</v>
      </c>
      <c r="AH18" s="40">
        <f t="shared" si="17"/>
        <v>0</v>
      </c>
      <c r="AI18" s="40">
        <f t="shared" si="18"/>
        <v>0</v>
      </c>
      <c r="AJ18" s="41">
        <f t="shared" si="19"/>
        <v>5113680</v>
      </c>
      <c r="AK18" s="42">
        <f t="shared" si="25"/>
        <v>4623619</v>
      </c>
      <c r="AL18" s="42">
        <f t="shared" si="20"/>
        <v>0</v>
      </c>
      <c r="AM18" s="42">
        <f t="shared" si="21"/>
        <v>232440</v>
      </c>
    </row>
    <row r="19" spans="1:39" s="51" customFormat="1" ht="27" customHeight="1" x14ac:dyDescent="0.3">
      <c r="A19" s="33">
        <v>12</v>
      </c>
      <c r="B19" s="48" t="s">
        <v>16</v>
      </c>
      <c r="C19" s="34" t="s">
        <v>1010</v>
      </c>
      <c r="D19" s="38">
        <v>3</v>
      </c>
      <c r="E19" s="48"/>
      <c r="F19" s="49"/>
      <c r="G19" s="49">
        <f t="shared" si="2"/>
        <v>0.60000000000000009</v>
      </c>
      <c r="H19" s="38"/>
      <c r="I19" s="35"/>
      <c r="J19" s="49">
        <f t="shared" si="3"/>
        <v>3.6</v>
      </c>
      <c r="K19" s="39">
        <f t="shared" si="4"/>
        <v>5364000</v>
      </c>
      <c r="L19" s="39">
        <f t="shared" si="5"/>
        <v>23</v>
      </c>
      <c r="M19" s="50"/>
      <c r="N19" s="50"/>
      <c r="O19" s="39"/>
      <c r="P19" s="50"/>
      <c r="Q19" s="39">
        <f t="shared" si="6"/>
        <v>759900</v>
      </c>
      <c r="R19" s="39">
        <f t="shared" si="7"/>
        <v>357600</v>
      </c>
      <c r="S19" s="39">
        <f t="shared" si="22"/>
        <v>0</v>
      </c>
      <c r="T19" s="39">
        <f t="shared" si="8"/>
        <v>134100</v>
      </c>
      <c r="U19" s="39">
        <f t="shared" si="9"/>
        <v>67050</v>
      </c>
      <c r="V19" s="39">
        <f t="shared" si="23"/>
        <v>0</v>
      </c>
      <c r="W19" s="39">
        <f t="shared" si="10"/>
        <v>44700</v>
      </c>
      <c r="X19" s="39">
        <f t="shared" si="11"/>
        <v>89400</v>
      </c>
      <c r="Y19" s="39">
        <f t="shared" si="12"/>
        <v>44700</v>
      </c>
      <c r="Z19" s="50"/>
      <c r="AA19" s="50">
        <v>500000</v>
      </c>
      <c r="AB19" s="39">
        <f t="shared" si="24"/>
        <v>5349950</v>
      </c>
      <c r="AC19" s="50"/>
      <c r="AD19" s="40">
        <f t="shared" si="13"/>
        <v>4470000</v>
      </c>
      <c r="AE19" s="40">
        <f t="shared" si="14"/>
        <v>0</v>
      </c>
      <c r="AF19" s="40">
        <f t="shared" si="15"/>
        <v>0</v>
      </c>
      <c r="AG19" s="40">
        <f t="shared" si="16"/>
        <v>894000.00000000012</v>
      </c>
      <c r="AH19" s="40">
        <f t="shared" si="17"/>
        <v>0</v>
      </c>
      <c r="AI19" s="40">
        <f t="shared" si="18"/>
        <v>0</v>
      </c>
      <c r="AJ19" s="41">
        <f t="shared" si="19"/>
        <v>5364000</v>
      </c>
      <c r="AK19" s="42">
        <f t="shared" si="25"/>
        <v>5349950</v>
      </c>
      <c r="AL19" s="42">
        <f t="shared" si="20"/>
        <v>0</v>
      </c>
      <c r="AM19" s="42">
        <f t="shared" si="21"/>
        <v>243818.18181818182</v>
      </c>
    </row>
    <row r="20" spans="1:39" s="51" customFormat="1" ht="27" customHeight="1" x14ac:dyDescent="0.3">
      <c r="A20" s="33">
        <v>13</v>
      </c>
      <c r="B20" s="48" t="s">
        <v>17</v>
      </c>
      <c r="C20" s="34" t="s">
        <v>1010</v>
      </c>
      <c r="D20" s="38">
        <v>3</v>
      </c>
      <c r="E20" s="48"/>
      <c r="F20" s="49"/>
      <c r="G20" s="49">
        <f t="shared" si="2"/>
        <v>0.60000000000000009</v>
      </c>
      <c r="H20" s="38"/>
      <c r="I20" s="35"/>
      <c r="J20" s="49">
        <f t="shared" si="3"/>
        <v>3.6</v>
      </c>
      <c r="K20" s="39">
        <f t="shared" si="4"/>
        <v>5364000</v>
      </c>
      <c r="L20" s="39">
        <f t="shared" si="5"/>
        <v>23</v>
      </c>
      <c r="M20" s="50"/>
      <c r="N20" s="50"/>
      <c r="O20" s="39"/>
      <c r="P20" s="50"/>
      <c r="Q20" s="39">
        <f t="shared" si="6"/>
        <v>759900</v>
      </c>
      <c r="R20" s="39">
        <f t="shared" si="7"/>
        <v>357600</v>
      </c>
      <c r="S20" s="39">
        <f t="shared" si="22"/>
        <v>0</v>
      </c>
      <c r="T20" s="39">
        <f t="shared" si="8"/>
        <v>134100</v>
      </c>
      <c r="U20" s="39">
        <f t="shared" si="9"/>
        <v>67050</v>
      </c>
      <c r="V20" s="39">
        <f t="shared" si="23"/>
        <v>0</v>
      </c>
      <c r="W20" s="39">
        <f t="shared" si="10"/>
        <v>44700</v>
      </c>
      <c r="X20" s="39">
        <f t="shared" si="11"/>
        <v>89400</v>
      </c>
      <c r="Y20" s="39">
        <f t="shared" si="12"/>
        <v>44700</v>
      </c>
      <c r="Z20" s="50"/>
      <c r="AA20" s="50"/>
      <c r="AB20" s="39">
        <f t="shared" si="24"/>
        <v>4849950</v>
      </c>
      <c r="AC20" s="50"/>
      <c r="AD20" s="40">
        <f t="shared" si="13"/>
        <v>4470000</v>
      </c>
      <c r="AE20" s="40">
        <f t="shared" si="14"/>
        <v>0</v>
      </c>
      <c r="AF20" s="40">
        <f t="shared" si="15"/>
        <v>0</v>
      </c>
      <c r="AG20" s="40">
        <f t="shared" si="16"/>
        <v>894000.00000000012</v>
      </c>
      <c r="AH20" s="40">
        <f t="shared" si="17"/>
        <v>0</v>
      </c>
      <c r="AI20" s="40">
        <f t="shared" si="18"/>
        <v>0</v>
      </c>
      <c r="AJ20" s="41">
        <f t="shared" si="19"/>
        <v>5364000</v>
      </c>
      <c r="AK20" s="42">
        <f t="shared" si="25"/>
        <v>4849950</v>
      </c>
      <c r="AL20" s="42">
        <f t="shared" si="20"/>
        <v>0</v>
      </c>
      <c r="AM20" s="42">
        <f t="shared" si="21"/>
        <v>243818.18181818182</v>
      </c>
    </row>
    <row r="21" spans="1:39" s="51" customFormat="1" ht="27" customHeight="1" x14ac:dyDescent="0.3">
      <c r="A21" s="33">
        <v>14</v>
      </c>
      <c r="B21" s="48" t="s">
        <v>18</v>
      </c>
      <c r="C21" s="34" t="s">
        <v>1010</v>
      </c>
      <c r="D21" s="38">
        <v>3</v>
      </c>
      <c r="E21" s="48"/>
      <c r="F21" s="49"/>
      <c r="G21" s="49">
        <f t="shared" si="2"/>
        <v>0.60000000000000009</v>
      </c>
      <c r="H21" s="38"/>
      <c r="I21" s="35"/>
      <c r="J21" s="49">
        <f t="shared" si="3"/>
        <v>3.6</v>
      </c>
      <c r="K21" s="39">
        <f t="shared" si="4"/>
        <v>5364000</v>
      </c>
      <c r="L21" s="39">
        <f t="shared" si="5"/>
        <v>23</v>
      </c>
      <c r="M21" s="50"/>
      <c r="N21" s="50"/>
      <c r="O21" s="39"/>
      <c r="P21" s="50"/>
      <c r="Q21" s="39">
        <f>(D21+E21+F21)*$K$3*17%</f>
        <v>759900</v>
      </c>
      <c r="R21" s="39">
        <f>(D21+E21+F21)*$K$3*8%</f>
        <v>357600</v>
      </c>
      <c r="S21" s="39">
        <f t="shared" si="22"/>
        <v>0</v>
      </c>
      <c r="T21" s="39">
        <f>(D21+E21+F21)*$K$3*3%</f>
        <v>134100</v>
      </c>
      <c r="U21" s="39">
        <f>(D21+E21+F21)*$K$3*1.5%</f>
        <v>67050</v>
      </c>
      <c r="V21" s="39">
        <f t="shared" si="23"/>
        <v>0</v>
      </c>
      <c r="W21" s="39">
        <f>(D21+E21+F21)*$K$3*1%</f>
        <v>44700</v>
      </c>
      <c r="X21" s="39">
        <f>(D21+E21+F21)*$K$3*2%</f>
        <v>89400</v>
      </c>
      <c r="Y21" s="39">
        <f>(D21+E21+F21)*$K$3*1%</f>
        <v>44700</v>
      </c>
      <c r="Z21" s="50"/>
      <c r="AA21" s="50"/>
      <c r="AB21" s="39">
        <f t="shared" si="24"/>
        <v>4849950</v>
      </c>
      <c r="AC21" s="50"/>
      <c r="AD21" s="40">
        <f t="shared" si="13"/>
        <v>4470000</v>
      </c>
      <c r="AE21" s="40">
        <f t="shared" si="14"/>
        <v>0</v>
      </c>
      <c r="AF21" s="40">
        <f t="shared" si="15"/>
        <v>0</v>
      </c>
      <c r="AG21" s="40">
        <f t="shared" si="16"/>
        <v>894000.00000000012</v>
      </c>
      <c r="AH21" s="40">
        <f t="shared" si="17"/>
        <v>0</v>
      </c>
      <c r="AI21" s="40">
        <f t="shared" si="18"/>
        <v>0</v>
      </c>
      <c r="AJ21" s="41">
        <f t="shared" si="19"/>
        <v>5364000</v>
      </c>
      <c r="AK21" s="42">
        <f t="shared" si="25"/>
        <v>4849950</v>
      </c>
      <c r="AL21" s="42">
        <f t="shared" si="20"/>
        <v>0</v>
      </c>
      <c r="AM21" s="42">
        <f t="shared" si="21"/>
        <v>243818.18181818182</v>
      </c>
    </row>
    <row r="22" spans="1:39" s="43" customFormat="1" ht="27" customHeight="1" x14ac:dyDescent="0.3">
      <c r="A22" s="33">
        <v>15</v>
      </c>
      <c r="B22" s="33" t="s">
        <v>19</v>
      </c>
      <c r="C22" s="34" t="s">
        <v>1010</v>
      </c>
      <c r="D22" s="35">
        <v>3</v>
      </c>
      <c r="E22" s="33"/>
      <c r="F22" s="36"/>
      <c r="G22" s="49">
        <f t="shared" si="2"/>
        <v>0.60000000000000009</v>
      </c>
      <c r="H22" s="44"/>
      <c r="I22" s="35"/>
      <c r="J22" s="36">
        <f t="shared" si="3"/>
        <v>3.6</v>
      </c>
      <c r="K22" s="39">
        <f t="shared" si="4"/>
        <v>5364000</v>
      </c>
      <c r="L22" s="39">
        <f t="shared" si="5"/>
        <v>23</v>
      </c>
      <c r="M22" s="39"/>
      <c r="N22" s="39"/>
      <c r="O22" s="39"/>
      <c r="P22" s="39"/>
      <c r="Q22" s="39">
        <f t="shared" si="6"/>
        <v>759900</v>
      </c>
      <c r="R22" s="39">
        <f t="shared" si="7"/>
        <v>357600</v>
      </c>
      <c r="S22" s="39">
        <f t="shared" si="22"/>
        <v>0</v>
      </c>
      <c r="T22" s="39">
        <f t="shared" si="8"/>
        <v>134100</v>
      </c>
      <c r="U22" s="39">
        <f t="shared" si="9"/>
        <v>67050</v>
      </c>
      <c r="V22" s="39">
        <f t="shared" si="23"/>
        <v>0</v>
      </c>
      <c r="W22" s="39">
        <f t="shared" si="10"/>
        <v>44700</v>
      </c>
      <c r="X22" s="39">
        <f t="shared" si="11"/>
        <v>89400</v>
      </c>
      <c r="Y22" s="39">
        <f t="shared" si="12"/>
        <v>44700</v>
      </c>
      <c r="Z22" s="39"/>
      <c r="AA22" s="39"/>
      <c r="AB22" s="39">
        <f t="shared" si="24"/>
        <v>4849950</v>
      </c>
      <c r="AC22" s="39"/>
      <c r="AD22" s="40">
        <f t="shared" si="13"/>
        <v>4470000</v>
      </c>
      <c r="AE22" s="40">
        <f t="shared" si="14"/>
        <v>0</v>
      </c>
      <c r="AF22" s="40">
        <f t="shared" si="15"/>
        <v>0</v>
      </c>
      <c r="AG22" s="40">
        <f t="shared" si="16"/>
        <v>894000.00000000012</v>
      </c>
      <c r="AH22" s="40">
        <f t="shared" si="17"/>
        <v>0</v>
      </c>
      <c r="AI22" s="40">
        <f t="shared" si="18"/>
        <v>0</v>
      </c>
      <c r="AJ22" s="41">
        <f t="shared" si="19"/>
        <v>5364000</v>
      </c>
      <c r="AK22" s="42">
        <f t="shared" si="25"/>
        <v>4849950</v>
      </c>
      <c r="AL22" s="42">
        <f t="shared" si="20"/>
        <v>0</v>
      </c>
      <c r="AM22" s="42">
        <f t="shared" si="21"/>
        <v>243818.18181818182</v>
      </c>
    </row>
    <row r="23" spans="1:39" s="43" customFormat="1" ht="27" customHeight="1" x14ac:dyDescent="0.3">
      <c r="A23" s="33">
        <v>16</v>
      </c>
      <c r="B23" s="33" t="s">
        <v>20</v>
      </c>
      <c r="C23" s="34" t="s">
        <v>1010</v>
      </c>
      <c r="D23" s="35">
        <v>3</v>
      </c>
      <c r="E23" s="33"/>
      <c r="F23" s="36"/>
      <c r="G23" s="49">
        <f t="shared" si="2"/>
        <v>0.60000000000000009</v>
      </c>
      <c r="H23" s="35"/>
      <c r="I23" s="35"/>
      <c r="J23" s="36">
        <f t="shared" si="3"/>
        <v>3.6</v>
      </c>
      <c r="K23" s="39">
        <f t="shared" si="4"/>
        <v>5364000</v>
      </c>
      <c r="L23" s="39">
        <f t="shared" si="5"/>
        <v>23</v>
      </c>
      <c r="M23" s="39"/>
      <c r="N23" s="39"/>
      <c r="O23" s="39"/>
      <c r="P23" s="39"/>
      <c r="Q23" s="39">
        <f t="shared" si="6"/>
        <v>759900</v>
      </c>
      <c r="R23" s="39">
        <f t="shared" si="7"/>
        <v>357600</v>
      </c>
      <c r="S23" s="39">
        <f t="shared" si="22"/>
        <v>0</v>
      </c>
      <c r="T23" s="39">
        <f t="shared" si="8"/>
        <v>134100</v>
      </c>
      <c r="U23" s="39">
        <f t="shared" si="9"/>
        <v>67050</v>
      </c>
      <c r="V23" s="39">
        <f t="shared" si="23"/>
        <v>0</v>
      </c>
      <c r="W23" s="39">
        <f t="shared" si="10"/>
        <v>44700</v>
      </c>
      <c r="X23" s="39">
        <f t="shared" si="11"/>
        <v>89400</v>
      </c>
      <c r="Y23" s="39">
        <f t="shared" si="12"/>
        <v>44700</v>
      </c>
      <c r="Z23" s="39"/>
      <c r="AA23" s="39"/>
      <c r="AB23" s="39">
        <f t="shared" si="24"/>
        <v>4849950</v>
      </c>
      <c r="AC23" s="39"/>
      <c r="AD23" s="40">
        <f t="shared" si="13"/>
        <v>4470000</v>
      </c>
      <c r="AE23" s="40">
        <f t="shared" si="14"/>
        <v>0</v>
      </c>
      <c r="AF23" s="40">
        <f t="shared" si="15"/>
        <v>0</v>
      </c>
      <c r="AG23" s="40">
        <f t="shared" si="16"/>
        <v>894000.00000000012</v>
      </c>
      <c r="AH23" s="40">
        <f t="shared" si="17"/>
        <v>0</v>
      </c>
      <c r="AI23" s="40">
        <f t="shared" si="18"/>
        <v>0</v>
      </c>
      <c r="AJ23" s="41">
        <f t="shared" si="19"/>
        <v>5364000</v>
      </c>
      <c r="AK23" s="42">
        <f t="shared" si="25"/>
        <v>4849950</v>
      </c>
      <c r="AL23" s="42">
        <f t="shared" si="20"/>
        <v>0</v>
      </c>
      <c r="AM23" s="42">
        <f t="shared" si="21"/>
        <v>243818.18181818182</v>
      </c>
    </row>
    <row r="24" spans="1:39" s="43" customFormat="1" ht="27" customHeight="1" x14ac:dyDescent="0.3">
      <c r="A24" s="33">
        <v>17</v>
      </c>
      <c r="B24" s="33" t="s">
        <v>21</v>
      </c>
      <c r="C24" s="34" t="s">
        <v>1010</v>
      </c>
      <c r="D24" s="35">
        <v>3</v>
      </c>
      <c r="E24" s="33"/>
      <c r="F24" s="36"/>
      <c r="G24" s="36">
        <f t="shared" si="2"/>
        <v>0.60000000000000009</v>
      </c>
      <c r="H24" s="35"/>
      <c r="I24" s="35"/>
      <c r="J24" s="36">
        <f t="shared" si="3"/>
        <v>3.6</v>
      </c>
      <c r="K24" s="39">
        <f t="shared" si="4"/>
        <v>5364000</v>
      </c>
      <c r="L24" s="39">
        <f t="shared" si="5"/>
        <v>23</v>
      </c>
      <c r="M24" s="39"/>
      <c r="N24" s="39"/>
      <c r="O24" s="39"/>
      <c r="P24" s="39"/>
      <c r="Q24" s="39">
        <f>(D24+E24+F24)*$K$3*17%</f>
        <v>759900</v>
      </c>
      <c r="R24" s="39">
        <f>(D24+E24+F24)*$K$3*8%</f>
        <v>357600</v>
      </c>
      <c r="S24" s="39">
        <f t="shared" si="22"/>
        <v>0</v>
      </c>
      <c r="T24" s="39">
        <f>(D24+E24+F24)*$K$3*3%</f>
        <v>134100</v>
      </c>
      <c r="U24" s="39">
        <f>(D24+E24+F24)*$K$3*1.5%</f>
        <v>67050</v>
      </c>
      <c r="V24" s="39">
        <f t="shared" si="23"/>
        <v>0</v>
      </c>
      <c r="W24" s="39">
        <f>(D24+E24+F24)*$K$3*1%</f>
        <v>44700</v>
      </c>
      <c r="X24" s="39">
        <f>(D24+E24+F24)*$K$3*2%</f>
        <v>89400</v>
      </c>
      <c r="Y24" s="39">
        <f>(D24+E24+F24)*$K$3*1%</f>
        <v>44700</v>
      </c>
      <c r="Z24" s="39"/>
      <c r="AA24" s="39"/>
      <c r="AB24" s="39">
        <f t="shared" si="24"/>
        <v>4849950</v>
      </c>
      <c r="AC24" s="39"/>
      <c r="AD24" s="40">
        <f t="shared" si="13"/>
        <v>4470000</v>
      </c>
      <c r="AE24" s="40">
        <f t="shared" si="14"/>
        <v>0</v>
      </c>
      <c r="AF24" s="40">
        <f t="shared" si="15"/>
        <v>0</v>
      </c>
      <c r="AG24" s="40">
        <f t="shared" si="16"/>
        <v>894000.00000000012</v>
      </c>
      <c r="AH24" s="40">
        <f t="shared" si="17"/>
        <v>0</v>
      </c>
      <c r="AI24" s="40">
        <f t="shared" si="18"/>
        <v>0</v>
      </c>
      <c r="AJ24" s="41">
        <f t="shared" si="19"/>
        <v>5364000</v>
      </c>
      <c r="AK24" s="42">
        <f t="shared" si="25"/>
        <v>4849950</v>
      </c>
      <c r="AL24" s="42">
        <f t="shared" si="20"/>
        <v>0</v>
      </c>
      <c r="AM24" s="42">
        <f t="shared" si="21"/>
        <v>243818.18181818182</v>
      </c>
    </row>
    <row r="25" spans="1:39" s="43" customFormat="1" ht="27" customHeight="1" x14ac:dyDescent="0.3">
      <c r="A25" s="33">
        <v>18</v>
      </c>
      <c r="B25" s="33" t="s">
        <v>22</v>
      </c>
      <c r="C25" s="46" t="s">
        <v>1011</v>
      </c>
      <c r="D25" s="35">
        <v>2.86</v>
      </c>
      <c r="E25" s="33"/>
      <c r="F25" s="36"/>
      <c r="G25" s="49">
        <f t="shared" si="2"/>
        <v>0.57199999999999995</v>
      </c>
      <c r="H25" s="35"/>
      <c r="I25" s="35"/>
      <c r="J25" s="36">
        <f t="shared" si="3"/>
        <v>3.4319999999999999</v>
      </c>
      <c r="K25" s="39">
        <f t="shared" si="4"/>
        <v>5113680</v>
      </c>
      <c r="L25" s="39">
        <f t="shared" si="5"/>
        <v>23</v>
      </c>
      <c r="M25" s="39"/>
      <c r="N25" s="39"/>
      <c r="O25" s="39"/>
      <c r="P25" s="39"/>
      <c r="Q25" s="39">
        <f t="shared" ref="Q25:Q41" si="26">(D25+E25+F25)*$K$3*17%</f>
        <v>724438</v>
      </c>
      <c r="R25" s="39">
        <f t="shared" ref="R25:R41" si="27">(D25+E25+F25)*$K$3*8%</f>
        <v>340912</v>
      </c>
      <c r="S25" s="39">
        <f t="shared" si="22"/>
        <v>0</v>
      </c>
      <c r="T25" s="39">
        <f t="shared" ref="T25:T41" si="28">(D25+E25+F25)*$K$3*3%</f>
        <v>127842</v>
      </c>
      <c r="U25" s="39">
        <f t="shared" ref="U25:U41" si="29">(D25+E25+F25)*$K$3*1.5%</f>
        <v>63921</v>
      </c>
      <c r="V25" s="39">
        <f t="shared" si="23"/>
        <v>0</v>
      </c>
      <c r="W25" s="39">
        <f t="shared" ref="W25:W41" si="30">(D25+E25+F25)*$K$3*1%</f>
        <v>42614</v>
      </c>
      <c r="X25" s="39">
        <f t="shared" ref="X25:X41" si="31">(D25+E25+F25)*$K$3*2%</f>
        <v>85228</v>
      </c>
      <c r="Y25" s="39">
        <f t="shared" ref="Y25:Y30" si="32">(D25+E25+F25)*$K$3*1%</f>
        <v>42614</v>
      </c>
      <c r="Z25" s="39"/>
      <c r="AA25" s="39"/>
      <c r="AB25" s="39">
        <f t="shared" si="24"/>
        <v>4623619</v>
      </c>
      <c r="AC25" s="39"/>
      <c r="AD25" s="40">
        <f t="shared" si="13"/>
        <v>4261400</v>
      </c>
      <c r="AE25" s="40">
        <f t="shared" si="14"/>
        <v>0</v>
      </c>
      <c r="AF25" s="40">
        <f t="shared" si="15"/>
        <v>0</v>
      </c>
      <c r="AG25" s="40">
        <f t="shared" si="16"/>
        <v>852279.99999999988</v>
      </c>
      <c r="AH25" s="40">
        <f t="shared" si="17"/>
        <v>0</v>
      </c>
      <c r="AI25" s="40">
        <f t="shared" si="18"/>
        <v>0</v>
      </c>
      <c r="AJ25" s="41">
        <f t="shared" si="19"/>
        <v>5113680</v>
      </c>
      <c r="AK25" s="42">
        <f t="shared" si="25"/>
        <v>4623619</v>
      </c>
      <c r="AL25" s="42">
        <f t="shared" si="20"/>
        <v>0</v>
      </c>
      <c r="AM25" s="42">
        <f t="shared" si="21"/>
        <v>232440</v>
      </c>
    </row>
    <row r="26" spans="1:39" s="43" customFormat="1" ht="27" customHeight="1" x14ac:dyDescent="0.3">
      <c r="A26" s="33">
        <v>19</v>
      </c>
      <c r="B26" s="33" t="s">
        <v>23</v>
      </c>
      <c r="C26" s="46" t="s">
        <v>1011</v>
      </c>
      <c r="D26" s="35">
        <v>2.66</v>
      </c>
      <c r="E26" s="33"/>
      <c r="F26" s="36"/>
      <c r="G26" s="49">
        <f t="shared" si="2"/>
        <v>0.53200000000000003</v>
      </c>
      <c r="H26" s="35"/>
      <c r="I26" s="35"/>
      <c r="J26" s="36">
        <f t="shared" si="3"/>
        <v>3.1920000000000002</v>
      </c>
      <c r="K26" s="39">
        <f t="shared" si="4"/>
        <v>4756080</v>
      </c>
      <c r="L26" s="39">
        <f t="shared" si="5"/>
        <v>23</v>
      </c>
      <c r="M26" s="39"/>
      <c r="N26" s="39"/>
      <c r="O26" s="39"/>
      <c r="P26" s="39"/>
      <c r="Q26" s="39">
        <f t="shared" si="26"/>
        <v>673778</v>
      </c>
      <c r="R26" s="39">
        <f t="shared" si="27"/>
        <v>317072</v>
      </c>
      <c r="S26" s="39">
        <f t="shared" si="22"/>
        <v>0</v>
      </c>
      <c r="T26" s="39">
        <f t="shared" si="28"/>
        <v>118902</v>
      </c>
      <c r="U26" s="39">
        <f t="shared" si="29"/>
        <v>59451</v>
      </c>
      <c r="V26" s="39">
        <f t="shared" si="23"/>
        <v>0</v>
      </c>
      <c r="W26" s="39">
        <f t="shared" si="30"/>
        <v>39634</v>
      </c>
      <c r="X26" s="39">
        <f t="shared" si="31"/>
        <v>79268</v>
      </c>
      <c r="Y26" s="39">
        <f t="shared" si="32"/>
        <v>39634</v>
      </c>
      <c r="Z26" s="39"/>
      <c r="AA26" s="39"/>
      <c r="AB26" s="39">
        <f t="shared" si="24"/>
        <v>4300289</v>
      </c>
      <c r="AC26" s="39"/>
      <c r="AD26" s="40">
        <f t="shared" si="13"/>
        <v>3963400</v>
      </c>
      <c r="AE26" s="40">
        <f t="shared" si="14"/>
        <v>0</v>
      </c>
      <c r="AF26" s="40">
        <f t="shared" si="15"/>
        <v>0</v>
      </c>
      <c r="AG26" s="40">
        <f t="shared" si="16"/>
        <v>792680</v>
      </c>
      <c r="AH26" s="40">
        <f t="shared" si="17"/>
        <v>0</v>
      </c>
      <c r="AI26" s="40">
        <f t="shared" si="18"/>
        <v>0</v>
      </c>
      <c r="AJ26" s="41">
        <f t="shared" si="19"/>
        <v>4756080</v>
      </c>
      <c r="AK26" s="42">
        <f t="shared" si="25"/>
        <v>4300289</v>
      </c>
      <c r="AL26" s="42">
        <f t="shared" si="20"/>
        <v>0</v>
      </c>
      <c r="AM26" s="42">
        <f t="shared" si="21"/>
        <v>216185.45454545456</v>
      </c>
    </row>
    <row r="27" spans="1:39" s="43" customFormat="1" ht="27" customHeight="1" x14ac:dyDescent="0.3">
      <c r="A27" s="33">
        <v>20</v>
      </c>
      <c r="B27" s="52" t="s">
        <v>24</v>
      </c>
      <c r="C27" s="46" t="s">
        <v>1011</v>
      </c>
      <c r="D27" s="35">
        <v>2.46</v>
      </c>
      <c r="E27" s="33"/>
      <c r="F27" s="36"/>
      <c r="G27" s="49">
        <f t="shared" si="2"/>
        <v>0.49199999999999999</v>
      </c>
      <c r="H27" s="35"/>
      <c r="I27" s="35"/>
      <c r="J27" s="36">
        <f t="shared" si="3"/>
        <v>2.952</v>
      </c>
      <c r="K27" s="39">
        <f t="shared" si="4"/>
        <v>4398480</v>
      </c>
      <c r="L27" s="39">
        <f t="shared" si="5"/>
        <v>23</v>
      </c>
      <c r="M27" s="39"/>
      <c r="N27" s="39"/>
      <c r="O27" s="39"/>
      <c r="P27" s="39"/>
      <c r="Q27" s="39">
        <f t="shared" si="26"/>
        <v>623118</v>
      </c>
      <c r="R27" s="39">
        <f t="shared" si="27"/>
        <v>293232</v>
      </c>
      <c r="S27" s="39">
        <f t="shared" si="22"/>
        <v>0</v>
      </c>
      <c r="T27" s="39">
        <f t="shared" si="28"/>
        <v>109962</v>
      </c>
      <c r="U27" s="39">
        <f t="shared" si="29"/>
        <v>54981</v>
      </c>
      <c r="V27" s="39">
        <f t="shared" si="23"/>
        <v>0</v>
      </c>
      <c r="W27" s="39">
        <f t="shared" si="30"/>
        <v>36654</v>
      </c>
      <c r="X27" s="39">
        <f t="shared" si="31"/>
        <v>73308</v>
      </c>
      <c r="Y27" s="39">
        <f t="shared" si="32"/>
        <v>36654</v>
      </c>
      <c r="Z27" s="39"/>
      <c r="AA27" s="39"/>
      <c r="AB27" s="39">
        <f t="shared" si="24"/>
        <v>3976959</v>
      </c>
      <c r="AC27" s="39"/>
      <c r="AD27" s="40">
        <f t="shared" si="13"/>
        <v>3665400</v>
      </c>
      <c r="AE27" s="40">
        <f t="shared" si="14"/>
        <v>0</v>
      </c>
      <c r="AF27" s="40">
        <f t="shared" si="15"/>
        <v>0</v>
      </c>
      <c r="AG27" s="40">
        <f t="shared" si="16"/>
        <v>733079.99999999988</v>
      </c>
      <c r="AH27" s="40">
        <f t="shared" si="17"/>
        <v>0</v>
      </c>
      <c r="AI27" s="40">
        <f t="shared" si="18"/>
        <v>0</v>
      </c>
      <c r="AJ27" s="41">
        <f t="shared" si="19"/>
        <v>4398480</v>
      </c>
      <c r="AK27" s="42">
        <f t="shared" si="25"/>
        <v>3976959</v>
      </c>
      <c r="AL27" s="42">
        <f t="shared" si="20"/>
        <v>0</v>
      </c>
      <c r="AM27" s="42">
        <f t="shared" si="21"/>
        <v>199930.90909090909</v>
      </c>
    </row>
    <row r="28" spans="1:39" s="43" customFormat="1" ht="27" customHeight="1" x14ac:dyDescent="0.3">
      <c r="A28" s="33">
        <v>21</v>
      </c>
      <c r="B28" s="33" t="s">
        <v>25</v>
      </c>
      <c r="C28" s="46" t="s">
        <v>1011</v>
      </c>
      <c r="D28" s="35">
        <v>2.66</v>
      </c>
      <c r="E28" s="33"/>
      <c r="F28" s="36"/>
      <c r="G28" s="36">
        <f t="shared" si="2"/>
        <v>0.53200000000000003</v>
      </c>
      <c r="H28" s="35"/>
      <c r="I28" s="35">
        <v>0.1</v>
      </c>
      <c r="J28" s="36">
        <f t="shared" si="3"/>
        <v>3.2920000000000003</v>
      </c>
      <c r="K28" s="39">
        <f t="shared" si="4"/>
        <v>4905080</v>
      </c>
      <c r="L28" s="39">
        <f t="shared" si="5"/>
        <v>23</v>
      </c>
      <c r="M28" s="39"/>
      <c r="N28" s="39"/>
      <c r="O28" s="39"/>
      <c r="P28" s="39"/>
      <c r="Q28" s="39">
        <f t="shared" si="26"/>
        <v>673778</v>
      </c>
      <c r="R28" s="39">
        <f t="shared" si="27"/>
        <v>317072</v>
      </c>
      <c r="S28" s="39">
        <f t="shared" si="22"/>
        <v>0</v>
      </c>
      <c r="T28" s="39">
        <f t="shared" si="28"/>
        <v>118902</v>
      </c>
      <c r="U28" s="39">
        <f t="shared" si="29"/>
        <v>59451</v>
      </c>
      <c r="V28" s="39">
        <f t="shared" si="23"/>
        <v>0</v>
      </c>
      <c r="W28" s="39">
        <f t="shared" si="30"/>
        <v>39634</v>
      </c>
      <c r="X28" s="39">
        <f t="shared" si="31"/>
        <v>79268</v>
      </c>
      <c r="Y28" s="39">
        <f t="shared" si="32"/>
        <v>39634</v>
      </c>
      <c r="Z28" s="39"/>
      <c r="AA28" s="39"/>
      <c r="AB28" s="39">
        <f t="shared" si="24"/>
        <v>4449289</v>
      </c>
      <c r="AC28" s="39"/>
      <c r="AD28" s="40">
        <f t="shared" si="13"/>
        <v>3963400</v>
      </c>
      <c r="AE28" s="40">
        <f t="shared" si="14"/>
        <v>0</v>
      </c>
      <c r="AF28" s="40">
        <f t="shared" si="15"/>
        <v>0</v>
      </c>
      <c r="AG28" s="40">
        <f t="shared" si="16"/>
        <v>792680</v>
      </c>
      <c r="AH28" s="40">
        <f t="shared" si="17"/>
        <v>0</v>
      </c>
      <c r="AI28" s="40">
        <f t="shared" si="18"/>
        <v>149000</v>
      </c>
      <c r="AJ28" s="41">
        <f t="shared" si="19"/>
        <v>4905080</v>
      </c>
      <c r="AK28" s="42">
        <f t="shared" si="25"/>
        <v>4449289</v>
      </c>
      <c r="AL28" s="42">
        <f t="shared" si="20"/>
        <v>0</v>
      </c>
      <c r="AM28" s="42">
        <f t="shared" si="21"/>
        <v>222958.18181818182</v>
      </c>
    </row>
    <row r="29" spans="1:39" s="43" customFormat="1" ht="27" customHeight="1" x14ac:dyDescent="0.3">
      <c r="A29" s="33">
        <v>22</v>
      </c>
      <c r="B29" s="33" t="s">
        <v>26</v>
      </c>
      <c r="C29" s="46" t="s">
        <v>1011</v>
      </c>
      <c r="D29" s="35">
        <v>2.66</v>
      </c>
      <c r="E29" s="33"/>
      <c r="F29" s="36"/>
      <c r="G29" s="36">
        <f t="shared" si="2"/>
        <v>0.53200000000000003</v>
      </c>
      <c r="H29" s="35"/>
      <c r="I29" s="35"/>
      <c r="J29" s="36">
        <f t="shared" si="3"/>
        <v>3.1920000000000002</v>
      </c>
      <c r="K29" s="39">
        <f t="shared" si="4"/>
        <v>4756080</v>
      </c>
      <c r="L29" s="39">
        <f t="shared" si="5"/>
        <v>23</v>
      </c>
      <c r="M29" s="39"/>
      <c r="N29" s="39"/>
      <c r="O29" s="39"/>
      <c r="P29" s="39"/>
      <c r="Q29" s="39">
        <f t="shared" si="26"/>
        <v>673778</v>
      </c>
      <c r="R29" s="39">
        <f t="shared" si="27"/>
        <v>317072</v>
      </c>
      <c r="S29" s="39">
        <f t="shared" si="22"/>
        <v>0</v>
      </c>
      <c r="T29" s="39">
        <f t="shared" si="28"/>
        <v>118902</v>
      </c>
      <c r="U29" s="39">
        <f t="shared" si="29"/>
        <v>59451</v>
      </c>
      <c r="V29" s="39">
        <f t="shared" si="23"/>
        <v>0</v>
      </c>
      <c r="W29" s="39">
        <f t="shared" si="30"/>
        <v>39634</v>
      </c>
      <c r="X29" s="39">
        <f t="shared" si="31"/>
        <v>79268</v>
      </c>
      <c r="Y29" s="39">
        <f t="shared" si="32"/>
        <v>39634</v>
      </c>
      <c r="Z29" s="39"/>
      <c r="AA29" s="39"/>
      <c r="AB29" s="39">
        <f t="shared" si="24"/>
        <v>4300289</v>
      </c>
      <c r="AC29" s="39"/>
      <c r="AD29" s="40">
        <f t="shared" si="13"/>
        <v>3963400</v>
      </c>
      <c r="AE29" s="40">
        <f t="shared" si="14"/>
        <v>0</v>
      </c>
      <c r="AF29" s="40">
        <f t="shared" si="15"/>
        <v>0</v>
      </c>
      <c r="AG29" s="40">
        <f t="shared" si="16"/>
        <v>792680</v>
      </c>
      <c r="AH29" s="40">
        <f t="shared" si="17"/>
        <v>0</v>
      </c>
      <c r="AI29" s="40">
        <f t="shared" si="18"/>
        <v>0</v>
      </c>
      <c r="AJ29" s="41">
        <f t="shared" si="19"/>
        <v>4756080</v>
      </c>
      <c r="AK29" s="42">
        <f t="shared" si="25"/>
        <v>4300289</v>
      </c>
      <c r="AL29" s="42">
        <f t="shared" si="20"/>
        <v>0</v>
      </c>
      <c r="AM29" s="42">
        <f t="shared" si="21"/>
        <v>216185.45454545456</v>
      </c>
    </row>
    <row r="30" spans="1:39" s="43" customFormat="1" ht="27" customHeight="1" x14ac:dyDescent="0.3">
      <c r="A30" s="33">
        <v>23</v>
      </c>
      <c r="B30" s="33" t="s">
        <v>27</v>
      </c>
      <c r="C30" s="46" t="s">
        <v>1011</v>
      </c>
      <c r="D30" s="35">
        <v>2.66</v>
      </c>
      <c r="E30" s="33"/>
      <c r="F30" s="36"/>
      <c r="G30" s="36">
        <f t="shared" si="2"/>
        <v>0.53200000000000003</v>
      </c>
      <c r="H30" s="35"/>
      <c r="J30" s="36">
        <f t="shared" si="3"/>
        <v>3.1920000000000002</v>
      </c>
      <c r="K30" s="39">
        <f t="shared" si="4"/>
        <v>4756080</v>
      </c>
      <c r="L30" s="39">
        <f t="shared" si="5"/>
        <v>23</v>
      </c>
      <c r="M30" s="39"/>
      <c r="N30" s="39"/>
      <c r="O30" s="39"/>
      <c r="P30" s="39"/>
      <c r="Q30" s="39">
        <f t="shared" si="26"/>
        <v>673778</v>
      </c>
      <c r="R30" s="39">
        <f t="shared" si="27"/>
        <v>317072</v>
      </c>
      <c r="S30" s="39">
        <f t="shared" si="22"/>
        <v>0</v>
      </c>
      <c r="T30" s="39">
        <f t="shared" si="28"/>
        <v>118902</v>
      </c>
      <c r="U30" s="39">
        <f t="shared" si="29"/>
        <v>59451</v>
      </c>
      <c r="V30" s="39">
        <f t="shared" si="23"/>
        <v>0</v>
      </c>
      <c r="W30" s="39">
        <f t="shared" si="30"/>
        <v>39634</v>
      </c>
      <c r="X30" s="39">
        <f t="shared" si="31"/>
        <v>79268</v>
      </c>
      <c r="Y30" s="39">
        <f t="shared" si="32"/>
        <v>39634</v>
      </c>
      <c r="Z30" s="39"/>
      <c r="AA30" s="39"/>
      <c r="AB30" s="39">
        <f t="shared" si="24"/>
        <v>4300289</v>
      </c>
      <c r="AC30" s="39"/>
      <c r="AD30" s="40">
        <f t="shared" si="13"/>
        <v>3963400</v>
      </c>
      <c r="AE30" s="40">
        <f t="shared" si="14"/>
        <v>0</v>
      </c>
      <c r="AF30" s="40">
        <f t="shared" si="15"/>
        <v>0</v>
      </c>
      <c r="AG30" s="40">
        <f t="shared" si="16"/>
        <v>792680</v>
      </c>
      <c r="AH30" s="40">
        <f t="shared" si="17"/>
        <v>0</v>
      </c>
      <c r="AI30" s="40">
        <f t="shared" si="18"/>
        <v>0</v>
      </c>
      <c r="AJ30" s="41">
        <f t="shared" si="19"/>
        <v>4756080</v>
      </c>
      <c r="AK30" s="42">
        <f t="shared" si="25"/>
        <v>4300289</v>
      </c>
      <c r="AL30" s="42">
        <f t="shared" si="20"/>
        <v>0</v>
      </c>
      <c r="AM30" s="42">
        <f t="shared" si="21"/>
        <v>216185.45454545456</v>
      </c>
    </row>
    <row r="31" spans="1:39" s="43" customFormat="1" ht="27" customHeight="1" x14ac:dyDescent="0.3">
      <c r="A31" s="33">
        <v>24</v>
      </c>
      <c r="B31" s="33" t="s">
        <v>28</v>
      </c>
      <c r="C31" s="46" t="s">
        <v>1011</v>
      </c>
      <c r="D31" s="35">
        <v>2.72</v>
      </c>
      <c r="E31" s="33"/>
      <c r="F31" s="36"/>
      <c r="G31" s="36">
        <f t="shared" si="2"/>
        <v>0.54400000000000004</v>
      </c>
      <c r="H31" s="35"/>
      <c r="I31" s="38"/>
      <c r="J31" s="36">
        <f t="shared" si="3"/>
        <v>3.2640000000000002</v>
      </c>
      <c r="K31" s="39">
        <f t="shared" si="4"/>
        <v>4863360</v>
      </c>
      <c r="L31" s="39">
        <f t="shared" si="5"/>
        <v>23</v>
      </c>
      <c r="M31" s="39"/>
      <c r="N31" s="39"/>
      <c r="O31" s="39"/>
      <c r="P31" s="39"/>
      <c r="Q31" s="39">
        <f t="shared" si="26"/>
        <v>688976.00000000012</v>
      </c>
      <c r="R31" s="39">
        <f t="shared" si="27"/>
        <v>324224.00000000006</v>
      </c>
      <c r="S31" s="39">
        <f t="shared" si="22"/>
        <v>0</v>
      </c>
      <c r="T31" s="39">
        <f t="shared" si="28"/>
        <v>121584.00000000001</v>
      </c>
      <c r="U31" s="39">
        <f t="shared" si="29"/>
        <v>60792.000000000007</v>
      </c>
      <c r="V31" s="39">
        <f t="shared" si="23"/>
        <v>0</v>
      </c>
      <c r="W31" s="39">
        <f t="shared" si="30"/>
        <v>40528.000000000007</v>
      </c>
      <c r="X31" s="39">
        <f t="shared" si="31"/>
        <v>81056.000000000015</v>
      </c>
      <c r="Y31" s="39">
        <f>(D31+E31+F31)*$K$3*1%</f>
        <v>40528.000000000007</v>
      </c>
      <c r="Z31" s="39"/>
      <c r="AA31" s="39"/>
      <c r="AB31" s="39">
        <f t="shared" si="24"/>
        <v>4397288</v>
      </c>
      <c r="AC31" s="39"/>
      <c r="AD31" s="40">
        <f t="shared" si="13"/>
        <v>4052800.0000000005</v>
      </c>
      <c r="AE31" s="40">
        <f t="shared" si="14"/>
        <v>0</v>
      </c>
      <c r="AF31" s="40">
        <f t="shared" si="15"/>
        <v>0</v>
      </c>
      <c r="AG31" s="40">
        <f t="shared" si="16"/>
        <v>810560</v>
      </c>
      <c r="AH31" s="40">
        <f t="shared" si="17"/>
        <v>0</v>
      </c>
      <c r="AI31" s="40">
        <f t="shared" si="18"/>
        <v>0</v>
      </c>
      <c r="AJ31" s="41">
        <f t="shared" si="19"/>
        <v>4863360</v>
      </c>
      <c r="AK31" s="42">
        <f t="shared" si="25"/>
        <v>4397288</v>
      </c>
      <c r="AL31" s="42">
        <f t="shared" si="20"/>
        <v>0</v>
      </c>
      <c r="AM31" s="42">
        <f t="shared" si="21"/>
        <v>221061.81818181818</v>
      </c>
    </row>
    <row r="32" spans="1:39" s="51" customFormat="1" ht="27" customHeight="1" x14ac:dyDescent="0.3">
      <c r="A32" s="33">
        <v>25</v>
      </c>
      <c r="B32" s="33" t="s">
        <v>29</v>
      </c>
      <c r="C32" s="34" t="s">
        <v>1010</v>
      </c>
      <c r="D32" s="35">
        <f>2.34</f>
        <v>2.34</v>
      </c>
      <c r="E32" s="45"/>
      <c r="F32" s="36"/>
      <c r="G32" s="36">
        <f t="shared" si="2"/>
        <v>0.46799999999999997</v>
      </c>
      <c r="H32" s="38">
        <v>0.2</v>
      </c>
      <c r="I32" s="38"/>
      <c r="J32" s="49">
        <f t="shared" si="3"/>
        <v>3.008</v>
      </c>
      <c r="K32" s="39">
        <f t="shared" si="4"/>
        <v>4481920</v>
      </c>
      <c r="L32" s="39">
        <f t="shared" si="5"/>
        <v>23</v>
      </c>
      <c r="M32" s="39"/>
      <c r="N32" s="39"/>
      <c r="O32" s="39"/>
      <c r="P32" s="39"/>
      <c r="Q32" s="39">
        <f t="shared" si="26"/>
        <v>592722</v>
      </c>
      <c r="R32" s="39">
        <f t="shared" si="27"/>
        <v>278928</v>
      </c>
      <c r="S32" s="39">
        <f t="shared" si="22"/>
        <v>0</v>
      </c>
      <c r="T32" s="39">
        <f t="shared" si="28"/>
        <v>104598</v>
      </c>
      <c r="U32" s="39">
        <f t="shared" si="29"/>
        <v>52299</v>
      </c>
      <c r="V32" s="39">
        <f t="shared" si="23"/>
        <v>0</v>
      </c>
      <c r="W32" s="39">
        <f t="shared" si="30"/>
        <v>34866</v>
      </c>
      <c r="X32" s="39">
        <f t="shared" si="31"/>
        <v>69732</v>
      </c>
      <c r="Y32" s="39">
        <f>(D32+E32+F32)*$K$3*1%</f>
        <v>34866</v>
      </c>
      <c r="Z32" s="50"/>
      <c r="AA32" s="50"/>
      <c r="AB32" s="39">
        <f t="shared" si="24"/>
        <v>4080961</v>
      </c>
      <c r="AC32" s="50"/>
      <c r="AD32" s="40">
        <f t="shared" si="13"/>
        <v>3486600</v>
      </c>
      <c r="AE32" s="40">
        <f t="shared" si="14"/>
        <v>0</v>
      </c>
      <c r="AF32" s="40">
        <f t="shared" si="15"/>
        <v>0</v>
      </c>
      <c r="AG32" s="40">
        <f t="shared" si="16"/>
        <v>697320</v>
      </c>
      <c r="AH32" s="40">
        <f t="shared" si="17"/>
        <v>298000</v>
      </c>
      <c r="AI32" s="40">
        <f t="shared" si="18"/>
        <v>0</v>
      </c>
      <c r="AJ32" s="41">
        <f t="shared" si="19"/>
        <v>4481920</v>
      </c>
      <c r="AK32" s="42">
        <f t="shared" si="25"/>
        <v>4080961</v>
      </c>
      <c r="AL32" s="42">
        <f t="shared" si="20"/>
        <v>0</v>
      </c>
      <c r="AM32" s="42">
        <f t="shared" si="21"/>
        <v>203723.63636363635</v>
      </c>
    </row>
    <row r="33" spans="1:39" s="51" customFormat="1" ht="27" customHeight="1" x14ac:dyDescent="0.3">
      <c r="A33" s="33">
        <v>26</v>
      </c>
      <c r="B33" s="52" t="s">
        <v>30</v>
      </c>
      <c r="C33" s="34" t="s">
        <v>1010</v>
      </c>
      <c r="D33" s="35">
        <f>2.34</f>
        <v>2.34</v>
      </c>
      <c r="E33" s="45"/>
      <c r="F33" s="36"/>
      <c r="G33" s="36">
        <f t="shared" si="2"/>
        <v>0.46799999999999997</v>
      </c>
      <c r="H33" s="38"/>
      <c r="I33" s="38"/>
      <c r="J33" s="49">
        <f t="shared" si="3"/>
        <v>2.8079999999999998</v>
      </c>
      <c r="K33" s="39">
        <f t="shared" si="4"/>
        <v>4183919.9999999995</v>
      </c>
      <c r="L33" s="39">
        <f t="shared" si="5"/>
        <v>23</v>
      </c>
      <c r="M33" s="39"/>
      <c r="N33" s="39"/>
      <c r="O33" s="39"/>
      <c r="P33" s="39"/>
      <c r="Q33" s="39">
        <f t="shared" si="26"/>
        <v>592722</v>
      </c>
      <c r="R33" s="39">
        <f t="shared" si="27"/>
        <v>278928</v>
      </c>
      <c r="S33" s="39">
        <f t="shared" si="22"/>
        <v>0</v>
      </c>
      <c r="T33" s="39">
        <f t="shared" si="28"/>
        <v>104598</v>
      </c>
      <c r="U33" s="39">
        <f t="shared" si="29"/>
        <v>52299</v>
      </c>
      <c r="V33" s="39">
        <f t="shared" si="23"/>
        <v>0</v>
      </c>
      <c r="W33" s="39">
        <f t="shared" si="30"/>
        <v>34866</v>
      </c>
      <c r="X33" s="39">
        <f t="shared" si="31"/>
        <v>69732</v>
      </c>
      <c r="Y33" s="53">
        <f>(D33+E33+F33)*$K$3*1%*0</f>
        <v>0</v>
      </c>
      <c r="Z33" s="50"/>
      <c r="AA33" s="50"/>
      <c r="AB33" s="39">
        <f t="shared" si="24"/>
        <v>3817826.9999999995</v>
      </c>
      <c r="AC33" s="50"/>
      <c r="AD33" s="40">
        <f t="shared" si="13"/>
        <v>3486600</v>
      </c>
      <c r="AE33" s="40">
        <f t="shared" si="14"/>
        <v>0</v>
      </c>
      <c r="AF33" s="40">
        <f t="shared" si="15"/>
        <v>0</v>
      </c>
      <c r="AG33" s="40">
        <f t="shared" si="16"/>
        <v>697320</v>
      </c>
      <c r="AH33" s="40">
        <f t="shared" si="17"/>
        <v>0</v>
      </c>
      <c r="AI33" s="40">
        <f t="shared" si="18"/>
        <v>0</v>
      </c>
      <c r="AJ33" s="41">
        <f t="shared" si="19"/>
        <v>4183920</v>
      </c>
      <c r="AK33" s="42">
        <f t="shared" si="25"/>
        <v>3817827</v>
      </c>
      <c r="AL33" s="42">
        <f t="shared" si="20"/>
        <v>0</v>
      </c>
      <c r="AM33" s="42">
        <f t="shared" si="21"/>
        <v>190178.18181818179</v>
      </c>
    </row>
    <row r="34" spans="1:39" s="51" customFormat="1" ht="27" customHeight="1" x14ac:dyDescent="0.3">
      <c r="A34" s="33">
        <v>27</v>
      </c>
      <c r="B34" s="52" t="s">
        <v>31</v>
      </c>
      <c r="C34" s="46" t="s">
        <v>1011</v>
      </c>
      <c r="D34" s="35">
        <v>2.1</v>
      </c>
      <c r="E34" s="45"/>
      <c r="F34" s="36"/>
      <c r="G34" s="36">
        <f t="shared" si="2"/>
        <v>0.42000000000000004</v>
      </c>
      <c r="H34" s="38"/>
      <c r="I34" s="38"/>
      <c r="J34" s="49">
        <f t="shared" si="3"/>
        <v>2.52</v>
      </c>
      <c r="K34" s="39">
        <f t="shared" si="4"/>
        <v>3754800</v>
      </c>
      <c r="L34" s="39">
        <f t="shared" si="5"/>
        <v>23</v>
      </c>
      <c r="M34" s="39"/>
      <c r="N34" s="39"/>
      <c r="O34" s="39"/>
      <c r="P34" s="39"/>
      <c r="Q34" s="39">
        <f t="shared" si="26"/>
        <v>531930</v>
      </c>
      <c r="R34" s="39">
        <f t="shared" si="27"/>
        <v>250320</v>
      </c>
      <c r="S34" s="39">
        <f t="shared" si="22"/>
        <v>0</v>
      </c>
      <c r="T34" s="39">
        <f t="shared" si="28"/>
        <v>93870</v>
      </c>
      <c r="U34" s="39">
        <f t="shared" si="29"/>
        <v>46935</v>
      </c>
      <c r="V34" s="39">
        <f t="shared" si="23"/>
        <v>0</v>
      </c>
      <c r="W34" s="39">
        <f t="shared" si="30"/>
        <v>31290</v>
      </c>
      <c r="X34" s="39">
        <f t="shared" si="31"/>
        <v>62580</v>
      </c>
      <c r="Y34" s="53">
        <f t="shared" ref="Y34:Y42" si="33">(D34+E34+F34)*$K$3*1%*0</f>
        <v>0</v>
      </c>
      <c r="Z34" s="50"/>
      <c r="AA34" s="50"/>
      <c r="AB34" s="39">
        <f t="shared" si="24"/>
        <v>3426255</v>
      </c>
      <c r="AC34" s="50"/>
      <c r="AD34" s="40">
        <f t="shared" si="13"/>
        <v>3129000</v>
      </c>
      <c r="AE34" s="40">
        <f t="shared" si="14"/>
        <v>0</v>
      </c>
      <c r="AF34" s="40">
        <f t="shared" si="15"/>
        <v>0</v>
      </c>
      <c r="AG34" s="40">
        <f t="shared" si="16"/>
        <v>625800</v>
      </c>
      <c r="AH34" s="40">
        <f t="shared" si="17"/>
        <v>0</v>
      </c>
      <c r="AI34" s="40">
        <f t="shared" si="18"/>
        <v>0</v>
      </c>
      <c r="AJ34" s="41">
        <f t="shared" si="19"/>
        <v>3754800</v>
      </c>
      <c r="AK34" s="42">
        <f t="shared" si="25"/>
        <v>3426255</v>
      </c>
      <c r="AL34" s="42">
        <f t="shared" si="20"/>
        <v>0</v>
      </c>
      <c r="AM34" s="42">
        <f t="shared" si="21"/>
        <v>170672.72727272726</v>
      </c>
    </row>
    <row r="35" spans="1:39" s="51" customFormat="1" ht="27" customHeight="1" x14ac:dyDescent="0.3">
      <c r="A35" s="33">
        <v>28</v>
      </c>
      <c r="B35" s="52" t="s">
        <v>32</v>
      </c>
      <c r="C35" s="34" t="s">
        <v>1010</v>
      </c>
      <c r="D35" s="35">
        <v>2.34</v>
      </c>
      <c r="E35" s="45"/>
      <c r="F35" s="36"/>
      <c r="G35" s="36">
        <f t="shared" si="2"/>
        <v>0.46799999999999997</v>
      </c>
      <c r="H35" s="38"/>
      <c r="I35" s="38"/>
      <c r="J35" s="49">
        <f t="shared" si="3"/>
        <v>2.8079999999999998</v>
      </c>
      <c r="K35" s="39">
        <f t="shared" si="4"/>
        <v>4183919.9999999995</v>
      </c>
      <c r="L35" s="39">
        <f t="shared" si="5"/>
        <v>23</v>
      </c>
      <c r="M35" s="39"/>
      <c r="N35" s="39"/>
      <c r="O35" s="39"/>
      <c r="P35" s="39"/>
      <c r="Q35" s="39">
        <f t="shared" si="26"/>
        <v>592722</v>
      </c>
      <c r="R35" s="39">
        <f t="shared" si="27"/>
        <v>278928</v>
      </c>
      <c r="S35" s="39">
        <f t="shared" si="22"/>
        <v>0</v>
      </c>
      <c r="T35" s="39">
        <f t="shared" si="28"/>
        <v>104598</v>
      </c>
      <c r="U35" s="39">
        <f t="shared" si="29"/>
        <v>52299</v>
      </c>
      <c r="V35" s="39">
        <f t="shared" si="23"/>
        <v>0</v>
      </c>
      <c r="W35" s="39">
        <f t="shared" si="30"/>
        <v>34866</v>
      </c>
      <c r="X35" s="39">
        <f t="shared" si="31"/>
        <v>69732</v>
      </c>
      <c r="Y35" s="53">
        <f t="shared" si="33"/>
        <v>0</v>
      </c>
      <c r="Z35" s="50"/>
      <c r="AA35" s="50"/>
      <c r="AB35" s="39">
        <f t="shared" si="24"/>
        <v>3817826.9999999995</v>
      </c>
      <c r="AC35" s="50"/>
      <c r="AD35" s="40">
        <f t="shared" si="13"/>
        <v>3486600</v>
      </c>
      <c r="AE35" s="40">
        <f t="shared" si="14"/>
        <v>0</v>
      </c>
      <c r="AF35" s="40">
        <f t="shared" si="15"/>
        <v>0</v>
      </c>
      <c r="AG35" s="40">
        <f t="shared" si="16"/>
        <v>697320</v>
      </c>
      <c r="AH35" s="40">
        <f t="shared" si="17"/>
        <v>0</v>
      </c>
      <c r="AI35" s="40">
        <f t="shared" si="18"/>
        <v>0</v>
      </c>
      <c r="AJ35" s="41">
        <f t="shared" si="19"/>
        <v>4183920</v>
      </c>
      <c r="AK35" s="42">
        <f t="shared" si="25"/>
        <v>3817827</v>
      </c>
      <c r="AL35" s="42">
        <f t="shared" si="20"/>
        <v>0</v>
      </c>
      <c r="AM35" s="42">
        <f t="shared" si="21"/>
        <v>190178.18181818179</v>
      </c>
    </row>
    <row r="36" spans="1:39" s="51" customFormat="1" ht="27" customHeight="1" x14ac:dyDescent="0.3">
      <c r="A36" s="33">
        <v>29</v>
      </c>
      <c r="B36" s="52" t="s">
        <v>33</v>
      </c>
      <c r="C36" s="34" t="s">
        <v>1010</v>
      </c>
      <c r="D36" s="35">
        <v>2.34</v>
      </c>
      <c r="E36" s="45"/>
      <c r="F36" s="36"/>
      <c r="G36" s="36">
        <f t="shared" si="2"/>
        <v>0.46799999999999997</v>
      </c>
      <c r="H36" s="38"/>
      <c r="I36" s="38"/>
      <c r="J36" s="49">
        <f t="shared" si="3"/>
        <v>2.8079999999999998</v>
      </c>
      <c r="K36" s="39">
        <f t="shared" si="4"/>
        <v>4183919.9999999995</v>
      </c>
      <c r="L36" s="39">
        <f t="shared" si="5"/>
        <v>23</v>
      </c>
      <c r="M36" s="39"/>
      <c r="N36" s="39"/>
      <c r="O36" s="39"/>
      <c r="P36" s="39"/>
      <c r="Q36" s="39">
        <f t="shared" si="26"/>
        <v>592722</v>
      </c>
      <c r="R36" s="39">
        <f t="shared" si="27"/>
        <v>278928</v>
      </c>
      <c r="S36" s="39">
        <f t="shared" si="22"/>
        <v>0</v>
      </c>
      <c r="T36" s="39">
        <f t="shared" si="28"/>
        <v>104598</v>
      </c>
      <c r="U36" s="39">
        <f t="shared" si="29"/>
        <v>52299</v>
      </c>
      <c r="V36" s="39">
        <f t="shared" si="23"/>
        <v>0</v>
      </c>
      <c r="W36" s="39">
        <f t="shared" si="30"/>
        <v>34866</v>
      </c>
      <c r="X36" s="39">
        <f t="shared" si="31"/>
        <v>69732</v>
      </c>
      <c r="Y36" s="53">
        <f t="shared" si="33"/>
        <v>0</v>
      </c>
      <c r="Z36" s="50"/>
      <c r="AA36" s="50"/>
      <c r="AB36" s="39">
        <f t="shared" si="24"/>
        <v>3817826.9999999995</v>
      </c>
      <c r="AC36" s="50"/>
      <c r="AD36" s="40">
        <f t="shared" si="13"/>
        <v>3486600</v>
      </c>
      <c r="AE36" s="40">
        <f t="shared" si="14"/>
        <v>0</v>
      </c>
      <c r="AF36" s="40">
        <f t="shared" si="15"/>
        <v>0</v>
      </c>
      <c r="AG36" s="40">
        <f t="shared" si="16"/>
        <v>697320</v>
      </c>
      <c r="AH36" s="40">
        <f t="shared" si="17"/>
        <v>0</v>
      </c>
      <c r="AI36" s="40">
        <f t="shared" si="18"/>
        <v>0</v>
      </c>
      <c r="AJ36" s="41">
        <f t="shared" si="19"/>
        <v>4183920</v>
      </c>
      <c r="AK36" s="42">
        <f t="shared" si="25"/>
        <v>3817827</v>
      </c>
      <c r="AL36" s="42">
        <f t="shared" si="20"/>
        <v>0</v>
      </c>
      <c r="AM36" s="42">
        <f t="shared" si="21"/>
        <v>190178.18181818179</v>
      </c>
    </row>
    <row r="37" spans="1:39" s="51" customFormat="1" ht="27" customHeight="1" x14ac:dyDescent="0.3">
      <c r="A37" s="33">
        <v>30</v>
      </c>
      <c r="B37" s="52" t="s">
        <v>34</v>
      </c>
      <c r="C37" s="34" t="s">
        <v>1010</v>
      </c>
      <c r="D37" s="35">
        <v>2.34</v>
      </c>
      <c r="E37" s="45"/>
      <c r="F37" s="36"/>
      <c r="G37" s="36">
        <f t="shared" si="2"/>
        <v>0.46799999999999997</v>
      </c>
      <c r="H37" s="38"/>
      <c r="I37" s="38"/>
      <c r="J37" s="49">
        <f t="shared" si="3"/>
        <v>2.8079999999999998</v>
      </c>
      <c r="K37" s="39">
        <f t="shared" si="4"/>
        <v>4183919.9999999995</v>
      </c>
      <c r="L37" s="39">
        <f t="shared" si="5"/>
        <v>23</v>
      </c>
      <c r="M37" s="39"/>
      <c r="N37" s="39"/>
      <c r="O37" s="39"/>
      <c r="P37" s="39"/>
      <c r="Q37" s="39">
        <f t="shared" si="26"/>
        <v>592722</v>
      </c>
      <c r="R37" s="39">
        <f t="shared" si="27"/>
        <v>278928</v>
      </c>
      <c r="S37" s="39">
        <f t="shared" si="22"/>
        <v>0</v>
      </c>
      <c r="T37" s="39">
        <f t="shared" si="28"/>
        <v>104598</v>
      </c>
      <c r="U37" s="39">
        <f t="shared" si="29"/>
        <v>52299</v>
      </c>
      <c r="V37" s="39">
        <f t="shared" si="23"/>
        <v>0</v>
      </c>
      <c r="W37" s="39">
        <f t="shared" si="30"/>
        <v>34866</v>
      </c>
      <c r="X37" s="39">
        <f t="shared" si="31"/>
        <v>69732</v>
      </c>
      <c r="Y37" s="53">
        <f t="shared" si="33"/>
        <v>0</v>
      </c>
      <c r="Z37" s="50"/>
      <c r="AA37" s="50"/>
      <c r="AB37" s="39">
        <f t="shared" si="24"/>
        <v>3817826.9999999995</v>
      </c>
      <c r="AC37" s="50"/>
      <c r="AD37" s="40">
        <f t="shared" si="13"/>
        <v>3486600</v>
      </c>
      <c r="AE37" s="40">
        <f t="shared" si="14"/>
        <v>0</v>
      </c>
      <c r="AF37" s="40">
        <f t="shared" si="15"/>
        <v>0</v>
      </c>
      <c r="AG37" s="40">
        <f t="shared" si="16"/>
        <v>697320</v>
      </c>
      <c r="AH37" s="40">
        <f t="shared" si="17"/>
        <v>0</v>
      </c>
      <c r="AI37" s="40">
        <f t="shared" si="18"/>
        <v>0</v>
      </c>
      <c r="AJ37" s="41">
        <f t="shared" si="19"/>
        <v>4183920</v>
      </c>
      <c r="AK37" s="42">
        <f t="shared" si="25"/>
        <v>3817827</v>
      </c>
      <c r="AL37" s="42">
        <f t="shared" si="20"/>
        <v>0</v>
      </c>
      <c r="AM37" s="42">
        <f t="shared" si="21"/>
        <v>190178.18181818179</v>
      </c>
    </row>
    <row r="38" spans="1:39" s="51" customFormat="1" ht="27" customHeight="1" x14ac:dyDescent="0.3">
      <c r="A38" s="33">
        <v>31</v>
      </c>
      <c r="B38" s="52" t="s">
        <v>35</v>
      </c>
      <c r="C38" s="34" t="s">
        <v>1010</v>
      </c>
      <c r="D38" s="35">
        <v>2.34</v>
      </c>
      <c r="E38" s="45"/>
      <c r="F38" s="36"/>
      <c r="G38" s="36">
        <f t="shared" si="2"/>
        <v>0.46799999999999997</v>
      </c>
      <c r="H38" s="38"/>
      <c r="I38" s="38"/>
      <c r="J38" s="49">
        <f t="shared" si="3"/>
        <v>2.8079999999999998</v>
      </c>
      <c r="K38" s="39">
        <f t="shared" si="4"/>
        <v>4183919.9999999995</v>
      </c>
      <c r="L38" s="39">
        <f t="shared" si="5"/>
        <v>23</v>
      </c>
      <c r="M38" s="39"/>
      <c r="N38" s="39"/>
      <c r="O38" s="39"/>
      <c r="P38" s="39"/>
      <c r="Q38" s="39">
        <f t="shared" si="26"/>
        <v>592722</v>
      </c>
      <c r="R38" s="39">
        <f t="shared" si="27"/>
        <v>278928</v>
      </c>
      <c r="S38" s="39">
        <f t="shared" si="22"/>
        <v>0</v>
      </c>
      <c r="T38" s="39">
        <f t="shared" si="28"/>
        <v>104598</v>
      </c>
      <c r="U38" s="39">
        <f t="shared" si="29"/>
        <v>52299</v>
      </c>
      <c r="V38" s="39">
        <f t="shared" si="23"/>
        <v>0</v>
      </c>
      <c r="W38" s="39">
        <f t="shared" si="30"/>
        <v>34866</v>
      </c>
      <c r="X38" s="39">
        <f t="shared" si="31"/>
        <v>69732</v>
      </c>
      <c r="Y38" s="53">
        <f t="shared" si="33"/>
        <v>0</v>
      </c>
      <c r="Z38" s="50"/>
      <c r="AA38" s="50"/>
      <c r="AB38" s="39">
        <f t="shared" si="24"/>
        <v>3817826.9999999995</v>
      </c>
      <c r="AC38" s="50"/>
      <c r="AD38" s="40">
        <f t="shared" si="13"/>
        <v>3486600</v>
      </c>
      <c r="AE38" s="40">
        <f t="shared" si="14"/>
        <v>0</v>
      </c>
      <c r="AF38" s="40">
        <f t="shared" si="15"/>
        <v>0</v>
      </c>
      <c r="AG38" s="40">
        <f t="shared" si="16"/>
        <v>697320</v>
      </c>
      <c r="AH38" s="40">
        <f t="shared" si="17"/>
        <v>0</v>
      </c>
      <c r="AI38" s="40">
        <f t="shared" si="18"/>
        <v>0</v>
      </c>
      <c r="AJ38" s="41">
        <f t="shared" si="19"/>
        <v>4183920</v>
      </c>
      <c r="AK38" s="42">
        <f t="shared" si="25"/>
        <v>3817827</v>
      </c>
      <c r="AL38" s="42">
        <f t="shared" si="20"/>
        <v>0</v>
      </c>
      <c r="AM38" s="42">
        <f t="shared" si="21"/>
        <v>190178.18181818179</v>
      </c>
    </row>
    <row r="39" spans="1:39" s="51" customFormat="1" ht="27" customHeight="1" x14ac:dyDescent="0.3">
      <c r="A39" s="33">
        <v>32</v>
      </c>
      <c r="B39" s="52" t="s">
        <v>36</v>
      </c>
      <c r="C39" s="46" t="s">
        <v>1011</v>
      </c>
      <c r="D39" s="35">
        <v>2.1</v>
      </c>
      <c r="E39" s="45"/>
      <c r="F39" s="36"/>
      <c r="G39" s="36">
        <f t="shared" si="2"/>
        <v>0.42000000000000004</v>
      </c>
      <c r="H39" s="38"/>
      <c r="I39" s="38"/>
      <c r="J39" s="49">
        <f t="shared" si="3"/>
        <v>2.52</v>
      </c>
      <c r="K39" s="39">
        <f t="shared" si="4"/>
        <v>3754800</v>
      </c>
      <c r="L39" s="39">
        <f t="shared" si="5"/>
        <v>23</v>
      </c>
      <c r="M39" s="39"/>
      <c r="N39" s="39"/>
      <c r="O39" s="39"/>
      <c r="P39" s="39"/>
      <c r="Q39" s="39">
        <f t="shared" si="26"/>
        <v>531930</v>
      </c>
      <c r="R39" s="39">
        <f t="shared" si="27"/>
        <v>250320</v>
      </c>
      <c r="S39" s="39">
        <f t="shared" si="22"/>
        <v>0</v>
      </c>
      <c r="T39" s="39">
        <f t="shared" si="28"/>
        <v>93870</v>
      </c>
      <c r="U39" s="39">
        <f t="shared" si="29"/>
        <v>46935</v>
      </c>
      <c r="V39" s="39">
        <f t="shared" si="23"/>
        <v>0</v>
      </c>
      <c r="W39" s="39">
        <f t="shared" si="30"/>
        <v>31290</v>
      </c>
      <c r="X39" s="39">
        <f t="shared" si="31"/>
        <v>62580</v>
      </c>
      <c r="Y39" s="53">
        <f t="shared" si="33"/>
        <v>0</v>
      </c>
      <c r="Z39" s="50"/>
      <c r="AA39" s="50"/>
      <c r="AB39" s="39">
        <f t="shared" si="24"/>
        <v>3426255</v>
      </c>
      <c r="AC39" s="50"/>
      <c r="AD39" s="40">
        <f t="shared" si="13"/>
        <v>3129000</v>
      </c>
      <c r="AE39" s="40">
        <f t="shared" si="14"/>
        <v>0</v>
      </c>
      <c r="AF39" s="40">
        <f t="shared" si="15"/>
        <v>0</v>
      </c>
      <c r="AG39" s="40">
        <f t="shared" si="16"/>
        <v>625800</v>
      </c>
      <c r="AH39" s="40">
        <f t="shared" si="17"/>
        <v>0</v>
      </c>
      <c r="AI39" s="40">
        <f t="shared" si="18"/>
        <v>0</v>
      </c>
      <c r="AJ39" s="41">
        <f t="shared" si="19"/>
        <v>3754800</v>
      </c>
      <c r="AK39" s="42">
        <f t="shared" si="25"/>
        <v>3426255</v>
      </c>
      <c r="AL39" s="42">
        <f t="shared" si="20"/>
        <v>0</v>
      </c>
      <c r="AM39" s="42">
        <f t="shared" si="21"/>
        <v>170672.72727272726</v>
      </c>
    </row>
    <row r="40" spans="1:39" s="63" customFormat="1" ht="27" customHeight="1" x14ac:dyDescent="0.3">
      <c r="A40" s="54">
        <v>33</v>
      </c>
      <c r="B40" s="54" t="s">
        <v>37</v>
      </c>
      <c r="C40" s="55" t="s">
        <v>1010</v>
      </c>
      <c r="D40" s="56">
        <f>2.34</f>
        <v>2.34</v>
      </c>
      <c r="E40" s="57"/>
      <c r="F40" s="58"/>
      <c r="G40" s="58">
        <f t="shared" si="2"/>
        <v>0.46799999999999997</v>
      </c>
      <c r="H40" s="56"/>
      <c r="I40" s="56"/>
      <c r="J40" s="58">
        <f t="shared" si="3"/>
        <v>2.8079999999999998</v>
      </c>
      <c r="K40" s="59">
        <f t="shared" si="4"/>
        <v>4183919.9999999995</v>
      </c>
      <c r="L40" s="59">
        <v>0</v>
      </c>
      <c r="M40" s="59"/>
      <c r="N40" s="59"/>
      <c r="O40" s="59"/>
      <c r="P40" s="59"/>
      <c r="Q40" s="59">
        <v>0</v>
      </c>
      <c r="R40" s="59">
        <v>0</v>
      </c>
      <c r="S40" s="59">
        <v>0</v>
      </c>
      <c r="T40" s="59">
        <v>0</v>
      </c>
      <c r="U40" s="59">
        <v>0</v>
      </c>
      <c r="V40" s="59">
        <v>0</v>
      </c>
      <c r="W40" s="59">
        <v>0</v>
      </c>
      <c r="X40" s="59">
        <v>0</v>
      </c>
      <c r="Y40" s="59">
        <f t="shared" si="33"/>
        <v>0</v>
      </c>
      <c r="Z40" s="59"/>
      <c r="AA40" s="59"/>
      <c r="AB40" s="59">
        <f t="shared" si="24"/>
        <v>0</v>
      </c>
      <c r="AC40" s="59" t="s">
        <v>1012</v>
      </c>
      <c r="AD40" s="60">
        <f t="shared" si="13"/>
        <v>0</v>
      </c>
      <c r="AE40" s="60">
        <f t="shared" si="14"/>
        <v>0</v>
      </c>
      <c r="AF40" s="60">
        <f t="shared" si="15"/>
        <v>0</v>
      </c>
      <c r="AG40" s="60">
        <f t="shared" si="16"/>
        <v>0</v>
      </c>
      <c r="AH40" s="60">
        <f t="shared" si="17"/>
        <v>0</v>
      </c>
      <c r="AI40" s="60">
        <f t="shared" si="18"/>
        <v>0</v>
      </c>
      <c r="AJ40" s="61">
        <f t="shared" si="19"/>
        <v>0</v>
      </c>
      <c r="AK40" s="62">
        <f t="shared" si="25"/>
        <v>0</v>
      </c>
      <c r="AL40" s="62">
        <f t="shared" si="20"/>
        <v>0</v>
      </c>
      <c r="AM40" s="62">
        <f t="shared" si="21"/>
        <v>190178.18181818179</v>
      </c>
    </row>
    <row r="41" spans="1:39" s="51" customFormat="1" ht="27" customHeight="1" x14ac:dyDescent="0.3">
      <c r="A41" s="33">
        <v>34</v>
      </c>
      <c r="B41" s="52" t="s">
        <v>38</v>
      </c>
      <c r="C41" s="34" t="s">
        <v>1011</v>
      </c>
      <c r="D41" s="35">
        <f>2.1</f>
        <v>2.1</v>
      </c>
      <c r="E41" s="45"/>
      <c r="F41" s="36"/>
      <c r="G41" s="36">
        <f t="shared" si="2"/>
        <v>0.42000000000000004</v>
      </c>
      <c r="H41" s="38"/>
      <c r="I41" s="38"/>
      <c r="J41" s="49">
        <f t="shared" si="3"/>
        <v>2.52</v>
      </c>
      <c r="K41" s="39">
        <f t="shared" si="4"/>
        <v>3754800</v>
      </c>
      <c r="L41" s="39">
        <f t="shared" si="5"/>
        <v>23</v>
      </c>
      <c r="M41" s="39"/>
      <c r="N41" s="39"/>
      <c r="O41" s="39"/>
      <c r="P41" s="39"/>
      <c r="Q41" s="39">
        <f t="shared" si="26"/>
        <v>531930</v>
      </c>
      <c r="R41" s="39">
        <f t="shared" si="27"/>
        <v>250320</v>
      </c>
      <c r="S41" s="39">
        <f t="shared" si="22"/>
        <v>0</v>
      </c>
      <c r="T41" s="39">
        <f t="shared" si="28"/>
        <v>93870</v>
      </c>
      <c r="U41" s="39">
        <f t="shared" si="29"/>
        <v>46935</v>
      </c>
      <c r="V41" s="39">
        <f t="shared" si="23"/>
        <v>0</v>
      </c>
      <c r="W41" s="39">
        <f t="shared" si="30"/>
        <v>31290</v>
      </c>
      <c r="X41" s="39">
        <f t="shared" si="31"/>
        <v>62580</v>
      </c>
      <c r="Y41" s="53">
        <f t="shared" si="33"/>
        <v>0</v>
      </c>
      <c r="Z41" s="50"/>
      <c r="AA41" s="50"/>
      <c r="AB41" s="39">
        <f t="shared" si="24"/>
        <v>3426255</v>
      </c>
      <c r="AC41" s="50"/>
      <c r="AD41" s="40">
        <f t="shared" si="13"/>
        <v>3129000</v>
      </c>
      <c r="AE41" s="40">
        <f t="shared" si="14"/>
        <v>0</v>
      </c>
      <c r="AF41" s="40">
        <f t="shared" si="15"/>
        <v>0</v>
      </c>
      <c r="AG41" s="40">
        <f t="shared" si="16"/>
        <v>625800</v>
      </c>
      <c r="AH41" s="40">
        <f t="shared" si="17"/>
        <v>0</v>
      </c>
      <c r="AI41" s="40">
        <f t="shared" si="18"/>
        <v>0</v>
      </c>
      <c r="AJ41" s="41">
        <f t="shared" si="19"/>
        <v>3754800</v>
      </c>
      <c r="AK41" s="42">
        <f t="shared" si="25"/>
        <v>3426255</v>
      </c>
      <c r="AL41" s="42">
        <f t="shared" si="20"/>
        <v>0</v>
      </c>
      <c r="AM41" s="42">
        <f t="shared" si="21"/>
        <v>170672.72727272726</v>
      </c>
    </row>
    <row r="42" spans="1:39" s="51" customFormat="1" ht="27" customHeight="1" x14ac:dyDescent="0.3">
      <c r="A42" s="33">
        <v>35</v>
      </c>
      <c r="B42" s="52" t="s">
        <v>39</v>
      </c>
      <c r="C42" s="46" t="s">
        <v>1010</v>
      </c>
      <c r="D42" s="35">
        <v>2.34</v>
      </c>
      <c r="E42" s="45"/>
      <c r="F42" s="36"/>
      <c r="G42" s="36">
        <f>(D42+E42+F42)*20%</f>
        <v>0.46799999999999997</v>
      </c>
      <c r="H42" s="38"/>
      <c r="I42" s="38"/>
      <c r="J42" s="49">
        <f>SUM(D42:I42)</f>
        <v>2.8079999999999998</v>
      </c>
      <c r="K42" s="39">
        <f>J42*$K$3</f>
        <v>4183919.9999999995</v>
      </c>
      <c r="L42" s="39">
        <f t="shared" si="5"/>
        <v>23</v>
      </c>
      <c r="M42" s="39"/>
      <c r="N42" s="39"/>
      <c r="O42" s="39"/>
      <c r="P42" s="39"/>
      <c r="Q42" s="39">
        <f>(D42+E42+F42)*$K$3*17%</f>
        <v>592722</v>
      </c>
      <c r="R42" s="39">
        <f>(D42+E42+F42)*$K$3*8%</f>
        <v>278928</v>
      </c>
      <c r="S42" s="39">
        <f t="shared" si="22"/>
        <v>0</v>
      </c>
      <c r="T42" s="39">
        <f>(D42+E42+F42)*$K$3*3%</f>
        <v>104598</v>
      </c>
      <c r="U42" s="39">
        <f>(D42+E42+F42)*$K$3*1.5%</f>
        <v>52299</v>
      </c>
      <c r="V42" s="39">
        <f t="shared" si="23"/>
        <v>0</v>
      </c>
      <c r="W42" s="39">
        <f>(D42+E42+F42)*$K$3*1%</f>
        <v>34866</v>
      </c>
      <c r="X42" s="39">
        <f>(D42+E42+F42)*$K$3*2%</f>
        <v>69732</v>
      </c>
      <c r="Y42" s="53">
        <f t="shared" si="33"/>
        <v>0</v>
      </c>
      <c r="Z42" s="50"/>
      <c r="AA42" s="50"/>
      <c r="AB42" s="39">
        <f>K42*L42/$L$3+M42-N42-O42-P42-R42-U42-W42-Y42+Z42+AA42</f>
        <v>3817826.9999999995</v>
      </c>
      <c r="AC42" s="50"/>
      <c r="AD42" s="40">
        <f>D42*L42/$L$3*$K$3</f>
        <v>3486600</v>
      </c>
      <c r="AE42" s="40">
        <f>E42*L42/$L$3*$K$3</f>
        <v>0</v>
      </c>
      <c r="AF42" s="40">
        <f>F42*L42/$L$3*$K$3</f>
        <v>0</v>
      </c>
      <c r="AG42" s="40">
        <f>G42*L42/$L$3*$K$3</f>
        <v>697320</v>
      </c>
      <c r="AH42" s="40">
        <f>H42*L42/$L$3*$K$3</f>
        <v>0</v>
      </c>
      <c r="AI42" s="40">
        <f>I42*L42/$L$3*$K$3</f>
        <v>0</v>
      </c>
      <c r="AJ42" s="41">
        <f>SUM(AD42:AI42)</f>
        <v>4183920</v>
      </c>
      <c r="AK42" s="42">
        <f>AJ42-O42-R42-U42-W42-Y42+Z42+AA42</f>
        <v>3817827</v>
      </c>
      <c r="AL42" s="42">
        <f>AK42-AB42</f>
        <v>0</v>
      </c>
      <c r="AM42" s="42">
        <f>K42/22</f>
        <v>190178.18181818179</v>
      </c>
    </row>
    <row r="43" spans="1:39" s="51" customFormat="1" ht="27" customHeight="1" x14ac:dyDescent="0.3">
      <c r="A43" s="33">
        <v>36</v>
      </c>
      <c r="B43" s="33" t="s">
        <v>1013</v>
      </c>
      <c r="C43" s="46" t="s">
        <v>1010</v>
      </c>
      <c r="D43" s="35">
        <v>3</v>
      </c>
      <c r="E43" s="45"/>
      <c r="F43" s="36"/>
      <c r="G43" s="36">
        <f>(D43+E43+F43)*20%</f>
        <v>0.60000000000000009</v>
      </c>
      <c r="H43" s="38"/>
      <c r="I43" s="38"/>
      <c r="J43" s="49">
        <f>SUM(D43:I43)</f>
        <v>3.6</v>
      </c>
      <c r="K43" s="39">
        <f>J43*$K$3</f>
        <v>5364000</v>
      </c>
      <c r="L43" s="39">
        <f t="shared" si="5"/>
        <v>23</v>
      </c>
      <c r="M43" s="39"/>
      <c r="N43" s="39"/>
      <c r="O43" s="39"/>
      <c r="P43" s="39"/>
      <c r="Q43" s="39">
        <f>(D43+E43+F43)*$K$3*17%</f>
        <v>759900</v>
      </c>
      <c r="R43" s="39">
        <f>(D43+E43+F43)*$K$3*8%</f>
        <v>357600</v>
      </c>
      <c r="S43" s="39">
        <f t="shared" si="22"/>
        <v>0</v>
      </c>
      <c r="T43" s="39">
        <f>(D43+E43+F43)*$K$3*3%</f>
        <v>134100</v>
      </c>
      <c r="U43" s="39">
        <f>(D43+E43+F43)*$K$3*1.5%</f>
        <v>67050</v>
      </c>
      <c r="V43" s="39">
        <f t="shared" si="23"/>
        <v>0</v>
      </c>
      <c r="W43" s="39">
        <f>(D43+E43+F43)*$K$3*1%</f>
        <v>44700</v>
      </c>
      <c r="X43" s="39">
        <f>(D43+E43+F43)*$K$3*2%</f>
        <v>89400</v>
      </c>
      <c r="Y43" s="39">
        <f>(D43+E43+F43)*$K$3*1%</f>
        <v>44700</v>
      </c>
      <c r="Z43" s="50"/>
      <c r="AA43" s="50"/>
      <c r="AB43" s="39">
        <f>K43*L43/$L$3+M43-N43-O43-P43-R43-U43-W43-Y43+Z43+AA43</f>
        <v>4849950</v>
      </c>
      <c r="AC43" s="50"/>
      <c r="AD43" s="40">
        <f>D43*L43/$L$3*$K$3</f>
        <v>4470000</v>
      </c>
      <c r="AE43" s="40">
        <f>E43*L43/$L$3*$K$3</f>
        <v>0</v>
      </c>
      <c r="AF43" s="40">
        <f>F43*L43/$L$3*$K$3</f>
        <v>0</v>
      </c>
      <c r="AG43" s="40">
        <f>G43*L43/$L$3*$K$3</f>
        <v>894000.00000000012</v>
      </c>
      <c r="AH43" s="40">
        <f>H43*L43/$L$3*$K$3</f>
        <v>0</v>
      </c>
      <c r="AI43" s="40">
        <f>I43*L43/$L$3*$K$3</f>
        <v>0</v>
      </c>
      <c r="AJ43" s="41">
        <f>SUM(AD43:AI43)</f>
        <v>5364000</v>
      </c>
      <c r="AK43" s="42">
        <f>AJ43-O43-R43-U43-W43-Y43+Z43+AA43</f>
        <v>4849950</v>
      </c>
      <c r="AL43" s="42">
        <f>AK43-AB43</f>
        <v>0</v>
      </c>
      <c r="AM43" s="42">
        <f>K43/22</f>
        <v>243818.18181818182</v>
      </c>
    </row>
    <row r="44" spans="1:39" s="69" customFormat="1" ht="27" customHeight="1" x14ac:dyDescent="0.3">
      <c r="A44" s="64"/>
      <c r="B44" s="65" t="s">
        <v>1014</v>
      </c>
      <c r="C44" s="65"/>
      <c r="D44" s="66">
        <f>D7</f>
        <v>104.19999999999999</v>
      </c>
      <c r="E44" s="66">
        <f t="shared" ref="E44:J44" si="34">E7</f>
        <v>1.6</v>
      </c>
      <c r="F44" s="66">
        <f t="shared" si="34"/>
        <v>0</v>
      </c>
      <c r="G44" s="67">
        <f t="shared" si="34"/>
        <v>21.160000000000004</v>
      </c>
      <c r="H44" s="66">
        <f t="shared" si="34"/>
        <v>0.4</v>
      </c>
      <c r="I44" s="66">
        <f t="shared" si="34"/>
        <v>0.1</v>
      </c>
      <c r="J44" s="67">
        <f t="shared" si="34"/>
        <v>127.45999999999998</v>
      </c>
      <c r="K44" s="68">
        <f>K7</f>
        <v>189915400</v>
      </c>
      <c r="L44" s="68">
        <f t="shared" ref="L44:AM44" si="35">L7</f>
        <v>805</v>
      </c>
      <c r="M44" s="68">
        <f t="shared" si="35"/>
        <v>0</v>
      </c>
      <c r="N44" s="68">
        <f t="shared" si="35"/>
        <v>0</v>
      </c>
      <c r="O44" s="68">
        <f t="shared" si="35"/>
        <v>0</v>
      </c>
      <c r="P44" s="68">
        <f t="shared" si="35"/>
        <v>1094256</v>
      </c>
      <c r="Q44" s="68">
        <f>Q7</f>
        <v>26206418</v>
      </c>
      <c r="R44" s="68">
        <f t="shared" si="35"/>
        <v>12332432</v>
      </c>
      <c r="S44" s="68">
        <f>S7</f>
        <v>0</v>
      </c>
      <c r="T44" s="68">
        <f t="shared" si="35"/>
        <v>4624662</v>
      </c>
      <c r="U44" s="68">
        <f t="shared" si="35"/>
        <v>2312331</v>
      </c>
      <c r="V44" s="68">
        <f t="shared" si="35"/>
        <v>0</v>
      </c>
      <c r="W44" s="68">
        <f t="shared" si="35"/>
        <v>1541554</v>
      </c>
      <c r="X44" s="68">
        <f t="shared" si="35"/>
        <v>3083108</v>
      </c>
      <c r="Y44" s="68">
        <f t="shared" si="35"/>
        <v>1238488</v>
      </c>
      <c r="Z44" s="68">
        <f t="shared" si="35"/>
        <v>400000</v>
      </c>
      <c r="AA44" s="68">
        <f t="shared" si="35"/>
        <v>2500000</v>
      </c>
      <c r="AB44" s="68">
        <f>AB7</f>
        <v>170112419</v>
      </c>
      <c r="AC44" s="68">
        <f t="shared" si="35"/>
        <v>0</v>
      </c>
      <c r="AD44" s="68">
        <f t="shared" si="35"/>
        <v>151771400</v>
      </c>
      <c r="AE44" s="68">
        <f t="shared" si="35"/>
        <v>2384000</v>
      </c>
      <c r="AF44" s="68">
        <f t="shared" si="35"/>
        <v>0</v>
      </c>
      <c r="AG44" s="68">
        <f t="shared" si="35"/>
        <v>30831080</v>
      </c>
      <c r="AH44" s="68">
        <f t="shared" si="35"/>
        <v>596000</v>
      </c>
      <c r="AI44" s="68">
        <f t="shared" si="35"/>
        <v>149000</v>
      </c>
      <c r="AJ44" s="68">
        <f t="shared" si="35"/>
        <v>185731480</v>
      </c>
      <c r="AK44" s="68">
        <f t="shared" si="35"/>
        <v>171206675</v>
      </c>
      <c r="AL44" s="68">
        <f>AL7</f>
        <v>1094255.9999999991</v>
      </c>
      <c r="AM44" s="68">
        <f t="shared" si="35"/>
        <v>8632518.1818181798</v>
      </c>
    </row>
    <row r="45" spans="1:39" s="43" customFormat="1" ht="15.75" customHeight="1" x14ac:dyDescent="0.3">
      <c r="A45" s="4" t="s">
        <v>1015</v>
      </c>
      <c r="D45" s="70"/>
      <c r="F45" s="71"/>
      <c r="G45" s="71"/>
      <c r="K45" s="72"/>
      <c r="L45" s="72"/>
      <c r="U45" s="202" t="str">
        <f>[2]THL!X49</f>
        <v>Ngày 12 tháng 01 năm 2022</v>
      </c>
      <c r="V45" s="202"/>
      <c r="W45" s="202"/>
      <c r="X45" s="202"/>
      <c r="Y45" s="73"/>
      <c r="Z45" s="73"/>
      <c r="AA45" s="73"/>
      <c r="AB45" s="73"/>
      <c r="AC45" s="73"/>
      <c r="AD45" s="73">
        <f>AD44-N44+M44</f>
        <v>151771400</v>
      </c>
      <c r="AE45" s="73"/>
      <c r="AF45" s="73"/>
      <c r="AG45" s="42"/>
      <c r="AH45" s="42"/>
      <c r="AI45" s="42"/>
      <c r="AJ45" s="42">
        <f>AJ44-AK44</f>
        <v>14524805</v>
      </c>
    </row>
    <row r="46" spans="1:39" s="43" customFormat="1" ht="13" x14ac:dyDescent="0.3">
      <c r="B46" s="74"/>
      <c r="C46" s="32"/>
      <c r="D46" s="75"/>
      <c r="E46" s="76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203" t="s">
        <v>1016</v>
      </c>
      <c r="R46" s="203"/>
      <c r="S46" s="203"/>
      <c r="T46" s="203"/>
      <c r="U46" s="203"/>
      <c r="V46" s="203"/>
      <c r="W46" s="203"/>
      <c r="X46" s="203"/>
      <c r="Y46" s="203"/>
      <c r="Z46" s="203"/>
      <c r="AA46" s="203"/>
      <c r="AB46" s="203"/>
      <c r="AC46" s="42"/>
      <c r="AD46" s="78"/>
      <c r="AE46" s="78"/>
      <c r="AF46" s="78"/>
      <c r="AG46" s="78"/>
      <c r="AH46" s="79"/>
      <c r="AJ46" s="80">
        <f>R44+U44+W44+Y44-Z44-AA44</f>
        <v>14524805</v>
      </c>
    </row>
    <row r="47" spans="1:39" s="43" customFormat="1" ht="15.75" customHeight="1" x14ac:dyDescent="0.3">
      <c r="F47" s="71"/>
      <c r="G47" s="71"/>
      <c r="K47" s="42"/>
      <c r="L47" s="42"/>
      <c r="Q47" s="42"/>
      <c r="R47" s="42"/>
      <c r="S47" s="42"/>
      <c r="T47" s="42"/>
      <c r="U47" s="42"/>
      <c r="V47" s="42"/>
      <c r="W47" s="42"/>
      <c r="AB47" s="42"/>
      <c r="AC47" s="81"/>
      <c r="AD47" s="42"/>
      <c r="AJ47" s="82"/>
      <c r="AK47" s="42"/>
    </row>
    <row r="48" spans="1:39" s="43" customFormat="1" ht="13" x14ac:dyDescent="0.3">
      <c r="A48" s="77"/>
      <c r="F48" s="71"/>
      <c r="G48" s="71"/>
      <c r="Q48" s="42"/>
      <c r="R48" s="42"/>
      <c r="S48" s="42"/>
      <c r="T48" s="42"/>
      <c r="U48" s="42"/>
      <c r="V48" s="42"/>
      <c r="W48" s="42"/>
      <c r="AB48" s="42"/>
      <c r="AC48" s="76"/>
      <c r="AD48" s="42"/>
    </row>
    <row r="49" spans="2:36" s="43" customFormat="1" ht="15" customHeight="1" x14ac:dyDescent="0.3">
      <c r="D49" s="70"/>
      <c r="F49" s="71"/>
      <c r="G49" s="71"/>
      <c r="Q49" s="42"/>
      <c r="R49" s="42"/>
      <c r="S49" s="42"/>
      <c r="T49" s="42"/>
      <c r="U49" s="42"/>
      <c r="V49" s="42"/>
      <c r="W49" s="42"/>
      <c r="AB49" s="42"/>
      <c r="AD49" s="42"/>
    </row>
    <row r="50" spans="2:36" s="43" customFormat="1" ht="15" customHeight="1" x14ac:dyDescent="0.3">
      <c r="D50" s="70"/>
      <c r="F50" s="71"/>
      <c r="G50" s="71"/>
      <c r="K50" s="42"/>
      <c r="L50" s="42"/>
      <c r="Q50" s="204" t="s">
        <v>9</v>
      </c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D50" s="42"/>
    </row>
    <row r="51" spans="2:36" x14ac:dyDescent="0.35">
      <c r="B51" s="84"/>
      <c r="C51" s="84"/>
      <c r="D51" s="85"/>
      <c r="F51" s="197"/>
      <c r="G51" s="197"/>
      <c r="H51" s="197"/>
      <c r="I51" s="197"/>
      <c r="J51" s="197"/>
      <c r="K51" s="197"/>
      <c r="L51" s="197"/>
      <c r="M51" s="197"/>
      <c r="N51" s="197"/>
      <c r="O51" s="197"/>
      <c r="P51" s="197"/>
      <c r="Y51" s="86"/>
      <c r="Z51" s="86"/>
      <c r="AA51" s="86"/>
      <c r="AB51" s="86"/>
      <c r="AC51" s="86"/>
      <c r="AD51" s="42"/>
      <c r="AE51" s="43"/>
      <c r="AF51" s="43"/>
      <c r="AG51" s="43"/>
      <c r="AH51" s="43"/>
      <c r="AI51" s="43"/>
      <c r="AJ51" s="43"/>
    </row>
    <row r="52" spans="2:36" ht="15" customHeight="1" x14ac:dyDescent="0.35">
      <c r="AD52" s="42"/>
      <c r="AE52" s="43"/>
      <c r="AF52" s="43"/>
      <c r="AG52" s="43"/>
      <c r="AH52" s="43"/>
      <c r="AI52" s="43"/>
      <c r="AJ52" s="43"/>
    </row>
    <row r="53" spans="2:36" x14ac:dyDescent="0.35">
      <c r="AD53" s="42"/>
      <c r="AE53" s="43"/>
      <c r="AF53" s="43"/>
      <c r="AG53" s="43"/>
      <c r="AH53" s="43"/>
      <c r="AI53" s="43"/>
      <c r="AJ53" s="43"/>
    </row>
    <row r="54" spans="2:36" ht="15" customHeight="1" x14ac:dyDescent="0.35">
      <c r="AD54" s="42"/>
      <c r="AE54" s="42"/>
      <c r="AF54" s="42"/>
      <c r="AG54" s="42"/>
      <c r="AH54" s="42"/>
      <c r="AI54" s="80"/>
      <c r="AJ54" s="43"/>
    </row>
    <row r="55" spans="2:36" x14ac:dyDescent="0.35">
      <c r="AD55" s="42"/>
      <c r="AE55" s="42"/>
      <c r="AF55" s="42"/>
      <c r="AG55" s="42"/>
      <c r="AH55" s="42"/>
      <c r="AI55" s="80"/>
      <c r="AJ55" s="43"/>
    </row>
    <row r="56" spans="2:36" ht="15" customHeight="1" x14ac:dyDescent="0.35">
      <c r="AD56" s="90"/>
      <c r="AE56" s="90"/>
      <c r="AF56" s="90"/>
      <c r="AG56" s="90"/>
      <c r="AH56" s="90"/>
      <c r="AI56" s="90"/>
      <c r="AJ56" s="91"/>
    </row>
    <row r="57" spans="2:36" x14ac:dyDescent="0.35">
      <c r="AD57" s="82"/>
      <c r="AE57" s="42"/>
      <c r="AF57" s="43"/>
      <c r="AG57" s="43"/>
      <c r="AH57" s="43"/>
      <c r="AI57" s="77"/>
      <c r="AJ57" s="43"/>
    </row>
    <row r="58" spans="2:36" ht="15" customHeight="1" x14ac:dyDescent="0.35">
      <c r="AD58" s="42"/>
      <c r="AE58" s="43"/>
      <c r="AF58" s="43"/>
      <c r="AG58" s="43"/>
      <c r="AH58" s="43"/>
      <c r="AI58" s="43"/>
      <c r="AJ58" s="43"/>
    </row>
    <row r="59" spans="2:36" x14ac:dyDescent="0.35">
      <c r="AD59" s="89"/>
    </row>
    <row r="60" spans="2:36" ht="15" customHeight="1" x14ac:dyDescent="0.35">
      <c r="AD60" s="89"/>
    </row>
    <row r="61" spans="2:36" x14ac:dyDescent="0.35">
      <c r="AD61" s="89"/>
    </row>
    <row r="62" spans="2:36" ht="15" customHeight="1" x14ac:dyDescent="0.35">
      <c r="AD62" s="89"/>
    </row>
    <row r="63" spans="2:36" x14ac:dyDescent="0.35">
      <c r="AD63" s="89"/>
    </row>
    <row r="64" spans="2:36" ht="15" customHeight="1" x14ac:dyDescent="0.35">
      <c r="AD64" s="89"/>
    </row>
    <row r="65" spans="30:30" x14ac:dyDescent="0.35">
      <c r="AD65" s="89"/>
    </row>
    <row r="66" spans="30:30" ht="15" customHeight="1" x14ac:dyDescent="0.35">
      <c r="AD66" s="89"/>
    </row>
    <row r="67" spans="30:30" x14ac:dyDescent="0.35">
      <c r="AD67" s="89"/>
    </row>
    <row r="68" spans="30:30" ht="15" customHeight="1" x14ac:dyDescent="0.35">
      <c r="AD68" s="89"/>
    </row>
    <row r="69" spans="30:30" x14ac:dyDescent="0.35">
      <c r="AD69" s="89"/>
    </row>
    <row r="70" spans="30:30" ht="15" customHeight="1" x14ac:dyDescent="0.35">
      <c r="AD70" s="89"/>
    </row>
    <row r="71" spans="30:30" x14ac:dyDescent="0.35">
      <c r="AD71" s="89"/>
    </row>
    <row r="72" spans="30:30" ht="15" customHeight="1" x14ac:dyDescent="0.35">
      <c r="AD72" s="89"/>
    </row>
    <row r="73" spans="30:30" x14ac:dyDescent="0.35">
      <c r="AD73" s="89"/>
    </row>
    <row r="74" spans="30:30" ht="15" customHeight="1" x14ac:dyDescent="0.35">
      <c r="AD74" s="89"/>
    </row>
    <row r="75" spans="30:30" x14ac:dyDescent="0.35">
      <c r="AD75" s="89"/>
    </row>
    <row r="76" spans="30:30" ht="15" customHeight="1" x14ac:dyDescent="0.35">
      <c r="AD76" s="89"/>
    </row>
    <row r="77" spans="30:30" x14ac:dyDescent="0.35">
      <c r="AD77" s="89"/>
    </row>
    <row r="78" spans="30:30" ht="15" customHeight="1" x14ac:dyDescent="0.35">
      <c r="AD78" s="89"/>
    </row>
    <row r="79" spans="30:30" x14ac:dyDescent="0.35">
      <c r="AD79" s="89"/>
    </row>
    <row r="80" spans="30:30" ht="15" customHeight="1" x14ac:dyDescent="0.35">
      <c r="AD80" s="89"/>
    </row>
    <row r="81" spans="30:30" x14ac:dyDescent="0.35">
      <c r="AD81" s="89"/>
    </row>
    <row r="82" spans="30:30" ht="15" customHeight="1" x14ac:dyDescent="0.35">
      <c r="AD82" s="89"/>
    </row>
    <row r="83" spans="30:30" x14ac:dyDescent="0.35">
      <c r="AD83" s="89"/>
    </row>
    <row r="84" spans="30:30" ht="15" customHeight="1" x14ac:dyDescent="0.35">
      <c r="AD84" s="89"/>
    </row>
    <row r="85" spans="30:30" x14ac:dyDescent="0.35">
      <c r="AD85" s="89"/>
    </row>
    <row r="86" spans="30:30" ht="15" customHeight="1" x14ac:dyDescent="0.35">
      <c r="AD86" s="89"/>
    </row>
    <row r="87" spans="30:30" x14ac:dyDescent="0.35">
      <c r="AD87" s="89"/>
    </row>
    <row r="88" spans="30:30" ht="15" customHeight="1" x14ac:dyDescent="0.35">
      <c r="AD88" s="89"/>
    </row>
    <row r="89" spans="30:30" x14ac:dyDescent="0.35">
      <c r="AD89" s="89"/>
    </row>
    <row r="90" spans="30:30" ht="15" customHeight="1" x14ac:dyDescent="0.35">
      <c r="AD90" s="89"/>
    </row>
    <row r="91" spans="30:30" x14ac:dyDescent="0.35">
      <c r="AD91" s="89"/>
    </row>
    <row r="92" spans="30:30" ht="15" customHeight="1" x14ac:dyDescent="0.35">
      <c r="AD92" s="89"/>
    </row>
    <row r="93" spans="30:30" x14ac:dyDescent="0.35">
      <c r="AD93" s="89"/>
    </row>
    <row r="94" spans="30:30" ht="15" customHeight="1" x14ac:dyDescent="0.35">
      <c r="AD94" s="89"/>
    </row>
    <row r="95" spans="30:30" x14ac:dyDescent="0.35">
      <c r="AD95" s="89"/>
    </row>
    <row r="96" spans="30:30" ht="15" customHeight="1" x14ac:dyDescent="0.35">
      <c r="AD96" s="89"/>
    </row>
    <row r="97" spans="5:30" x14ac:dyDescent="0.35">
      <c r="AD97" s="89"/>
    </row>
    <row r="98" spans="5:30" ht="15" customHeight="1" x14ac:dyDescent="0.35">
      <c r="AD98" s="89"/>
    </row>
    <row r="99" spans="5:30" x14ac:dyDescent="0.35">
      <c r="AD99" s="89"/>
    </row>
    <row r="100" spans="5:30" ht="15" customHeight="1" x14ac:dyDescent="0.35">
      <c r="AD100" s="89"/>
    </row>
    <row r="101" spans="5:30" x14ac:dyDescent="0.35">
      <c r="AD101" s="89"/>
    </row>
    <row r="102" spans="5:30" ht="15" customHeight="1" x14ac:dyDescent="0.35">
      <c r="AD102" s="89"/>
    </row>
    <row r="103" spans="5:30" x14ac:dyDescent="0.35">
      <c r="AD103" s="89"/>
    </row>
    <row r="104" spans="5:30" ht="15" customHeight="1" x14ac:dyDescent="0.35">
      <c r="AD104" s="89"/>
    </row>
    <row r="105" spans="5:30" x14ac:dyDescent="0.35">
      <c r="AD105" s="89"/>
    </row>
    <row r="106" spans="5:30" ht="15" customHeight="1" x14ac:dyDescent="0.35">
      <c r="AD106" s="89"/>
    </row>
    <row r="107" spans="5:30" x14ac:dyDescent="0.35">
      <c r="AD107" s="89"/>
    </row>
    <row r="108" spans="5:30" ht="15" customHeight="1" x14ac:dyDescent="0.35">
      <c r="AD108" s="89"/>
    </row>
    <row r="109" spans="5:30" x14ac:dyDescent="0.35">
      <c r="AD109" s="89"/>
    </row>
    <row r="110" spans="5:30" ht="15" customHeight="1" x14ac:dyDescent="0.35">
      <c r="AD110" s="89"/>
    </row>
    <row r="111" spans="5:30" x14ac:dyDescent="0.35">
      <c r="AD111" s="89"/>
    </row>
    <row r="112" spans="5:30" ht="15" customHeight="1" x14ac:dyDescent="0.35">
      <c r="E112" s="89" t="s">
        <v>1017</v>
      </c>
      <c r="AD112" s="89"/>
    </row>
    <row r="113" spans="5:30" x14ac:dyDescent="0.35">
      <c r="E113" s="89" t="s">
        <v>1017</v>
      </c>
      <c r="AD113" s="89"/>
    </row>
    <row r="114" spans="5:30" ht="15" customHeight="1" x14ac:dyDescent="0.35">
      <c r="E114" s="89" t="s">
        <v>1017</v>
      </c>
      <c r="AD114" s="89"/>
    </row>
    <row r="115" spans="5:30" x14ac:dyDescent="0.35">
      <c r="E115" s="89" t="s">
        <v>1017</v>
      </c>
      <c r="AD115" s="89"/>
    </row>
    <row r="116" spans="5:30" ht="15" customHeight="1" x14ac:dyDescent="0.35">
      <c r="E116" s="89" t="s">
        <v>1017</v>
      </c>
      <c r="AD116" s="89"/>
    </row>
    <row r="117" spans="5:30" x14ac:dyDescent="0.35">
      <c r="E117" s="89">
        <v>0</v>
      </c>
      <c r="AD117" s="89"/>
    </row>
    <row r="118" spans="5:30" ht="15" customHeight="1" x14ac:dyDescent="0.35">
      <c r="H118" s="89" t="s">
        <v>1017</v>
      </c>
      <c r="I118" s="89" t="s">
        <v>1017</v>
      </c>
      <c r="AD118" s="89"/>
    </row>
    <row r="119" spans="5:30" x14ac:dyDescent="0.35">
      <c r="AD119" s="89"/>
    </row>
    <row r="120" spans="5:30" ht="15" customHeight="1" x14ac:dyDescent="0.35">
      <c r="AD120" s="89"/>
    </row>
    <row r="121" spans="5:30" x14ac:dyDescent="0.35">
      <c r="AD121" s="89"/>
    </row>
    <row r="122" spans="5:30" ht="15" customHeight="1" x14ac:dyDescent="0.35">
      <c r="AD122" s="89"/>
    </row>
    <row r="123" spans="5:30" x14ac:dyDescent="0.35">
      <c r="AD123" s="89"/>
    </row>
    <row r="124" spans="5:30" ht="15" customHeight="1" x14ac:dyDescent="0.35">
      <c r="AD124" s="89"/>
    </row>
    <row r="125" spans="5:30" x14ac:dyDescent="0.35">
      <c r="AD125" s="89"/>
    </row>
    <row r="126" spans="5:30" ht="15" customHeight="1" x14ac:dyDescent="0.35">
      <c r="AD126" s="89"/>
    </row>
    <row r="127" spans="5:30" x14ac:dyDescent="0.35">
      <c r="AD127" s="89"/>
    </row>
    <row r="128" spans="5:30" ht="15" customHeight="1" x14ac:dyDescent="0.35">
      <c r="AD128" s="89"/>
    </row>
    <row r="129" spans="30:30" x14ac:dyDescent="0.35">
      <c r="AD129" s="89"/>
    </row>
    <row r="130" spans="30:30" ht="15" customHeight="1" x14ac:dyDescent="0.35">
      <c r="AD130" s="89"/>
    </row>
    <row r="131" spans="30:30" x14ac:dyDescent="0.35">
      <c r="AD131" s="89"/>
    </row>
    <row r="132" spans="30:30" ht="15" customHeight="1" x14ac:dyDescent="0.35">
      <c r="AD132" s="89"/>
    </row>
    <row r="133" spans="30:30" x14ac:dyDescent="0.35">
      <c r="AD133" s="89"/>
    </row>
    <row r="134" spans="30:30" ht="15" customHeight="1" x14ac:dyDescent="0.35">
      <c r="AD134" s="89"/>
    </row>
    <row r="135" spans="30:30" x14ac:dyDescent="0.35">
      <c r="AD135" s="89"/>
    </row>
    <row r="136" spans="30:30" ht="15" customHeight="1" x14ac:dyDescent="0.35">
      <c r="AD136" s="89"/>
    </row>
    <row r="137" spans="30:30" x14ac:dyDescent="0.35">
      <c r="AD137" s="89"/>
    </row>
    <row r="138" spans="30:30" ht="15" customHeight="1" x14ac:dyDescent="0.35">
      <c r="AD138" s="89"/>
    </row>
    <row r="139" spans="30:30" x14ac:dyDescent="0.35">
      <c r="AD139" s="89"/>
    </row>
    <row r="140" spans="30:30" ht="15" customHeight="1" x14ac:dyDescent="0.35">
      <c r="AD140" s="89"/>
    </row>
    <row r="141" spans="30:30" x14ac:dyDescent="0.35">
      <c r="AD141" s="89"/>
    </row>
    <row r="142" spans="30:30" ht="15" customHeight="1" x14ac:dyDescent="0.35">
      <c r="AD142" s="89"/>
    </row>
    <row r="143" spans="30:30" x14ac:dyDescent="0.35">
      <c r="AD143" s="89"/>
    </row>
    <row r="144" spans="30:30" ht="15" customHeight="1" x14ac:dyDescent="0.35">
      <c r="AD144" s="89"/>
    </row>
    <row r="145" spans="30:30" x14ac:dyDescent="0.35">
      <c r="AD145" s="89"/>
    </row>
    <row r="146" spans="30:30" ht="15" customHeight="1" x14ac:dyDescent="0.35">
      <c r="AD146" s="89"/>
    </row>
    <row r="147" spans="30:30" x14ac:dyDescent="0.35">
      <c r="AD147" s="89"/>
    </row>
    <row r="148" spans="30:30" ht="15" customHeight="1" x14ac:dyDescent="0.35">
      <c r="AD148" s="89"/>
    </row>
    <row r="149" spans="30:30" x14ac:dyDescent="0.35">
      <c r="AD149" s="89"/>
    </row>
    <row r="150" spans="30:30" ht="15" customHeight="1" x14ac:dyDescent="0.35">
      <c r="AD150" s="89"/>
    </row>
    <row r="151" spans="30:30" x14ac:dyDescent="0.35">
      <c r="AD151" s="89"/>
    </row>
    <row r="152" spans="30:30" ht="15" customHeight="1" x14ac:dyDescent="0.35">
      <c r="AD152" s="89"/>
    </row>
    <row r="153" spans="30:30" x14ac:dyDescent="0.35">
      <c r="AD153" s="89"/>
    </row>
    <row r="154" spans="30:30" ht="15" customHeight="1" x14ac:dyDescent="0.35">
      <c r="AD154" s="89"/>
    </row>
    <row r="155" spans="30:30" x14ac:dyDescent="0.35">
      <c r="AD155" s="89"/>
    </row>
    <row r="156" spans="30:30" ht="15" customHeight="1" x14ac:dyDescent="0.35">
      <c r="AD156" s="89"/>
    </row>
    <row r="157" spans="30:30" x14ac:dyDescent="0.35">
      <c r="AD157" s="89"/>
    </row>
    <row r="158" spans="30:30" ht="15" customHeight="1" x14ac:dyDescent="0.35">
      <c r="AD158" s="89"/>
    </row>
    <row r="159" spans="30:30" x14ac:dyDescent="0.35">
      <c r="AD159" s="89"/>
    </row>
    <row r="160" spans="30:30" ht="15" customHeight="1" x14ac:dyDescent="0.35">
      <c r="AD160" s="89"/>
    </row>
    <row r="161" spans="30:30" x14ac:dyDescent="0.35">
      <c r="AD161" s="89"/>
    </row>
    <row r="162" spans="30:30" ht="15" customHeight="1" x14ac:dyDescent="0.35">
      <c r="AD162" s="89"/>
    </row>
    <row r="163" spans="30:30" x14ac:dyDescent="0.35">
      <c r="AD163" s="89"/>
    </row>
    <row r="164" spans="30:30" ht="15" customHeight="1" x14ac:dyDescent="0.35">
      <c r="AD164" s="89"/>
    </row>
    <row r="165" spans="30:30" x14ac:dyDescent="0.35">
      <c r="AD165" s="89"/>
    </row>
    <row r="166" spans="30:30" ht="15" customHeight="1" x14ac:dyDescent="0.35">
      <c r="AD166" s="89"/>
    </row>
    <row r="167" spans="30:30" x14ac:dyDescent="0.35">
      <c r="AD167" s="89"/>
    </row>
    <row r="168" spans="30:30" ht="15" customHeight="1" x14ac:dyDescent="0.35">
      <c r="AD168" s="89"/>
    </row>
    <row r="169" spans="30:30" x14ac:dyDescent="0.35">
      <c r="AD169" s="89"/>
    </row>
    <row r="170" spans="30:30" ht="15" customHeight="1" x14ac:dyDescent="0.35">
      <c r="AD170" s="89"/>
    </row>
    <row r="171" spans="30:30" x14ac:dyDescent="0.35">
      <c r="AD171" s="89"/>
    </row>
    <row r="172" spans="30:30" ht="15" customHeight="1" x14ac:dyDescent="0.35">
      <c r="AD172" s="89"/>
    </row>
    <row r="173" spans="30:30" x14ac:dyDescent="0.35">
      <c r="AD173" s="89"/>
    </row>
    <row r="174" spans="30:30" ht="15" customHeight="1" x14ac:dyDescent="0.35">
      <c r="AD174" s="89"/>
    </row>
    <row r="175" spans="30:30" x14ac:dyDescent="0.35">
      <c r="AD175" s="89"/>
    </row>
    <row r="176" spans="30:30" ht="15" customHeight="1" x14ac:dyDescent="0.35">
      <c r="AD176" s="89"/>
    </row>
    <row r="177" spans="30:30" x14ac:dyDescent="0.35">
      <c r="AD177" s="89"/>
    </row>
    <row r="178" spans="30:30" ht="15" customHeight="1" x14ac:dyDescent="0.35">
      <c r="AD178" s="89"/>
    </row>
    <row r="179" spans="30:30" x14ac:dyDescent="0.35">
      <c r="AD179" s="89"/>
    </row>
    <row r="180" spans="30:30" ht="15" customHeight="1" x14ac:dyDescent="0.35">
      <c r="AD180" s="89"/>
    </row>
    <row r="181" spans="30:30" x14ac:dyDescent="0.35">
      <c r="AD181" s="89"/>
    </row>
    <row r="182" spans="30:30" ht="15" customHeight="1" x14ac:dyDescent="0.35">
      <c r="AD182" s="89"/>
    </row>
    <row r="183" spans="30:30" x14ac:dyDescent="0.35">
      <c r="AD183" s="89"/>
    </row>
    <row r="184" spans="30:30" ht="15" customHeight="1" x14ac:dyDescent="0.35">
      <c r="AD184" s="89"/>
    </row>
    <row r="185" spans="30:30" x14ac:dyDescent="0.35">
      <c r="AD185" s="89"/>
    </row>
    <row r="186" spans="30:30" ht="15" customHeight="1" x14ac:dyDescent="0.35">
      <c r="AD186" s="89"/>
    </row>
    <row r="187" spans="30:30" x14ac:dyDescent="0.35">
      <c r="AD187" s="89"/>
    </row>
    <row r="188" spans="30:30" ht="15" customHeight="1" x14ac:dyDescent="0.35">
      <c r="AD188" s="89"/>
    </row>
    <row r="189" spans="30:30" x14ac:dyDescent="0.35">
      <c r="AD189" s="89"/>
    </row>
    <row r="190" spans="30:30" ht="15" customHeight="1" x14ac:dyDescent="0.35">
      <c r="AD190" s="89"/>
    </row>
    <row r="191" spans="30:30" x14ac:dyDescent="0.35">
      <c r="AD191" s="89"/>
    </row>
    <row r="192" spans="30:30" ht="15" customHeight="1" x14ac:dyDescent="0.35">
      <c r="AD192" s="89"/>
    </row>
    <row r="193" spans="30:30" x14ac:dyDescent="0.35">
      <c r="AD193" s="89"/>
    </row>
    <row r="194" spans="30:30" ht="15" customHeight="1" x14ac:dyDescent="0.35">
      <c r="AD194" s="89"/>
    </row>
    <row r="195" spans="30:30" x14ac:dyDescent="0.35">
      <c r="AD195" s="89"/>
    </row>
    <row r="196" spans="30:30" ht="15" customHeight="1" x14ac:dyDescent="0.35">
      <c r="AD196" s="89"/>
    </row>
    <row r="197" spans="30:30" x14ac:dyDescent="0.35">
      <c r="AD197" s="89"/>
    </row>
    <row r="198" spans="30:30" ht="15" customHeight="1" x14ac:dyDescent="0.35">
      <c r="AD198" s="89"/>
    </row>
    <row r="199" spans="30:30" x14ac:dyDescent="0.35">
      <c r="AD199" s="89"/>
    </row>
    <row r="200" spans="30:30" ht="15" customHeight="1" x14ac:dyDescent="0.35">
      <c r="AD200" s="89"/>
    </row>
    <row r="201" spans="30:30" x14ac:dyDescent="0.35">
      <c r="AD201" s="89"/>
    </row>
    <row r="202" spans="30:30" ht="15" customHeight="1" x14ac:dyDescent="0.35">
      <c r="AD202" s="89"/>
    </row>
    <row r="203" spans="30:30" x14ac:dyDescent="0.35">
      <c r="AD203" s="89"/>
    </row>
    <row r="204" spans="30:30" ht="15" customHeight="1" x14ac:dyDescent="0.35">
      <c r="AD204" s="89"/>
    </row>
    <row r="205" spans="30:30" x14ac:dyDescent="0.35">
      <c r="AD205" s="89"/>
    </row>
    <row r="206" spans="30:30" ht="15" customHeight="1" x14ac:dyDescent="0.35">
      <c r="AD206" s="89"/>
    </row>
    <row r="207" spans="30:30" x14ac:dyDescent="0.35">
      <c r="AD207" s="89"/>
    </row>
    <row r="208" spans="30:30" ht="15" customHeight="1" x14ac:dyDescent="0.35">
      <c r="AD208" s="89"/>
    </row>
    <row r="209" spans="30:30" x14ac:dyDescent="0.35">
      <c r="AD209" s="89"/>
    </row>
    <row r="210" spans="30:30" ht="15" customHeight="1" x14ac:dyDescent="0.35">
      <c r="AD210" s="89"/>
    </row>
    <row r="211" spans="30:30" x14ac:dyDescent="0.35">
      <c r="AD211" s="89"/>
    </row>
    <row r="212" spans="30:30" ht="15" customHeight="1" x14ac:dyDescent="0.35">
      <c r="AD212" s="89"/>
    </row>
    <row r="213" spans="30:30" x14ac:dyDescent="0.35">
      <c r="AD213" s="89"/>
    </row>
    <row r="214" spans="30:30" ht="15" customHeight="1" x14ac:dyDescent="0.35">
      <c r="AD214" s="89"/>
    </row>
    <row r="215" spans="30:30" x14ac:dyDescent="0.35">
      <c r="AD215" s="89"/>
    </row>
    <row r="216" spans="30:30" ht="15" customHeight="1" x14ac:dyDescent="0.35">
      <c r="AD216" s="89"/>
    </row>
    <row r="217" spans="30:30" x14ac:dyDescent="0.35">
      <c r="AD217" s="89"/>
    </row>
    <row r="218" spans="30:30" ht="15" customHeight="1" x14ac:dyDescent="0.35">
      <c r="AD218" s="89"/>
    </row>
    <row r="219" spans="30:30" x14ac:dyDescent="0.35">
      <c r="AD219" s="89"/>
    </row>
    <row r="220" spans="30:30" ht="15" customHeight="1" x14ac:dyDescent="0.35">
      <c r="AD220" s="89"/>
    </row>
    <row r="221" spans="30:30" x14ac:dyDescent="0.35">
      <c r="AD221" s="89"/>
    </row>
    <row r="222" spans="30:30" ht="15" customHeight="1" x14ac:dyDescent="0.35">
      <c r="AD222" s="89"/>
    </row>
    <row r="223" spans="30:30" x14ac:dyDescent="0.35">
      <c r="AD223" s="89"/>
    </row>
    <row r="224" spans="30:30" ht="15" customHeight="1" x14ac:dyDescent="0.35">
      <c r="AD224" s="89"/>
    </row>
    <row r="225" spans="30:30" x14ac:dyDescent="0.35">
      <c r="AD225" s="89"/>
    </row>
    <row r="226" spans="30:30" ht="15" customHeight="1" x14ac:dyDescent="0.35">
      <c r="AD226" s="89"/>
    </row>
    <row r="227" spans="30:30" x14ac:dyDescent="0.35">
      <c r="AD227" s="89"/>
    </row>
    <row r="228" spans="30:30" ht="15" customHeight="1" x14ac:dyDescent="0.35">
      <c r="AD228" s="89"/>
    </row>
    <row r="229" spans="30:30" x14ac:dyDescent="0.35">
      <c r="AD229" s="89"/>
    </row>
    <row r="230" spans="30:30" ht="15" customHeight="1" x14ac:dyDescent="0.35">
      <c r="AD230" s="89"/>
    </row>
    <row r="231" spans="30:30" x14ac:dyDescent="0.35">
      <c r="AD231" s="89"/>
    </row>
    <row r="232" spans="30:30" ht="15" customHeight="1" x14ac:dyDescent="0.35">
      <c r="AD232" s="89"/>
    </row>
    <row r="233" spans="30:30" x14ac:dyDescent="0.35">
      <c r="AD233" s="89"/>
    </row>
    <row r="234" spans="30:30" ht="15" customHeight="1" x14ac:dyDescent="0.35">
      <c r="AD234" s="89"/>
    </row>
    <row r="235" spans="30:30" x14ac:dyDescent="0.35">
      <c r="AD235" s="89"/>
    </row>
    <row r="236" spans="30:30" ht="15" customHeight="1" x14ac:dyDescent="0.35">
      <c r="AD236" s="89"/>
    </row>
    <row r="237" spans="30:30" x14ac:dyDescent="0.35">
      <c r="AD237" s="89"/>
    </row>
    <row r="238" spans="30:30" ht="15" customHeight="1" x14ac:dyDescent="0.35">
      <c r="AD238" s="89"/>
    </row>
    <row r="239" spans="30:30" x14ac:dyDescent="0.35">
      <c r="AD239" s="89"/>
    </row>
    <row r="240" spans="30:30" ht="15" customHeight="1" x14ac:dyDescent="0.35">
      <c r="AD240" s="89"/>
    </row>
    <row r="241" spans="30:30" x14ac:dyDescent="0.35">
      <c r="AD241" s="89"/>
    </row>
    <row r="242" spans="30:30" ht="15" customHeight="1" x14ac:dyDescent="0.35">
      <c r="AD242" s="89"/>
    </row>
    <row r="243" spans="30:30" x14ac:dyDescent="0.35">
      <c r="AD243" s="89"/>
    </row>
    <row r="244" spans="30:30" ht="15" customHeight="1" x14ac:dyDescent="0.35">
      <c r="AD244" s="89"/>
    </row>
    <row r="245" spans="30:30" x14ac:dyDescent="0.35">
      <c r="AD245" s="89"/>
    </row>
    <row r="246" spans="30:30" ht="15" customHeight="1" x14ac:dyDescent="0.35">
      <c r="AD246" s="89"/>
    </row>
    <row r="247" spans="30:30" x14ac:dyDescent="0.35">
      <c r="AD247" s="89"/>
    </row>
    <row r="248" spans="30:30" ht="15" customHeight="1" x14ac:dyDescent="0.35">
      <c r="AD248" s="89"/>
    </row>
    <row r="249" spans="30:30" x14ac:dyDescent="0.35">
      <c r="AD249" s="89"/>
    </row>
    <row r="250" spans="30:30" ht="15" customHeight="1" x14ac:dyDescent="0.35">
      <c r="AD250" s="89"/>
    </row>
    <row r="251" spans="30:30" x14ac:dyDescent="0.35">
      <c r="AD251" s="89"/>
    </row>
    <row r="252" spans="30:30" ht="15" customHeight="1" x14ac:dyDescent="0.35">
      <c r="AD252" s="89"/>
    </row>
    <row r="253" spans="30:30" x14ac:dyDescent="0.35">
      <c r="AD253" s="89"/>
    </row>
    <row r="254" spans="30:30" ht="15" customHeight="1" x14ac:dyDescent="0.35">
      <c r="AD254" s="89"/>
    </row>
    <row r="255" spans="30:30" x14ac:dyDescent="0.35">
      <c r="AD255" s="89"/>
    </row>
    <row r="256" spans="30:30" ht="15" customHeight="1" x14ac:dyDescent="0.35">
      <c r="AD256" s="89"/>
    </row>
    <row r="257" spans="30:30" x14ac:dyDescent="0.35">
      <c r="AD257" s="89"/>
    </row>
    <row r="258" spans="30:30" ht="15" customHeight="1" x14ac:dyDescent="0.35">
      <c r="AD258" s="89"/>
    </row>
    <row r="259" spans="30:30" x14ac:dyDescent="0.35">
      <c r="AD259" s="89"/>
    </row>
    <row r="260" spans="30:30" ht="15" customHeight="1" x14ac:dyDescent="0.35">
      <c r="AD260" s="89"/>
    </row>
    <row r="261" spans="30:30" x14ac:dyDescent="0.35">
      <c r="AD261" s="89"/>
    </row>
    <row r="262" spans="30:30" ht="15" customHeight="1" x14ac:dyDescent="0.35">
      <c r="AD262" s="89"/>
    </row>
    <row r="263" spans="30:30" x14ac:dyDescent="0.35">
      <c r="AD263" s="89"/>
    </row>
    <row r="264" spans="30:30" ht="15" customHeight="1" x14ac:dyDescent="0.35">
      <c r="AD264" s="89"/>
    </row>
    <row r="265" spans="30:30" x14ac:dyDescent="0.35">
      <c r="AD265" s="89"/>
    </row>
    <row r="266" spans="30:30" ht="15" customHeight="1" x14ac:dyDescent="0.35">
      <c r="AD266" s="89"/>
    </row>
    <row r="267" spans="30:30" x14ac:dyDescent="0.35">
      <c r="AD267" s="89"/>
    </row>
    <row r="268" spans="30:30" ht="15" customHeight="1" x14ac:dyDescent="0.35">
      <c r="AD268" s="89"/>
    </row>
    <row r="269" spans="30:30" x14ac:dyDescent="0.35">
      <c r="AD269" s="89"/>
    </row>
    <row r="270" spans="30:30" ht="15" customHeight="1" x14ac:dyDescent="0.35">
      <c r="AD270" s="89"/>
    </row>
    <row r="271" spans="30:30" x14ac:dyDescent="0.35">
      <c r="AD271" s="89"/>
    </row>
    <row r="272" spans="30:30" ht="15" customHeight="1" x14ac:dyDescent="0.35">
      <c r="AD272" s="89"/>
    </row>
    <row r="273" spans="30:30" x14ac:dyDescent="0.35">
      <c r="AD273" s="89"/>
    </row>
    <row r="274" spans="30:30" ht="15" customHeight="1" x14ac:dyDescent="0.35">
      <c r="AD274" s="89"/>
    </row>
    <row r="275" spans="30:30" x14ac:dyDescent="0.35">
      <c r="AD275" s="89"/>
    </row>
    <row r="276" spans="30:30" ht="15" customHeight="1" x14ac:dyDescent="0.35">
      <c r="AD276" s="89"/>
    </row>
    <row r="277" spans="30:30" x14ac:dyDescent="0.35">
      <c r="AD277" s="89"/>
    </row>
    <row r="278" spans="30:30" ht="15" customHeight="1" x14ac:dyDescent="0.35">
      <c r="AD278" s="89"/>
    </row>
    <row r="279" spans="30:30" x14ac:dyDescent="0.35">
      <c r="AD279" s="89"/>
    </row>
    <row r="280" spans="30:30" ht="15" customHeight="1" x14ac:dyDescent="0.35">
      <c r="AD280" s="89"/>
    </row>
    <row r="281" spans="30:30" x14ac:dyDescent="0.35">
      <c r="AD281" s="89"/>
    </row>
    <row r="282" spans="30:30" ht="15" customHeight="1" x14ac:dyDescent="0.35">
      <c r="AD282" s="89"/>
    </row>
    <row r="283" spans="30:30" x14ac:dyDescent="0.35">
      <c r="AD283" s="89"/>
    </row>
    <row r="284" spans="30:30" ht="15" customHeight="1" x14ac:dyDescent="0.35">
      <c r="AD284" s="89"/>
    </row>
    <row r="285" spans="30:30" x14ac:dyDescent="0.35">
      <c r="AD285" s="89"/>
    </row>
    <row r="286" spans="30:30" ht="15" customHeight="1" x14ac:dyDescent="0.35">
      <c r="AD286" s="89"/>
    </row>
    <row r="287" spans="30:30" x14ac:dyDescent="0.35">
      <c r="AD287" s="89"/>
    </row>
    <row r="288" spans="30:30" ht="15" customHeight="1" x14ac:dyDescent="0.35">
      <c r="AD288" s="89"/>
    </row>
    <row r="289" spans="30:30" x14ac:dyDescent="0.35">
      <c r="AD289" s="89"/>
    </row>
    <row r="290" spans="30:30" ht="15" customHeight="1" x14ac:dyDescent="0.35">
      <c r="AD290" s="89"/>
    </row>
    <row r="291" spans="30:30" x14ac:dyDescent="0.35">
      <c r="AD291" s="89"/>
    </row>
    <row r="292" spans="30:30" ht="15" customHeight="1" x14ac:dyDescent="0.35">
      <c r="AD292" s="89"/>
    </row>
    <row r="293" spans="30:30" x14ac:dyDescent="0.35">
      <c r="AD293" s="89"/>
    </row>
    <row r="294" spans="30:30" ht="15" customHeight="1" x14ac:dyDescent="0.35">
      <c r="AD294" s="89"/>
    </row>
    <row r="295" spans="30:30" x14ac:dyDescent="0.35">
      <c r="AD295" s="89"/>
    </row>
    <row r="296" spans="30:30" ht="15" customHeight="1" x14ac:dyDescent="0.35">
      <c r="AD296" s="89"/>
    </row>
    <row r="297" spans="30:30" x14ac:dyDescent="0.35">
      <c r="AD297" s="89"/>
    </row>
    <row r="298" spans="30:30" ht="15" customHeight="1" x14ac:dyDescent="0.35">
      <c r="AD298" s="89"/>
    </row>
    <row r="299" spans="30:30" x14ac:dyDescent="0.35">
      <c r="AD299" s="89"/>
    </row>
    <row r="300" spans="30:30" ht="15" customHeight="1" x14ac:dyDescent="0.35">
      <c r="AD300" s="89"/>
    </row>
    <row r="301" spans="30:30" x14ac:dyDescent="0.35">
      <c r="AD301" s="89"/>
    </row>
    <row r="302" spans="30:30" ht="15" customHeight="1" x14ac:dyDescent="0.35">
      <c r="AD302" s="89"/>
    </row>
    <row r="303" spans="30:30" x14ac:dyDescent="0.35">
      <c r="AD303" s="89"/>
    </row>
    <row r="304" spans="30:30" ht="15" customHeight="1" x14ac:dyDescent="0.35">
      <c r="AD304" s="89"/>
    </row>
    <row r="305" spans="30:30" x14ac:dyDescent="0.35">
      <c r="AD305" s="89"/>
    </row>
    <row r="306" spans="30:30" ht="15" customHeight="1" x14ac:dyDescent="0.35">
      <c r="AD306" s="89"/>
    </row>
    <row r="307" spans="30:30" x14ac:dyDescent="0.35">
      <c r="AD307" s="89"/>
    </row>
    <row r="308" spans="30:30" ht="15" customHeight="1" x14ac:dyDescent="0.35">
      <c r="AD308" s="89"/>
    </row>
    <row r="309" spans="30:30" x14ac:dyDescent="0.35">
      <c r="AD309" s="89"/>
    </row>
    <row r="310" spans="30:30" ht="15" customHeight="1" x14ac:dyDescent="0.35">
      <c r="AD310" s="89"/>
    </row>
    <row r="311" spans="30:30" x14ac:dyDescent="0.35">
      <c r="AD311" s="89"/>
    </row>
    <row r="312" spans="30:30" ht="15" customHeight="1" x14ac:dyDescent="0.35">
      <c r="AD312" s="89"/>
    </row>
    <row r="313" spans="30:30" x14ac:dyDescent="0.35">
      <c r="AD313" s="89"/>
    </row>
    <row r="314" spans="30:30" ht="15" customHeight="1" x14ac:dyDescent="0.35">
      <c r="AD314" s="89"/>
    </row>
    <row r="315" spans="30:30" x14ac:dyDescent="0.35">
      <c r="AD315" s="89"/>
    </row>
    <row r="316" spans="30:30" ht="15" customHeight="1" x14ac:dyDescent="0.35">
      <c r="AD316" s="89"/>
    </row>
    <row r="317" spans="30:30" x14ac:dyDescent="0.35">
      <c r="AD317" s="89"/>
    </row>
    <row r="318" spans="30:30" ht="15" customHeight="1" x14ac:dyDescent="0.35">
      <c r="AD318" s="89"/>
    </row>
    <row r="319" spans="30:30" x14ac:dyDescent="0.35">
      <c r="AD319" s="89"/>
    </row>
    <row r="320" spans="30:30" ht="15" customHeight="1" x14ac:dyDescent="0.35">
      <c r="AD320" s="89"/>
    </row>
    <row r="321" spans="30:30" x14ac:dyDescent="0.35">
      <c r="AD321" s="89"/>
    </row>
    <row r="322" spans="30:30" ht="15" customHeight="1" x14ac:dyDescent="0.35">
      <c r="AD322" s="89"/>
    </row>
    <row r="323" spans="30:30" x14ac:dyDescent="0.35">
      <c r="AD323" s="89"/>
    </row>
    <row r="324" spans="30:30" ht="15" customHeight="1" x14ac:dyDescent="0.35">
      <c r="AD324" s="89"/>
    </row>
    <row r="325" spans="30:30" x14ac:dyDescent="0.35">
      <c r="AD325" s="89"/>
    </row>
    <row r="326" spans="30:30" ht="15" customHeight="1" x14ac:dyDescent="0.35">
      <c r="AD326" s="89"/>
    </row>
    <row r="327" spans="30:30" x14ac:dyDescent="0.35">
      <c r="AD327" s="89"/>
    </row>
    <row r="328" spans="30:30" ht="15" customHeight="1" x14ac:dyDescent="0.35">
      <c r="AD328" s="89"/>
    </row>
    <row r="329" spans="30:30" x14ac:dyDescent="0.35">
      <c r="AD329" s="89"/>
    </row>
    <row r="330" spans="30:30" ht="15" customHeight="1" x14ac:dyDescent="0.35">
      <c r="AD330" s="89"/>
    </row>
    <row r="331" spans="30:30" x14ac:dyDescent="0.35">
      <c r="AD331" s="89"/>
    </row>
    <row r="332" spans="30:30" ht="15" customHeight="1" x14ac:dyDescent="0.35">
      <c r="AD332" s="89"/>
    </row>
    <row r="333" spans="30:30" x14ac:dyDescent="0.35">
      <c r="AD333" s="89"/>
    </row>
    <row r="334" spans="30:30" ht="15" customHeight="1" x14ac:dyDescent="0.35">
      <c r="AD334" s="89"/>
    </row>
    <row r="335" spans="30:30" x14ac:dyDescent="0.35">
      <c r="AD335" s="89"/>
    </row>
    <row r="336" spans="30:30" ht="15" customHeight="1" x14ac:dyDescent="0.35">
      <c r="AD336" s="89"/>
    </row>
    <row r="337" spans="30:30" x14ac:dyDescent="0.35">
      <c r="AD337" s="89"/>
    </row>
    <row r="338" spans="30:30" ht="15" customHeight="1" x14ac:dyDescent="0.35">
      <c r="AD338" s="89"/>
    </row>
    <row r="339" spans="30:30" x14ac:dyDescent="0.35">
      <c r="AD339" s="89"/>
    </row>
    <row r="340" spans="30:30" ht="15" customHeight="1" x14ac:dyDescent="0.35">
      <c r="AD340" s="89"/>
    </row>
    <row r="341" spans="30:30" x14ac:dyDescent="0.35">
      <c r="AD341" s="89"/>
    </row>
    <row r="342" spans="30:30" ht="15" customHeight="1" x14ac:dyDescent="0.35">
      <c r="AD342" s="89"/>
    </row>
    <row r="343" spans="30:30" x14ac:dyDescent="0.35">
      <c r="AD343" s="89"/>
    </row>
    <row r="344" spans="30:30" ht="15" customHeight="1" x14ac:dyDescent="0.35">
      <c r="AD344" s="89"/>
    </row>
    <row r="345" spans="30:30" x14ac:dyDescent="0.35">
      <c r="AD345" s="89"/>
    </row>
    <row r="346" spans="30:30" ht="15" customHeight="1" x14ac:dyDescent="0.35">
      <c r="AD346" s="89"/>
    </row>
    <row r="347" spans="30:30" x14ac:dyDescent="0.35">
      <c r="AD347" s="89"/>
    </row>
    <row r="348" spans="30:30" ht="15" customHeight="1" x14ac:dyDescent="0.35">
      <c r="AD348" s="89"/>
    </row>
    <row r="349" spans="30:30" x14ac:dyDescent="0.35">
      <c r="AD349" s="89"/>
    </row>
    <row r="350" spans="30:30" ht="15" customHeight="1" x14ac:dyDescent="0.35">
      <c r="AD350" s="89"/>
    </row>
    <row r="351" spans="30:30" x14ac:dyDescent="0.35">
      <c r="AD351" s="89"/>
    </row>
    <row r="352" spans="30:30" ht="15" customHeight="1" x14ac:dyDescent="0.35">
      <c r="AD352" s="89"/>
    </row>
    <row r="353" spans="30:30" x14ac:dyDescent="0.35">
      <c r="AD353" s="89"/>
    </row>
    <row r="354" spans="30:30" ht="15" customHeight="1" x14ac:dyDescent="0.35">
      <c r="AD354" s="89"/>
    </row>
    <row r="355" spans="30:30" x14ac:dyDescent="0.35">
      <c r="AD355" s="89"/>
    </row>
    <row r="356" spans="30:30" ht="15" customHeight="1" x14ac:dyDescent="0.35">
      <c r="AD356" s="89"/>
    </row>
    <row r="357" spans="30:30" x14ac:dyDescent="0.35">
      <c r="AD357" s="89"/>
    </row>
    <row r="358" spans="30:30" ht="15" customHeight="1" x14ac:dyDescent="0.35">
      <c r="AD358" s="89"/>
    </row>
    <row r="359" spans="30:30" x14ac:dyDescent="0.35">
      <c r="AD359" s="89"/>
    </row>
    <row r="360" spans="30:30" ht="15" customHeight="1" x14ac:dyDescent="0.35">
      <c r="AD360" s="89"/>
    </row>
    <row r="361" spans="30:30" x14ac:dyDescent="0.35">
      <c r="AD361" s="89"/>
    </row>
    <row r="362" spans="30:30" ht="15" customHeight="1" x14ac:dyDescent="0.35">
      <c r="AD362" s="89"/>
    </row>
    <row r="363" spans="30:30" x14ac:dyDescent="0.35">
      <c r="AD363" s="89"/>
    </row>
    <row r="364" spans="30:30" ht="15" customHeight="1" x14ac:dyDescent="0.35">
      <c r="AD364" s="89"/>
    </row>
    <row r="365" spans="30:30" x14ac:dyDescent="0.35">
      <c r="AD365" s="89"/>
    </row>
    <row r="366" spans="30:30" ht="15" customHeight="1" x14ac:dyDescent="0.35">
      <c r="AD366" s="89"/>
    </row>
    <row r="367" spans="30:30" x14ac:dyDescent="0.35">
      <c r="AD367" s="89"/>
    </row>
    <row r="368" spans="30:30" ht="15" customHeight="1" x14ac:dyDescent="0.35">
      <c r="AD368" s="89"/>
    </row>
    <row r="369" spans="30:30" x14ac:dyDescent="0.35">
      <c r="AD369" s="89"/>
    </row>
    <row r="370" spans="30:30" ht="15" customHeight="1" x14ac:dyDescent="0.35">
      <c r="AD370" s="89"/>
    </row>
    <row r="371" spans="30:30" x14ac:dyDescent="0.35">
      <c r="AD371" s="89"/>
    </row>
    <row r="372" spans="30:30" ht="15" customHeight="1" x14ac:dyDescent="0.35">
      <c r="AD372" s="89"/>
    </row>
    <row r="373" spans="30:30" x14ac:dyDescent="0.35">
      <c r="AD373" s="89"/>
    </row>
    <row r="374" spans="30:30" ht="15" customHeight="1" x14ac:dyDescent="0.35">
      <c r="AD374" s="89"/>
    </row>
    <row r="375" spans="30:30" x14ac:dyDescent="0.35">
      <c r="AD375" s="89"/>
    </row>
    <row r="376" spans="30:30" ht="15" customHeight="1" x14ac:dyDescent="0.35">
      <c r="AD376" s="89"/>
    </row>
    <row r="377" spans="30:30" x14ac:dyDescent="0.35">
      <c r="AD377" s="89"/>
    </row>
    <row r="378" spans="30:30" ht="15" customHeight="1" x14ac:dyDescent="0.35">
      <c r="AD378" s="89"/>
    </row>
    <row r="379" spans="30:30" x14ac:dyDescent="0.35">
      <c r="AD379" s="89"/>
    </row>
    <row r="380" spans="30:30" ht="15" customHeight="1" x14ac:dyDescent="0.35">
      <c r="AD380" s="89"/>
    </row>
    <row r="381" spans="30:30" x14ac:dyDescent="0.35">
      <c r="AD381" s="89"/>
    </row>
    <row r="382" spans="30:30" ht="15" customHeight="1" x14ac:dyDescent="0.35">
      <c r="AD382" s="89"/>
    </row>
    <row r="383" spans="30:30" x14ac:dyDescent="0.35">
      <c r="AD383" s="89"/>
    </row>
    <row r="384" spans="30:30" ht="15" customHeight="1" x14ac:dyDescent="0.35">
      <c r="AD384" s="89"/>
    </row>
    <row r="385" spans="30:30" x14ac:dyDescent="0.35">
      <c r="AD385" s="89"/>
    </row>
    <row r="386" spans="30:30" ht="15" customHeight="1" x14ac:dyDescent="0.35">
      <c r="AD386" s="89"/>
    </row>
    <row r="387" spans="30:30" x14ac:dyDescent="0.35">
      <c r="AD387" s="89"/>
    </row>
    <row r="388" spans="30:30" ht="15" customHeight="1" x14ac:dyDescent="0.35">
      <c r="AD388" s="89"/>
    </row>
    <row r="389" spans="30:30" x14ac:dyDescent="0.35">
      <c r="AD389" s="89"/>
    </row>
    <row r="390" spans="30:30" ht="15" customHeight="1" x14ac:dyDescent="0.35">
      <c r="AD390" s="89"/>
    </row>
    <row r="391" spans="30:30" x14ac:dyDescent="0.35">
      <c r="AD391" s="89"/>
    </row>
    <row r="392" spans="30:30" ht="15" customHeight="1" x14ac:dyDescent="0.35">
      <c r="AD392" s="89"/>
    </row>
    <row r="393" spans="30:30" x14ac:dyDescent="0.35">
      <c r="AD393" s="89"/>
    </row>
    <row r="394" spans="30:30" ht="15" customHeight="1" x14ac:dyDescent="0.35">
      <c r="AD394" s="89"/>
    </row>
    <row r="395" spans="30:30" x14ac:dyDescent="0.35">
      <c r="AD395" s="89"/>
    </row>
    <row r="396" spans="30:30" ht="15" customHeight="1" x14ac:dyDescent="0.35">
      <c r="AD396" s="89"/>
    </row>
    <row r="397" spans="30:30" x14ac:dyDescent="0.35">
      <c r="AD397" s="89"/>
    </row>
    <row r="398" spans="30:30" ht="15" customHeight="1" x14ac:dyDescent="0.35">
      <c r="AD398" s="89"/>
    </row>
    <row r="399" spans="30:30" x14ac:dyDescent="0.35">
      <c r="AD399" s="89"/>
    </row>
    <row r="400" spans="30:30" ht="15" customHeight="1" x14ac:dyDescent="0.35">
      <c r="AD400" s="89"/>
    </row>
    <row r="401" spans="30:30" x14ac:dyDescent="0.35">
      <c r="AD401" s="89"/>
    </row>
    <row r="402" spans="30:30" ht="15" customHeight="1" x14ac:dyDescent="0.35">
      <c r="AD402" s="89"/>
    </row>
    <row r="403" spans="30:30" x14ac:dyDescent="0.35">
      <c r="AD403" s="89"/>
    </row>
    <row r="404" spans="30:30" ht="15" customHeight="1" x14ac:dyDescent="0.35">
      <c r="AD404" s="89"/>
    </row>
    <row r="405" spans="30:30" x14ac:dyDescent="0.35">
      <c r="AD405" s="89"/>
    </row>
    <row r="406" spans="30:30" ht="15" customHeight="1" x14ac:dyDescent="0.35">
      <c r="AD406" s="89"/>
    </row>
    <row r="407" spans="30:30" x14ac:dyDescent="0.35">
      <c r="AD407" s="89"/>
    </row>
    <row r="408" spans="30:30" ht="15" customHeight="1" x14ac:dyDescent="0.35">
      <c r="AD408" s="89"/>
    </row>
    <row r="409" spans="30:30" x14ac:dyDescent="0.35">
      <c r="AD409" s="89"/>
    </row>
    <row r="410" spans="30:30" ht="15" customHeight="1" x14ac:dyDescent="0.35">
      <c r="AD410" s="89"/>
    </row>
    <row r="411" spans="30:30" x14ac:dyDescent="0.35">
      <c r="AD411" s="89"/>
    </row>
    <row r="412" spans="30:30" ht="15" customHeight="1" x14ac:dyDescent="0.35">
      <c r="AD412" s="89"/>
    </row>
    <row r="413" spans="30:30" x14ac:dyDescent="0.35">
      <c r="AD413" s="89"/>
    </row>
    <row r="414" spans="30:30" ht="15" customHeight="1" x14ac:dyDescent="0.35">
      <c r="AD414" s="89"/>
    </row>
    <row r="415" spans="30:30" x14ac:dyDescent="0.35">
      <c r="AD415" s="89"/>
    </row>
    <row r="416" spans="30:30" ht="15" customHeight="1" x14ac:dyDescent="0.35">
      <c r="AD416" s="89"/>
    </row>
    <row r="417" spans="30:30" x14ac:dyDescent="0.35">
      <c r="AD417" s="89"/>
    </row>
    <row r="418" spans="30:30" ht="15" customHeight="1" x14ac:dyDescent="0.35">
      <c r="AD418" s="89"/>
    </row>
    <row r="419" spans="30:30" x14ac:dyDescent="0.35">
      <c r="AD419" s="89"/>
    </row>
    <row r="420" spans="30:30" ht="15" customHeight="1" x14ac:dyDescent="0.35">
      <c r="AD420" s="89"/>
    </row>
    <row r="421" spans="30:30" x14ac:dyDescent="0.35">
      <c r="AD421" s="89"/>
    </row>
    <row r="422" spans="30:30" ht="15" customHeight="1" x14ac:dyDescent="0.35">
      <c r="AD422" s="89"/>
    </row>
    <row r="423" spans="30:30" x14ac:dyDescent="0.35">
      <c r="AD423" s="89"/>
    </row>
    <row r="424" spans="30:30" ht="15" customHeight="1" x14ac:dyDescent="0.35">
      <c r="AD424" s="89"/>
    </row>
    <row r="425" spans="30:30" x14ac:dyDescent="0.35">
      <c r="AD425" s="89"/>
    </row>
    <row r="426" spans="30:30" ht="15" customHeight="1" x14ac:dyDescent="0.35">
      <c r="AD426" s="89"/>
    </row>
    <row r="427" spans="30:30" x14ac:dyDescent="0.35">
      <c r="AD427" s="89"/>
    </row>
    <row r="428" spans="30:30" ht="15" customHeight="1" x14ac:dyDescent="0.35">
      <c r="AD428" s="89"/>
    </row>
    <row r="429" spans="30:30" x14ac:dyDescent="0.35">
      <c r="AD429" s="89"/>
    </row>
    <row r="430" spans="30:30" ht="15" customHeight="1" x14ac:dyDescent="0.35">
      <c r="AD430" s="89"/>
    </row>
    <row r="431" spans="30:30" x14ac:dyDescent="0.35">
      <c r="AD431" s="89"/>
    </row>
    <row r="432" spans="30:30" ht="15" customHeight="1" x14ac:dyDescent="0.35">
      <c r="AD432" s="89"/>
    </row>
    <row r="433" spans="30:30" x14ac:dyDescent="0.35">
      <c r="AD433" s="89"/>
    </row>
    <row r="434" spans="30:30" ht="15" customHeight="1" x14ac:dyDescent="0.35">
      <c r="AD434" s="89"/>
    </row>
    <row r="435" spans="30:30" x14ac:dyDescent="0.35">
      <c r="AD435" s="89"/>
    </row>
    <row r="436" spans="30:30" ht="15" customHeight="1" x14ac:dyDescent="0.35">
      <c r="AD436" s="89"/>
    </row>
    <row r="437" spans="30:30" x14ac:dyDescent="0.35">
      <c r="AD437" s="89"/>
    </row>
    <row r="438" spans="30:30" ht="15" customHeight="1" x14ac:dyDescent="0.35">
      <c r="AD438" s="89"/>
    </row>
    <row r="439" spans="30:30" x14ac:dyDescent="0.35">
      <c r="AD439" s="89"/>
    </row>
    <row r="440" spans="30:30" ht="15" customHeight="1" x14ac:dyDescent="0.35">
      <c r="AD440" s="89"/>
    </row>
    <row r="441" spans="30:30" x14ac:dyDescent="0.35">
      <c r="AD441" s="89"/>
    </row>
    <row r="442" spans="30:30" ht="15" customHeight="1" x14ac:dyDescent="0.35">
      <c r="AD442" s="89"/>
    </row>
    <row r="443" spans="30:30" x14ac:dyDescent="0.35">
      <c r="AD443" s="89"/>
    </row>
    <row r="444" spans="30:30" ht="15" customHeight="1" x14ac:dyDescent="0.35">
      <c r="AD444" s="89"/>
    </row>
    <row r="445" spans="30:30" x14ac:dyDescent="0.35">
      <c r="AD445" s="89"/>
    </row>
    <row r="446" spans="30:30" ht="15" customHeight="1" x14ac:dyDescent="0.35">
      <c r="AD446" s="89"/>
    </row>
    <row r="447" spans="30:30" x14ac:dyDescent="0.35">
      <c r="AD447" s="89"/>
    </row>
    <row r="448" spans="30:30" ht="15" customHeight="1" x14ac:dyDescent="0.35">
      <c r="AD448" s="89"/>
    </row>
    <row r="449" spans="30:30" x14ac:dyDescent="0.35">
      <c r="AD449" s="89"/>
    </row>
    <row r="450" spans="30:30" ht="15" customHeight="1" x14ac:dyDescent="0.35">
      <c r="AD450" s="89"/>
    </row>
    <row r="451" spans="30:30" x14ac:dyDescent="0.35">
      <c r="AD451" s="89"/>
    </row>
    <row r="452" spans="30:30" ht="15" customHeight="1" x14ac:dyDescent="0.35">
      <c r="AD452" s="89"/>
    </row>
    <row r="453" spans="30:30" x14ac:dyDescent="0.35">
      <c r="AD453" s="89"/>
    </row>
    <row r="454" spans="30:30" ht="15" customHeight="1" x14ac:dyDescent="0.35">
      <c r="AD454" s="89"/>
    </row>
    <row r="455" spans="30:30" x14ac:dyDescent="0.35">
      <c r="AD455" s="89"/>
    </row>
    <row r="456" spans="30:30" ht="15" customHeight="1" x14ac:dyDescent="0.35">
      <c r="AD456" s="89"/>
    </row>
    <row r="457" spans="30:30" x14ac:dyDescent="0.35">
      <c r="AD457" s="89"/>
    </row>
    <row r="458" spans="30:30" ht="15" customHeight="1" x14ac:dyDescent="0.35">
      <c r="AD458" s="89"/>
    </row>
    <row r="459" spans="30:30" x14ac:dyDescent="0.35">
      <c r="AD459" s="89"/>
    </row>
    <row r="460" spans="30:30" ht="15" customHeight="1" x14ac:dyDescent="0.35">
      <c r="AD460" s="89"/>
    </row>
    <row r="461" spans="30:30" x14ac:dyDescent="0.35">
      <c r="AD461" s="89"/>
    </row>
    <row r="462" spans="30:30" ht="15" customHeight="1" x14ac:dyDescent="0.35">
      <c r="AD462" s="89"/>
    </row>
    <row r="463" spans="30:30" x14ac:dyDescent="0.35">
      <c r="AD463" s="89"/>
    </row>
    <row r="464" spans="30:30" ht="15" customHeight="1" x14ac:dyDescent="0.35">
      <c r="AD464" s="89"/>
    </row>
    <row r="465" spans="30:30" x14ac:dyDescent="0.35">
      <c r="AD465" s="89"/>
    </row>
    <row r="466" spans="30:30" ht="15" customHeight="1" x14ac:dyDescent="0.35">
      <c r="AD466" s="89"/>
    </row>
    <row r="467" spans="30:30" x14ac:dyDescent="0.35">
      <c r="AD467" s="89"/>
    </row>
    <row r="468" spans="30:30" ht="15" customHeight="1" x14ac:dyDescent="0.35">
      <c r="AD468" s="89"/>
    </row>
    <row r="469" spans="30:30" x14ac:dyDescent="0.35">
      <c r="AD469" s="89"/>
    </row>
    <row r="470" spans="30:30" ht="15" customHeight="1" x14ac:dyDescent="0.35">
      <c r="AD470" s="89"/>
    </row>
    <row r="471" spans="30:30" x14ac:dyDescent="0.35">
      <c r="AD471" s="89"/>
    </row>
    <row r="472" spans="30:30" ht="15" customHeight="1" x14ac:dyDescent="0.35">
      <c r="AD472" s="89"/>
    </row>
    <row r="473" spans="30:30" x14ac:dyDescent="0.35">
      <c r="AD473" s="89"/>
    </row>
    <row r="474" spans="30:30" ht="15" customHeight="1" x14ac:dyDescent="0.35">
      <c r="AD474" s="89"/>
    </row>
    <row r="475" spans="30:30" x14ac:dyDescent="0.35">
      <c r="AD475" s="89"/>
    </row>
    <row r="476" spans="30:30" ht="15" customHeight="1" x14ac:dyDescent="0.35">
      <c r="AD476" s="89"/>
    </row>
    <row r="477" spans="30:30" x14ac:dyDescent="0.35">
      <c r="AD477" s="89"/>
    </row>
    <row r="478" spans="30:30" ht="15" customHeight="1" x14ac:dyDescent="0.35">
      <c r="AD478" s="89"/>
    </row>
    <row r="479" spans="30:30" x14ac:dyDescent="0.35">
      <c r="AD479" s="89"/>
    </row>
    <row r="480" spans="30:30" ht="15" customHeight="1" x14ac:dyDescent="0.35">
      <c r="AD480" s="89"/>
    </row>
    <row r="481" spans="30:30" x14ac:dyDescent="0.35">
      <c r="AD481" s="89"/>
    </row>
    <row r="482" spans="30:30" ht="15" customHeight="1" x14ac:dyDescent="0.35">
      <c r="AD482" s="89"/>
    </row>
    <row r="483" spans="30:30" x14ac:dyDescent="0.35">
      <c r="AD483" s="89"/>
    </row>
    <row r="484" spans="30:30" ht="15" customHeight="1" x14ac:dyDescent="0.35">
      <c r="AD484" s="89"/>
    </row>
    <row r="485" spans="30:30" x14ac:dyDescent="0.35">
      <c r="AD485" s="89"/>
    </row>
    <row r="486" spans="30:30" ht="15" customHeight="1" x14ac:dyDescent="0.35">
      <c r="AD486" s="89"/>
    </row>
    <row r="487" spans="30:30" x14ac:dyDescent="0.35">
      <c r="AD487" s="89"/>
    </row>
    <row r="488" spans="30:30" ht="15" customHeight="1" x14ac:dyDescent="0.35">
      <c r="AD488" s="89"/>
    </row>
    <row r="489" spans="30:30" x14ac:dyDescent="0.35">
      <c r="AD489" s="89"/>
    </row>
    <row r="490" spans="30:30" ht="15" customHeight="1" x14ac:dyDescent="0.35">
      <c r="AD490" s="89"/>
    </row>
    <row r="491" spans="30:30" x14ac:dyDescent="0.35">
      <c r="AD491" s="89"/>
    </row>
    <row r="492" spans="30:30" ht="15" customHeight="1" x14ac:dyDescent="0.35">
      <c r="AD492" s="89"/>
    </row>
    <row r="493" spans="30:30" x14ac:dyDescent="0.35">
      <c r="AD493" s="89"/>
    </row>
    <row r="494" spans="30:30" ht="15" customHeight="1" x14ac:dyDescent="0.35">
      <c r="AD494" s="89"/>
    </row>
    <row r="495" spans="30:30" x14ac:dyDescent="0.35">
      <c r="AD495" s="89"/>
    </row>
    <row r="496" spans="30:30" ht="15" customHeight="1" x14ac:dyDescent="0.35">
      <c r="AD496" s="89"/>
    </row>
    <row r="497" spans="30:30" x14ac:dyDescent="0.35">
      <c r="AD497" s="89"/>
    </row>
    <row r="498" spans="30:30" ht="15" customHeight="1" x14ac:dyDescent="0.35">
      <c r="AD498" s="89"/>
    </row>
    <row r="499" spans="30:30" x14ac:dyDescent="0.35">
      <c r="AD499" s="89"/>
    </row>
    <row r="500" spans="30:30" ht="15" customHeight="1" x14ac:dyDescent="0.35">
      <c r="AD500" s="89"/>
    </row>
    <row r="501" spans="30:30" x14ac:dyDescent="0.35">
      <c r="AD501" s="89"/>
    </row>
    <row r="502" spans="30:30" ht="15" customHeight="1" x14ac:dyDescent="0.35">
      <c r="AD502" s="89"/>
    </row>
    <row r="503" spans="30:30" x14ac:dyDescent="0.35">
      <c r="AD503" s="89"/>
    </row>
    <row r="504" spans="30:30" ht="15" customHeight="1" x14ac:dyDescent="0.35">
      <c r="AD504" s="89"/>
    </row>
    <row r="505" spans="30:30" x14ac:dyDescent="0.35">
      <c r="AD505" s="89"/>
    </row>
    <row r="506" spans="30:30" ht="15" customHeight="1" x14ac:dyDescent="0.35">
      <c r="AD506" s="89"/>
    </row>
    <row r="507" spans="30:30" x14ac:dyDescent="0.35">
      <c r="AD507" s="89"/>
    </row>
    <row r="508" spans="30:30" ht="15" customHeight="1" x14ac:dyDescent="0.35">
      <c r="AD508" s="89"/>
    </row>
    <row r="509" spans="30:30" x14ac:dyDescent="0.35">
      <c r="AD509" s="89"/>
    </row>
    <row r="510" spans="30:30" ht="15" customHeight="1" x14ac:dyDescent="0.35">
      <c r="AD510" s="89"/>
    </row>
    <row r="511" spans="30:30" x14ac:dyDescent="0.35">
      <c r="AD511" s="89"/>
    </row>
    <row r="512" spans="30:30" ht="15" customHeight="1" x14ac:dyDescent="0.35">
      <c r="AD512" s="89"/>
    </row>
    <row r="513" spans="30:30" x14ac:dyDescent="0.35">
      <c r="AD513" s="89"/>
    </row>
    <row r="514" spans="30:30" ht="15" customHeight="1" x14ac:dyDescent="0.35">
      <c r="AD514" s="89"/>
    </row>
    <row r="515" spans="30:30" x14ac:dyDescent="0.35">
      <c r="AD515" s="89"/>
    </row>
    <row r="516" spans="30:30" ht="15" customHeight="1" x14ac:dyDescent="0.35">
      <c r="AD516" s="89"/>
    </row>
    <row r="517" spans="30:30" x14ac:dyDescent="0.35">
      <c r="AD517" s="89"/>
    </row>
    <row r="518" spans="30:30" ht="15" customHeight="1" x14ac:dyDescent="0.35">
      <c r="AD518" s="89"/>
    </row>
    <row r="519" spans="30:30" x14ac:dyDescent="0.35">
      <c r="AD519" s="89"/>
    </row>
    <row r="520" spans="30:30" ht="15" customHeight="1" x14ac:dyDescent="0.35">
      <c r="AD520" s="89"/>
    </row>
    <row r="521" spans="30:30" x14ac:dyDescent="0.35">
      <c r="AD521" s="89"/>
    </row>
    <row r="522" spans="30:30" ht="15" customHeight="1" x14ac:dyDescent="0.35">
      <c r="AD522" s="89"/>
    </row>
    <row r="523" spans="30:30" x14ac:dyDescent="0.35">
      <c r="AD523" s="89"/>
    </row>
    <row r="524" spans="30:30" ht="15" customHeight="1" x14ac:dyDescent="0.35">
      <c r="AD524" s="89"/>
    </row>
    <row r="525" spans="30:30" x14ac:dyDescent="0.35">
      <c r="AD525" s="89"/>
    </row>
    <row r="526" spans="30:30" ht="15" customHeight="1" x14ac:dyDescent="0.35">
      <c r="AD526" s="89"/>
    </row>
    <row r="527" spans="30:30" x14ac:dyDescent="0.35">
      <c r="AD527" s="89"/>
    </row>
    <row r="528" spans="30:30" ht="15" customHeight="1" x14ac:dyDescent="0.35">
      <c r="AD528" s="89"/>
    </row>
    <row r="529" spans="30:30" x14ac:dyDescent="0.35">
      <c r="AD529" s="89"/>
    </row>
    <row r="530" spans="30:30" ht="15" customHeight="1" x14ac:dyDescent="0.35">
      <c r="AD530" s="89"/>
    </row>
    <row r="531" spans="30:30" x14ac:dyDescent="0.35">
      <c r="AD531" s="89"/>
    </row>
    <row r="532" spans="30:30" ht="15" customHeight="1" x14ac:dyDescent="0.35">
      <c r="AD532" s="89"/>
    </row>
    <row r="533" spans="30:30" x14ac:dyDescent="0.35">
      <c r="AD533" s="89"/>
    </row>
    <row r="534" spans="30:30" ht="15" customHeight="1" x14ac:dyDescent="0.35">
      <c r="AD534" s="89"/>
    </row>
    <row r="535" spans="30:30" x14ac:dyDescent="0.35">
      <c r="AD535" s="89"/>
    </row>
    <row r="536" spans="30:30" ht="15" customHeight="1" x14ac:dyDescent="0.35">
      <c r="AD536" s="89"/>
    </row>
    <row r="537" spans="30:30" x14ac:dyDescent="0.35">
      <c r="AD537" s="89"/>
    </row>
    <row r="538" spans="30:30" ht="15" customHeight="1" x14ac:dyDescent="0.35">
      <c r="AD538" s="89"/>
    </row>
    <row r="539" spans="30:30" x14ac:dyDescent="0.35">
      <c r="AD539" s="89"/>
    </row>
    <row r="540" spans="30:30" ht="15" customHeight="1" x14ac:dyDescent="0.35">
      <c r="AD540" s="89"/>
    </row>
    <row r="541" spans="30:30" x14ac:dyDescent="0.35">
      <c r="AD541" s="89"/>
    </row>
    <row r="542" spans="30:30" ht="15" customHeight="1" x14ac:dyDescent="0.35">
      <c r="AD542" s="89"/>
    </row>
    <row r="543" spans="30:30" x14ac:dyDescent="0.35">
      <c r="AD543" s="89"/>
    </row>
    <row r="544" spans="30:30" ht="15" customHeight="1" x14ac:dyDescent="0.35">
      <c r="AD544" s="89"/>
    </row>
    <row r="545" spans="30:30" x14ac:dyDescent="0.35">
      <c r="AD545" s="89"/>
    </row>
    <row r="546" spans="30:30" ht="15" customHeight="1" x14ac:dyDescent="0.35">
      <c r="AD546" s="89"/>
    </row>
    <row r="547" spans="30:30" x14ac:dyDescent="0.35">
      <c r="AD547" s="89"/>
    </row>
    <row r="548" spans="30:30" ht="15" customHeight="1" x14ac:dyDescent="0.35">
      <c r="AD548" s="89"/>
    </row>
    <row r="549" spans="30:30" x14ac:dyDescent="0.35">
      <c r="AD549" s="89"/>
    </row>
    <row r="550" spans="30:30" ht="15" customHeight="1" x14ac:dyDescent="0.35">
      <c r="AD550" s="89"/>
    </row>
    <row r="551" spans="30:30" x14ac:dyDescent="0.35">
      <c r="AD551" s="89"/>
    </row>
    <row r="552" spans="30:30" ht="15" customHeight="1" x14ac:dyDescent="0.35">
      <c r="AD552" s="89"/>
    </row>
    <row r="553" spans="30:30" x14ac:dyDescent="0.35">
      <c r="AD553" s="89"/>
    </row>
    <row r="554" spans="30:30" ht="15" customHeight="1" x14ac:dyDescent="0.35">
      <c r="AD554" s="89"/>
    </row>
    <row r="555" spans="30:30" x14ac:dyDescent="0.35">
      <c r="AD555" s="89"/>
    </row>
    <row r="556" spans="30:30" ht="15" customHeight="1" x14ac:dyDescent="0.35">
      <c r="AD556" s="89"/>
    </row>
    <row r="557" spans="30:30" x14ac:dyDescent="0.35">
      <c r="AD557" s="89"/>
    </row>
    <row r="558" spans="30:30" ht="15" customHeight="1" x14ac:dyDescent="0.35">
      <c r="AD558" s="89"/>
    </row>
    <row r="559" spans="30:30" x14ac:dyDescent="0.35">
      <c r="AD559" s="89"/>
    </row>
    <row r="560" spans="30:30" ht="15" customHeight="1" x14ac:dyDescent="0.35">
      <c r="AD560" s="89"/>
    </row>
    <row r="561" spans="30:30" x14ac:dyDescent="0.35">
      <c r="AD561" s="89"/>
    </row>
    <row r="562" spans="30:30" ht="15" customHeight="1" x14ac:dyDescent="0.35">
      <c r="AD562" s="89"/>
    </row>
    <row r="563" spans="30:30" x14ac:dyDescent="0.35">
      <c r="AD563" s="89"/>
    </row>
    <row r="564" spans="30:30" ht="15" customHeight="1" x14ac:dyDescent="0.35">
      <c r="AD564" s="89"/>
    </row>
    <row r="565" spans="30:30" x14ac:dyDescent="0.35">
      <c r="AD565" s="89"/>
    </row>
    <row r="566" spans="30:30" ht="15" customHeight="1" x14ac:dyDescent="0.35">
      <c r="AD566" s="89"/>
    </row>
    <row r="567" spans="30:30" x14ac:dyDescent="0.35">
      <c r="AD567" s="89"/>
    </row>
    <row r="568" spans="30:30" ht="15" customHeight="1" x14ac:dyDescent="0.35">
      <c r="AD568" s="89"/>
    </row>
    <row r="569" spans="30:30" x14ac:dyDescent="0.35">
      <c r="AD569" s="89"/>
    </row>
    <row r="570" spans="30:30" ht="15" customHeight="1" x14ac:dyDescent="0.35">
      <c r="AD570" s="89"/>
    </row>
    <row r="571" spans="30:30" x14ac:dyDescent="0.35">
      <c r="AD571" s="89"/>
    </row>
    <row r="572" spans="30:30" ht="15" customHeight="1" x14ac:dyDescent="0.35">
      <c r="AD572" s="89"/>
    </row>
    <row r="573" spans="30:30" x14ac:dyDescent="0.35">
      <c r="AD573" s="89"/>
    </row>
    <row r="574" spans="30:30" ht="15" customHeight="1" x14ac:dyDescent="0.35">
      <c r="AD574" s="89"/>
    </row>
    <row r="575" spans="30:30" x14ac:dyDescent="0.35">
      <c r="AD575" s="89"/>
    </row>
    <row r="576" spans="30:30" ht="15" customHeight="1" x14ac:dyDescent="0.35">
      <c r="AD576" s="89"/>
    </row>
    <row r="577" spans="30:30" x14ac:dyDescent="0.35">
      <c r="AD577" s="89"/>
    </row>
    <row r="578" spans="30:30" ht="15" customHeight="1" x14ac:dyDescent="0.35">
      <c r="AD578" s="89"/>
    </row>
    <row r="579" spans="30:30" x14ac:dyDescent="0.35">
      <c r="AD579" s="89"/>
    </row>
    <row r="580" spans="30:30" ht="15" customHeight="1" x14ac:dyDescent="0.35">
      <c r="AD580" s="89"/>
    </row>
    <row r="581" spans="30:30" x14ac:dyDescent="0.35">
      <c r="AD581" s="89"/>
    </row>
    <row r="582" spans="30:30" ht="15" customHeight="1" x14ac:dyDescent="0.35">
      <c r="AD582" s="89"/>
    </row>
    <row r="583" spans="30:30" x14ac:dyDescent="0.35">
      <c r="AD583" s="89"/>
    </row>
    <row r="584" spans="30:30" ht="15" customHeight="1" x14ac:dyDescent="0.35">
      <c r="AD584" s="89"/>
    </row>
    <row r="585" spans="30:30" x14ac:dyDescent="0.35">
      <c r="AD585" s="89"/>
    </row>
    <row r="586" spans="30:30" ht="15" customHeight="1" x14ac:dyDescent="0.35">
      <c r="AD586" s="89"/>
    </row>
    <row r="587" spans="30:30" x14ac:dyDescent="0.35">
      <c r="AD587" s="89"/>
    </row>
    <row r="588" spans="30:30" ht="15" customHeight="1" x14ac:dyDescent="0.35">
      <c r="AD588" s="89"/>
    </row>
    <row r="589" spans="30:30" x14ac:dyDescent="0.35">
      <c r="AD589" s="89"/>
    </row>
    <row r="590" spans="30:30" ht="15" customHeight="1" x14ac:dyDescent="0.35">
      <c r="AD590" s="89"/>
    </row>
    <row r="591" spans="30:30" x14ac:dyDescent="0.35">
      <c r="AD591" s="89"/>
    </row>
    <row r="592" spans="30:30" ht="15" customHeight="1" x14ac:dyDescent="0.35">
      <c r="AD592" s="89"/>
    </row>
    <row r="593" spans="30:30" x14ac:dyDescent="0.35">
      <c r="AD593" s="89"/>
    </row>
    <row r="594" spans="30:30" ht="15" customHeight="1" x14ac:dyDescent="0.35">
      <c r="AD594" s="89"/>
    </row>
    <row r="595" spans="30:30" x14ac:dyDescent="0.35">
      <c r="AD595" s="89"/>
    </row>
    <row r="596" spans="30:30" ht="15" customHeight="1" x14ac:dyDescent="0.35">
      <c r="AD596" s="89"/>
    </row>
    <row r="597" spans="30:30" x14ac:dyDescent="0.35">
      <c r="AD597" s="89"/>
    </row>
    <row r="598" spans="30:30" ht="15" customHeight="1" x14ac:dyDescent="0.35">
      <c r="AD598" s="89"/>
    </row>
    <row r="599" spans="30:30" x14ac:dyDescent="0.35">
      <c r="AD599" s="89"/>
    </row>
    <row r="600" spans="30:30" ht="15" customHeight="1" x14ac:dyDescent="0.35">
      <c r="AD600" s="89"/>
    </row>
    <row r="601" spans="30:30" x14ac:dyDescent="0.35">
      <c r="AD601" s="89"/>
    </row>
    <row r="602" spans="30:30" ht="15" customHeight="1" x14ac:dyDescent="0.35">
      <c r="AD602" s="89"/>
    </row>
    <row r="603" spans="30:30" x14ac:dyDescent="0.35">
      <c r="AD603" s="89"/>
    </row>
    <row r="604" spans="30:30" ht="15" customHeight="1" x14ac:dyDescent="0.35">
      <c r="AD604" s="89"/>
    </row>
    <row r="605" spans="30:30" x14ac:dyDescent="0.35">
      <c r="AD605" s="89"/>
    </row>
    <row r="606" spans="30:30" ht="15" customHeight="1" x14ac:dyDescent="0.35">
      <c r="AD606" s="89"/>
    </row>
    <row r="607" spans="30:30" x14ac:dyDescent="0.35">
      <c r="AD607" s="89"/>
    </row>
    <row r="608" spans="30:30" ht="15" customHeight="1" x14ac:dyDescent="0.35">
      <c r="AD608" s="89"/>
    </row>
    <row r="609" spans="30:30" x14ac:dyDescent="0.35">
      <c r="AD609" s="89"/>
    </row>
    <row r="610" spans="30:30" ht="15" customHeight="1" x14ac:dyDescent="0.35">
      <c r="AD610" s="89"/>
    </row>
    <row r="611" spans="30:30" x14ac:dyDescent="0.35">
      <c r="AD611" s="89"/>
    </row>
    <row r="612" spans="30:30" ht="15" customHeight="1" x14ac:dyDescent="0.35">
      <c r="AD612" s="89"/>
    </row>
    <row r="613" spans="30:30" x14ac:dyDescent="0.35">
      <c r="AD613" s="89"/>
    </row>
    <row r="614" spans="30:30" ht="15" customHeight="1" x14ac:dyDescent="0.35">
      <c r="AD614" s="89"/>
    </row>
    <row r="615" spans="30:30" x14ac:dyDescent="0.35">
      <c r="AD615" s="89"/>
    </row>
    <row r="616" spans="30:30" ht="15" customHeight="1" x14ac:dyDescent="0.35">
      <c r="AD616" s="89"/>
    </row>
    <row r="617" spans="30:30" x14ac:dyDescent="0.35">
      <c r="AD617" s="89"/>
    </row>
    <row r="618" spans="30:30" ht="15" customHeight="1" x14ac:dyDescent="0.35">
      <c r="AD618" s="89"/>
    </row>
    <row r="619" spans="30:30" x14ac:dyDescent="0.35">
      <c r="AD619" s="89"/>
    </row>
    <row r="620" spans="30:30" ht="15" customHeight="1" x14ac:dyDescent="0.35">
      <c r="AD620" s="89"/>
    </row>
    <row r="621" spans="30:30" x14ac:dyDescent="0.35">
      <c r="AD621" s="89"/>
    </row>
    <row r="622" spans="30:30" ht="15" customHeight="1" x14ac:dyDescent="0.35">
      <c r="AD622" s="89"/>
    </row>
    <row r="623" spans="30:30" x14ac:dyDescent="0.35">
      <c r="AD623" s="89"/>
    </row>
    <row r="624" spans="30:30" ht="15" customHeight="1" x14ac:dyDescent="0.35">
      <c r="AD624" s="89"/>
    </row>
    <row r="625" spans="30:30" x14ac:dyDescent="0.35">
      <c r="AD625" s="89"/>
    </row>
    <row r="626" spans="30:30" ht="15" customHeight="1" x14ac:dyDescent="0.35">
      <c r="AD626" s="89"/>
    </row>
    <row r="627" spans="30:30" x14ac:dyDescent="0.35">
      <c r="AD627" s="89"/>
    </row>
    <row r="628" spans="30:30" ht="15" customHeight="1" x14ac:dyDescent="0.35">
      <c r="AD628" s="89"/>
    </row>
    <row r="629" spans="30:30" x14ac:dyDescent="0.35">
      <c r="AD629" s="89"/>
    </row>
    <row r="630" spans="30:30" ht="15" customHeight="1" x14ac:dyDescent="0.35">
      <c r="AD630" s="89"/>
    </row>
    <row r="631" spans="30:30" x14ac:dyDescent="0.35">
      <c r="AD631" s="89"/>
    </row>
    <row r="632" spans="30:30" ht="15" customHeight="1" x14ac:dyDescent="0.35">
      <c r="AD632" s="89"/>
    </row>
    <row r="633" spans="30:30" x14ac:dyDescent="0.35">
      <c r="AD633" s="89"/>
    </row>
    <row r="634" spans="30:30" ht="15" customHeight="1" x14ac:dyDescent="0.35">
      <c r="AD634" s="89"/>
    </row>
    <row r="635" spans="30:30" x14ac:dyDescent="0.35">
      <c r="AD635" s="89"/>
    </row>
    <row r="636" spans="30:30" ht="15" customHeight="1" x14ac:dyDescent="0.35">
      <c r="AD636" s="89"/>
    </row>
    <row r="637" spans="30:30" x14ac:dyDescent="0.35">
      <c r="AD637" s="89"/>
    </row>
    <row r="638" spans="30:30" ht="15" customHeight="1" x14ac:dyDescent="0.35">
      <c r="AD638" s="89"/>
    </row>
    <row r="639" spans="30:30" x14ac:dyDescent="0.35">
      <c r="AD639" s="89"/>
    </row>
    <row r="640" spans="30:30" ht="15" customHeight="1" x14ac:dyDescent="0.35">
      <c r="AD640" s="89"/>
    </row>
    <row r="641" spans="30:30" x14ac:dyDescent="0.35">
      <c r="AD641" s="89"/>
    </row>
    <row r="642" spans="30:30" ht="15" customHeight="1" x14ac:dyDescent="0.35">
      <c r="AD642" s="89"/>
    </row>
    <row r="643" spans="30:30" x14ac:dyDescent="0.35">
      <c r="AD643" s="89"/>
    </row>
    <row r="644" spans="30:30" ht="15" customHeight="1" x14ac:dyDescent="0.35">
      <c r="AD644" s="89"/>
    </row>
    <row r="645" spans="30:30" x14ac:dyDescent="0.35">
      <c r="AD645" s="89"/>
    </row>
    <row r="646" spans="30:30" ht="15" customHeight="1" x14ac:dyDescent="0.35">
      <c r="AD646" s="89"/>
    </row>
    <row r="647" spans="30:30" x14ac:dyDescent="0.35">
      <c r="AD647" s="89"/>
    </row>
    <row r="648" spans="30:30" ht="15" customHeight="1" x14ac:dyDescent="0.35">
      <c r="AD648" s="89"/>
    </row>
    <row r="649" spans="30:30" x14ac:dyDescent="0.35">
      <c r="AD649" s="89"/>
    </row>
    <row r="650" spans="30:30" ht="15" customHeight="1" x14ac:dyDescent="0.35">
      <c r="AD650" s="89"/>
    </row>
    <row r="651" spans="30:30" x14ac:dyDescent="0.35">
      <c r="AD651" s="89"/>
    </row>
    <row r="652" spans="30:30" ht="15" customHeight="1" x14ac:dyDescent="0.35">
      <c r="AD652" s="89"/>
    </row>
    <row r="653" spans="30:30" x14ac:dyDescent="0.35">
      <c r="AD653" s="89"/>
    </row>
    <row r="654" spans="30:30" ht="15" customHeight="1" x14ac:dyDescent="0.35">
      <c r="AD654" s="89"/>
    </row>
    <row r="655" spans="30:30" x14ac:dyDescent="0.35">
      <c r="AD655" s="89"/>
    </row>
    <row r="656" spans="30:30" ht="15" customHeight="1" x14ac:dyDescent="0.35">
      <c r="AD656" s="89"/>
    </row>
    <row r="657" spans="30:30" x14ac:dyDescent="0.35">
      <c r="AD657" s="89"/>
    </row>
    <row r="658" spans="30:30" ht="15" customHeight="1" x14ac:dyDescent="0.35">
      <c r="AD658" s="89"/>
    </row>
    <row r="659" spans="30:30" x14ac:dyDescent="0.35">
      <c r="AD659" s="89"/>
    </row>
    <row r="660" spans="30:30" ht="15" customHeight="1" x14ac:dyDescent="0.35">
      <c r="AD660" s="89"/>
    </row>
    <row r="661" spans="30:30" x14ac:dyDescent="0.35">
      <c r="AD661" s="89"/>
    </row>
    <row r="662" spans="30:30" ht="15" customHeight="1" x14ac:dyDescent="0.35">
      <c r="AD662" s="89"/>
    </row>
    <row r="663" spans="30:30" x14ac:dyDescent="0.35">
      <c r="AD663" s="89"/>
    </row>
    <row r="664" spans="30:30" ht="15" customHeight="1" x14ac:dyDescent="0.35">
      <c r="AD664" s="89"/>
    </row>
    <row r="665" spans="30:30" x14ac:dyDescent="0.35">
      <c r="AD665" s="89"/>
    </row>
    <row r="666" spans="30:30" ht="15" customHeight="1" x14ac:dyDescent="0.35">
      <c r="AD666" s="89"/>
    </row>
    <row r="667" spans="30:30" x14ac:dyDescent="0.35">
      <c r="AD667" s="89"/>
    </row>
    <row r="668" spans="30:30" ht="15" customHeight="1" x14ac:dyDescent="0.35">
      <c r="AD668" s="89"/>
    </row>
    <row r="669" spans="30:30" x14ac:dyDescent="0.35">
      <c r="AD669" s="89"/>
    </row>
    <row r="670" spans="30:30" ht="15" customHeight="1" x14ac:dyDescent="0.35">
      <c r="AD670" s="89"/>
    </row>
    <row r="671" spans="30:30" x14ac:dyDescent="0.35">
      <c r="AD671" s="89"/>
    </row>
    <row r="672" spans="30:30" ht="15" customHeight="1" x14ac:dyDescent="0.35">
      <c r="AD672" s="89"/>
    </row>
    <row r="673" spans="30:30" x14ac:dyDescent="0.35">
      <c r="AD673" s="89"/>
    </row>
    <row r="674" spans="30:30" ht="15" customHeight="1" x14ac:dyDescent="0.35">
      <c r="AD674" s="89"/>
    </row>
    <row r="675" spans="30:30" x14ac:dyDescent="0.35">
      <c r="AD675" s="89"/>
    </row>
    <row r="676" spans="30:30" ht="15" customHeight="1" x14ac:dyDescent="0.35">
      <c r="AD676" s="89"/>
    </row>
    <row r="677" spans="30:30" x14ac:dyDescent="0.35">
      <c r="AD677" s="89"/>
    </row>
    <row r="678" spans="30:30" ht="15" customHeight="1" x14ac:dyDescent="0.35">
      <c r="AD678" s="89"/>
    </row>
    <row r="679" spans="30:30" x14ac:dyDescent="0.35">
      <c r="AD679" s="89"/>
    </row>
    <row r="680" spans="30:30" ht="15" customHeight="1" x14ac:dyDescent="0.35">
      <c r="AD680" s="89"/>
    </row>
    <row r="681" spans="30:30" x14ac:dyDescent="0.35">
      <c r="AD681" s="89"/>
    </row>
    <row r="682" spans="30:30" ht="15" customHeight="1" x14ac:dyDescent="0.35">
      <c r="AD682" s="89"/>
    </row>
  </sheetData>
  <mergeCells count="33">
    <mergeCell ref="A1:D1"/>
    <mergeCell ref="E1:AC1"/>
    <mergeCell ref="A2:D2"/>
    <mergeCell ref="E2:AC2"/>
    <mergeCell ref="A4:A5"/>
    <mergeCell ref="B4:B5"/>
    <mergeCell ref="C4:C5"/>
    <mergeCell ref="D4:D5"/>
    <mergeCell ref="E4:E5"/>
    <mergeCell ref="F4:F5"/>
    <mergeCell ref="S4:S5"/>
    <mergeCell ref="G4:G5"/>
    <mergeCell ref="H4:H5"/>
    <mergeCell ref="I4:I5"/>
    <mergeCell ref="J4:J5"/>
    <mergeCell ref="K4:K5"/>
    <mergeCell ref="AC4:AC5"/>
    <mergeCell ref="U45:X45"/>
    <mergeCell ref="Q46:AB46"/>
    <mergeCell ref="Q50:AB50"/>
    <mergeCell ref="AA4:AA5"/>
    <mergeCell ref="AB4:AB5"/>
    <mergeCell ref="F51:P51"/>
    <mergeCell ref="T4:U4"/>
    <mergeCell ref="V4:W4"/>
    <mergeCell ref="X4:Y4"/>
    <mergeCell ref="Z4:Z5"/>
    <mergeCell ref="M4:M5"/>
    <mergeCell ref="N4:N5"/>
    <mergeCell ref="O4:O5"/>
    <mergeCell ref="P4:P5"/>
    <mergeCell ref="Q4:R4"/>
    <mergeCell ref="L4:L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Sheet5</vt:lpstr>
      <vt:lpstr>Sửa mail</vt:lpstr>
      <vt:lpstr>Sheet4</vt:lpstr>
      <vt:lpstr>Sheet3</vt:lpstr>
      <vt:lpstr>Sheet1</vt:lpstr>
      <vt:lpstr>Sheet2</vt:lpstr>
      <vt:lpstr>TNTT 12.2021 TCKT</vt:lpstr>
      <vt:lpstr>L12.2021 TCKT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DieuNguyen</cp:lastModifiedBy>
  <cp:lastPrinted>2023-02-10T01:42:26Z</cp:lastPrinted>
  <dcterms:created xsi:type="dcterms:W3CDTF">2015-06-05T18:17:20Z</dcterms:created>
  <dcterms:modified xsi:type="dcterms:W3CDTF">2023-03-16T06:08:43Z</dcterms:modified>
</cp:coreProperties>
</file>