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Huy Binh\Documents\GitHub\nguyenhuybinh2604.github.io\java\project-JavaBank\src\io\"/>
    </mc:Choice>
  </mc:AlternateContent>
  <xr:revisionPtr revIDLastSave="0" documentId="13_ncr:1_{427A39B6-9476-4079-9D39-E3CA1744C551}" xr6:coauthVersionLast="47" xr6:coauthVersionMax="47" xr10:uidLastSave="{00000000-0000-0000-0000-000000000000}"/>
  <bookViews>
    <workbookView xWindow="-98" yWindow="-98" windowWidth="21795" windowHeight="13096" activeTab="5" xr2:uid="{00000000-000D-0000-FFFF-FFFF00000000}"/>
  </bookViews>
  <sheets>
    <sheet name="Customer" sheetId="1" r:id="rId1"/>
    <sheet name="Staff" sheetId="2" r:id="rId2"/>
    <sheet name="Manager" sheetId="3" r:id="rId3"/>
    <sheet name="Person" sheetId="4" r:id="rId4"/>
    <sheet name="Account" sheetId="5" r:id="rId5"/>
    <sheet name="Loan" sheetId="7" r:id="rId6"/>
    <sheet name="Saving" sheetId="8" r:id="rId7"/>
    <sheet name="exchangeRate" sheetId="6" r:id="rId8"/>
    <sheet name="interestRate" sheetId="9" r:id="rId9"/>
    <sheet name="Sheet1" sheetId="11" r:id="rId10"/>
    <sheet name="BS" sheetId="10" r:id="rId11"/>
  </sheets>
  <definedNames>
    <definedName name="_xlnm._FilterDatabase" localSheetId="8" hidden="1">interestRate!$A$1:$F$15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7" l="1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" i="7"/>
  <c r="E3" i="7"/>
  <c r="E4" i="7"/>
  <c r="E5" i="7"/>
  <c r="E7" i="7"/>
  <c r="E8" i="7"/>
  <c r="E9" i="7"/>
  <c r="E10" i="7"/>
  <c r="E11" i="7"/>
  <c r="E13" i="7"/>
  <c r="E14" i="7"/>
  <c r="E15" i="7"/>
  <c r="E16" i="7"/>
  <c r="E17" i="7"/>
  <c r="E19" i="7"/>
  <c r="E20" i="7"/>
  <c r="E21" i="7"/>
  <c r="E2" i="7"/>
  <c r="J3" i="5"/>
  <c r="J4" i="5"/>
  <c r="J5" i="5"/>
  <c r="J6" i="5"/>
  <c r="J7" i="5"/>
  <c r="J8" i="5"/>
  <c r="J9" i="5"/>
  <c r="J10" i="5"/>
  <c r="J11" i="5"/>
  <c r="J12" i="5"/>
  <c r="J13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2" i="5"/>
  <c r="L3" i="7"/>
  <c r="L4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J18" i="7" s="1"/>
  <c r="L19" i="7"/>
  <c r="L20" i="7"/>
  <c r="L21" i="7"/>
  <c r="L2" i="7"/>
  <c r="J6" i="7"/>
  <c r="J7" i="7"/>
  <c r="J12" i="7"/>
  <c r="J13" i="7"/>
  <c r="J30" i="8"/>
  <c r="J31" i="8"/>
  <c r="J32" i="8"/>
  <c r="J33" i="8"/>
  <c r="J34" i="8"/>
  <c r="J35" i="8"/>
  <c r="J36" i="8"/>
  <c r="J37" i="8"/>
  <c r="J38" i="8"/>
  <c r="J39" i="8"/>
  <c r="J40" i="8"/>
  <c r="J41" i="8"/>
  <c r="F87" i="9"/>
  <c r="F88" i="9" s="1"/>
  <c r="F3" i="9"/>
  <c r="F17" i="9" s="1"/>
  <c r="F31" i="9" s="1"/>
  <c r="F16" i="9"/>
  <c r="F30" i="9" s="1"/>
  <c r="F45" i="9"/>
  <c r="F59" i="9" s="1"/>
  <c r="F73" i="9" s="1"/>
  <c r="F58" i="9"/>
  <c r="F72" i="9" s="1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2" i="8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2" i="5"/>
  <c r="C4" i="10" l="1"/>
  <c r="J14" i="5"/>
  <c r="J62" i="5"/>
  <c r="J70" i="5"/>
  <c r="J15" i="5"/>
  <c r="J63" i="5"/>
  <c r="J71" i="5"/>
  <c r="J16" i="5"/>
  <c r="J64" i="5"/>
  <c r="J72" i="5"/>
  <c r="J17" i="5"/>
  <c r="J65" i="5"/>
  <c r="J73" i="5"/>
  <c r="J69" i="5"/>
  <c r="J18" i="5"/>
  <c r="J58" i="5"/>
  <c r="J66" i="5"/>
  <c r="J74" i="5"/>
  <c r="J61" i="5"/>
  <c r="J19" i="5"/>
  <c r="J59" i="5"/>
  <c r="J67" i="5"/>
  <c r="J75" i="5"/>
  <c r="J60" i="5"/>
  <c r="J68" i="5"/>
  <c r="J76" i="5"/>
  <c r="C6" i="10"/>
  <c r="F4" i="9"/>
  <c r="F5" i="9" s="1"/>
  <c r="F6" i="9" s="1"/>
  <c r="J11" i="8"/>
  <c r="F89" i="9"/>
  <c r="J12" i="8"/>
  <c r="J8" i="8"/>
  <c r="J16" i="8"/>
  <c r="F46" i="9"/>
  <c r="C7" i="10"/>
  <c r="F18" i="9" l="1"/>
  <c r="F32" i="9" s="1"/>
  <c r="F19" i="9"/>
  <c r="F33" i="9" s="1"/>
  <c r="F60" i="9"/>
  <c r="F74" i="9" s="1"/>
  <c r="F47" i="9"/>
  <c r="F90" i="9"/>
  <c r="J19" i="8"/>
  <c r="J4" i="8"/>
  <c r="J28" i="8"/>
  <c r="J6" i="8"/>
  <c r="J10" i="8"/>
  <c r="F7" i="9"/>
  <c r="F20" i="9"/>
  <c r="F34" i="9" s="1"/>
  <c r="C9" i="10"/>
  <c r="C5" i="10" s="1"/>
  <c r="C3" i="10" s="1"/>
  <c r="F91" i="9" l="1"/>
  <c r="J13" i="8"/>
  <c r="J9" i="8"/>
  <c r="F48" i="9"/>
  <c r="F61" i="9"/>
  <c r="F75" i="9" s="1"/>
  <c r="F8" i="9"/>
  <c r="J19" i="7" s="1"/>
  <c r="F21" i="9"/>
  <c r="F35" i="9" s="1"/>
  <c r="F92" i="9" l="1"/>
  <c r="J29" i="8"/>
  <c r="J2" i="8"/>
  <c r="J18" i="8"/>
  <c r="F62" i="9"/>
  <c r="F76" i="9" s="1"/>
  <c r="F49" i="9"/>
  <c r="F9" i="9"/>
  <c r="J20" i="7" s="1"/>
  <c r="F22" i="9"/>
  <c r="F36" i="9" s="1"/>
  <c r="F93" i="9" l="1"/>
  <c r="J27" i="8"/>
  <c r="J17" i="8"/>
  <c r="F50" i="9"/>
  <c r="F63" i="9"/>
  <c r="F77" i="9" s="1"/>
  <c r="F10" i="9"/>
  <c r="F23" i="9"/>
  <c r="F37" i="9" s="1"/>
  <c r="F94" i="9" l="1"/>
  <c r="J3" i="8"/>
  <c r="J26" i="8"/>
  <c r="J5" i="8"/>
  <c r="J14" i="8"/>
  <c r="J7" i="8"/>
  <c r="J24" i="8"/>
  <c r="F51" i="9"/>
  <c r="F64" i="9"/>
  <c r="F78" i="9" s="1"/>
  <c r="F11" i="9"/>
  <c r="J2" i="7" s="1"/>
  <c r="F24" i="9"/>
  <c r="F38" i="9" l="1"/>
  <c r="J4" i="7" s="1"/>
  <c r="J21" i="7"/>
  <c r="F95" i="9"/>
  <c r="J20" i="8"/>
  <c r="J21" i="8"/>
  <c r="J22" i="8"/>
  <c r="J23" i="8"/>
  <c r="F52" i="9"/>
  <c r="F65" i="9"/>
  <c r="F79" i="9" s="1"/>
  <c r="F25" i="9"/>
  <c r="F39" i="9" s="1"/>
  <c r="F12" i="9"/>
  <c r="J5" i="7" s="1"/>
  <c r="J25" i="8" l="1"/>
  <c r="J15" i="8"/>
  <c r="F53" i="9"/>
  <c r="F66" i="9"/>
  <c r="F80" i="9" s="1"/>
  <c r="J10" i="7" s="1"/>
  <c r="F13" i="9"/>
  <c r="F26" i="9"/>
  <c r="F40" i="9" s="1"/>
  <c r="F54" i="9" l="1"/>
  <c r="F67" i="9"/>
  <c r="F81" i="9" s="1"/>
  <c r="F14" i="9"/>
  <c r="F27" i="9"/>
  <c r="F41" i="9" s="1"/>
  <c r="J16" i="7" s="1"/>
  <c r="F55" i="9" l="1"/>
  <c r="J8" i="7" s="1"/>
  <c r="F68" i="9"/>
  <c r="F82" i="9" s="1"/>
  <c r="F15" i="9"/>
  <c r="F28" i="9"/>
  <c r="F42" i="9" s="1"/>
  <c r="F56" i="9" l="1"/>
  <c r="J11" i="7" s="1"/>
  <c r="F69" i="9"/>
  <c r="F83" i="9" s="1"/>
  <c r="F29" i="9"/>
  <c r="F43" i="9" l="1"/>
  <c r="J15" i="7"/>
  <c r="F57" i="9"/>
  <c r="F70" i="9"/>
  <c r="F84" i="9" s="1"/>
  <c r="J14" i="7"/>
  <c r="J3" i="7" l="1"/>
  <c r="F71" i="9"/>
  <c r="F85" i="9" l="1"/>
  <c r="J9" i="7"/>
  <c r="J17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Huy Binh</author>
  </authors>
  <commentList>
    <comment ref="F1" authorId="0" shapeId="0" xr:uid="{9E5604CD-5E78-460D-B62F-727DEF31E424}">
      <text>
        <r>
          <rPr>
            <b/>
            <sz val="9"/>
            <color indexed="81"/>
            <rFont val="Tahoma"/>
            <family val="2"/>
          </rPr>
          <t>Huy Binh:</t>
        </r>
        <r>
          <rPr>
            <sz val="9"/>
            <color indexed="81"/>
            <rFont val="Tahoma"/>
            <family val="2"/>
          </rPr>
          <t xml:space="preserve">
VND tenor step 0.4%, rating step 0.5%
USD tenor step 0.1%, rating step 0.5%</t>
        </r>
      </text>
    </comment>
  </commentList>
</comments>
</file>

<file path=xl/sharedStrings.xml><?xml version="1.0" encoding="utf-8"?>
<sst xmlns="http://schemas.openxmlformats.org/spreadsheetml/2006/main" count="962" uniqueCount="225">
  <si>
    <t>customerId</t>
  </si>
  <si>
    <t>username</t>
  </si>
  <si>
    <t>password</t>
  </si>
  <si>
    <t>creditRating</t>
  </si>
  <si>
    <t>cus1</t>
  </si>
  <si>
    <t>A@12345</t>
  </si>
  <si>
    <t>A</t>
  </si>
  <si>
    <t>cus2</t>
  </si>
  <si>
    <t>B@12345</t>
  </si>
  <si>
    <t>B</t>
  </si>
  <si>
    <t>cus3</t>
  </si>
  <si>
    <t>C@12345</t>
  </si>
  <si>
    <t>C</t>
  </si>
  <si>
    <t>cus4</t>
  </si>
  <si>
    <t>D@12345</t>
  </si>
  <si>
    <t>cus5</t>
  </si>
  <si>
    <t>E@12345</t>
  </si>
  <si>
    <t>cus6</t>
  </si>
  <si>
    <t>F@12345</t>
  </si>
  <si>
    <t>staffId</t>
  </si>
  <si>
    <t>basicSalary</t>
  </si>
  <si>
    <t>rateOfBonus</t>
  </si>
  <si>
    <t>staff1</t>
  </si>
  <si>
    <t>staff2</t>
  </si>
  <si>
    <t>staff3</t>
  </si>
  <si>
    <t>man1</t>
  </si>
  <si>
    <t>personId</t>
  </si>
  <si>
    <t>name</t>
  </si>
  <si>
    <t>age</t>
  </si>
  <si>
    <t>address</t>
  </si>
  <si>
    <t>email</t>
  </si>
  <si>
    <t>c001</t>
  </si>
  <si>
    <t>Lionel Messi</t>
  </si>
  <si>
    <t>M</t>
  </si>
  <si>
    <t>Argentina</t>
  </si>
  <si>
    <t>messi@mail.com</t>
  </si>
  <si>
    <t>c002</t>
  </si>
  <si>
    <t>Emma Stone</t>
  </si>
  <si>
    <t>F</t>
  </si>
  <si>
    <t>England</t>
  </si>
  <si>
    <t>emma@mail.com</t>
  </si>
  <si>
    <t>c003</t>
  </si>
  <si>
    <t>David Ginola</t>
  </si>
  <si>
    <t>France</t>
  </si>
  <si>
    <t>ginola@mail.com</t>
  </si>
  <si>
    <t>c004</t>
  </si>
  <si>
    <t>Wonder Woman</t>
  </si>
  <si>
    <t>US</t>
  </si>
  <si>
    <t>ww@mail.com</t>
  </si>
  <si>
    <t>c005</t>
  </si>
  <si>
    <t>Cristiano Ronaldo</t>
  </si>
  <si>
    <t>Portugal</t>
  </si>
  <si>
    <t>ronaldo@mail.com</t>
  </si>
  <si>
    <t>c006</t>
  </si>
  <si>
    <t>Logan</t>
  </si>
  <si>
    <t>Australia</t>
  </si>
  <si>
    <t>logan@mail.com</t>
  </si>
  <si>
    <t>s001</t>
  </si>
  <si>
    <t>Professor X</t>
  </si>
  <si>
    <t>Xavier School</t>
  </si>
  <si>
    <t>x@mail.com</t>
  </si>
  <si>
    <t>s002</t>
  </si>
  <si>
    <t>Magneto</t>
  </si>
  <si>
    <t>Universe</t>
  </si>
  <si>
    <t>magneto@mail.com</t>
  </si>
  <si>
    <t>s003</t>
  </si>
  <si>
    <t>Martin Luther</t>
  </si>
  <si>
    <t>luther@mail.com</t>
  </si>
  <si>
    <t>m001</t>
  </si>
  <si>
    <t>Pep Guardiola</t>
  </si>
  <si>
    <t>Spain</t>
  </si>
  <si>
    <t>pep@mail.com</t>
  </si>
  <si>
    <t>accountId</t>
  </si>
  <si>
    <t>gender</t>
  </si>
  <si>
    <t>valueDate</t>
  </si>
  <si>
    <t>maturityDate</t>
  </si>
  <si>
    <t>currency</t>
  </si>
  <si>
    <t>balance</t>
  </si>
  <si>
    <t>convertedBalance</t>
  </si>
  <si>
    <t>interestRate</t>
  </si>
  <si>
    <t>productStatus</t>
  </si>
  <si>
    <t>VND</t>
  </si>
  <si>
    <t>USD</t>
  </si>
  <si>
    <t>AUD</t>
  </si>
  <si>
    <t>fromCurrency</t>
  </si>
  <si>
    <t>toCurrency</t>
  </si>
  <si>
    <t>ACTIVE</t>
  </si>
  <si>
    <t>loanId</t>
  </si>
  <si>
    <t>c007</t>
  </si>
  <si>
    <t>cus7</t>
  </si>
  <si>
    <t>c008</t>
  </si>
  <si>
    <t>cus8</t>
  </si>
  <si>
    <t>c009</t>
  </si>
  <si>
    <t>cus9</t>
  </si>
  <si>
    <t>c010</t>
  </si>
  <si>
    <t>cus10</t>
  </si>
  <si>
    <t>F@12346</t>
  </si>
  <si>
    <t>F@12347</t>
  </si>
  <si>
    <t>F@12348</t>
  </si>
  <si>
    <t>F@12349</t>
  </si>
  <si>
    <t>Bruno Fernandes</t>
  </si>
  <si>
    <t>Fred</t>
  </si>
  <si>
    <t>Casemiro</t>
  </si>
  <si>
    <t>Brazil</t>
  </si>
  <si>
    <t>Huynh Nhu</t>
  </si>
  <si>
    <t>Vietnam</t>
  </si>
  <si>
    <t>savingId</t>
  </si>
  <si>
    <t>convertRate</t>
  </si>
  <si>
    <t>c011</t>
  </si>
  <si>
    <t>c012</t>
  </si>
  <si>
    <t>c013</t>
  </si>
  <si>
    <t>c014</t>
  </si>
  <si>
    <t>c015</t>
  </si>
  <si>
    <t>c016</t>
  </si>
  <si>
    <t>c017</t>
  </si>
  <si>
    <t>c018</t>
  </si>
  <si>
    <t>c019</t>
  </si>
  <si>
    <t>c020</t>
  </si>
  <si>
    <t>c021</t>
  </si>
  <si>
    <t>c022</t>
  </si>
  <si>
    <t>c023</t>
  </si>
  <si>
    <t>c024</t>
  </si>
  <si>
    <t>c025</t>
  </si>
  <si>
    <t>Olivia Brown</t>
  </si>
  <si>
    <t>Ethan Lee</t>
  </si>
  <si>
    <t>Isabella Taylor</t>
  </si>
  <si>
    <t>Jackson Davis</t>
  </si>
  <si>
    <t>Emma Thompson</t>
  </si>
  <si>
    <t>Sophia Johnson</t>
  </si>
  <si>
    <t>Lucas Hernandez</t>
  </si>
  <si>
    <t>Mia Rodriguez</t>
  </si>
  <si>
    <t>Benjamin Martinez</t>
  </si>
  <si>
    <t>Ava Wilson</t>
  </si>
  <si>
    <t>William Anderson</t>
  </si>
  <si>
    <t>Charlotte Clark</t>
  </si>
  <si>
    <t>Samuel White</t>
  </si>
  <si>
    <t>Chloe Harris</t>
  </si>
  <si>
    <t>Daniel Garcia</t>
  </si>
  <si>
    <t>Iceland</t>
  </si>
  <si>
    <t>Senegal</t>
  </si>
  <si>
    <t>Peru</t>
  </si>
  <si>
    <t>Singapore</t>
  </si>
  <si>
    <t>Croatia</t>
  </si>
  <si>
    <t>Kazakhstan</t>
  </si>
  <si>
    <t>Jamaica</t>
  </si>
  <si>
    <t>Bhutan</t>
  </si>
  <si>
    <t>Ukraine</t>
  </si>
  <si>
    <t>Bolivia</t>
  </si>
  <si>
    <t>Tunisia</t>
  </si>
  <si>
    <t>Nepal</t>
  </si>
  <si>
    <t>Belarus</t>
  </si>
  <si>
    <t>Ghana</t>
  </si>
  <si>
    <t>Papua New Guinea</t>
  </si>
  <si>
    <t>Loans</t>
  </si>
  <si>
    <t>Casa</t>
  </si>
  <si>
    <t>Savings</t>
  </si>
  <si>
    <t>Equity</t>
  </si>
  <si>
    <t>Total</t>
  </si>
  <si>
    <t>Cash</t>
  </si>
  <si>
    <t>cus11</t>
  </si>
  <si>
    <t>cus12</t>
  </si>
  <si>
    <t>cus13</t>
  </si>
  <si>
    <t>cus14</t>
  </si>
  <si>
    <t>cus15</t>
  </si>
  <si>
    <t>cus16</t>
  </si>
  <si>
    <t>cus17</t>
  </si>
  <si>
    <t>cus18</t>
  </si>
  <si>
    <t>cus19</t>
  </si>
  <si>
    <t>cus20</t>
  </si>
  <si>
    <t>cus21</t>
  </si>
  <si>
    <t>cus22</t>
  </si>
  <si>
    <t>cus23</t>
  </si>
  <si>
    <t>cus24</t>
  </si>
  <si>
    <t>cus25</t>
  </si>
  <si>
    <t>F@12350</t>
  </si>
  <si>
    <t>F@12351</t>
  </si>
  <si>
    <t>F@12352</t>
  </si>
  <si>
    <t>F@12353</t>
  </si>
  <si>
    <t>F@12354</t>
  </si>
  <si>
    <t>F@12355</t>
  </si>
  <si>
    <t>F@12356</t>
  </si>
  <si>
    <t>F@12357</t>
  </si>
  <si>
    <t>F@12358</t>
  </si>
  <si>
    <t>F@12359</t>
  </si>
  <si>
    <t>F@12360</t>
  </si>
  <si>
    <t>F@12361</t>
  </si>
  <si>
    <t>F@12362</t>
  </si>
  <si>
    <t>F@12363</t>
  </si>
  <si>
    <t>F@12364</t>
  </si>
  <si>
    <t>jennifer.foster@mail.com</t>
  </si>
  <si>
    <t>bradley.parker@mail.com</t>
  </si>
  <si>
    <t>daniel.coleman@mail.com</t>
  </si>
  <si>
    <t>lisa.hernandez@mail.com</t>
  </si>
  <si>
    <t>kevin.morris@mail.com</t>
  </si>
  <si>
    <t>ashley.hall@mail.com</t>
  </si>
  <si>
    <t>jason.lee@mail.com</t>
  </si>
  <si>
    <t>sarah.scott@mail.com</t>
  </si>
  <si>
    <t>ryan.nelson@mail.com</t>
  </si>
  <si>
    <t>hannah.turner@mail.com</t>
  </si>
  <si>
    <t>david.rodriguez@mail.com</t>
  </si>
  <si>
    <t>emily.foster@mail.com</t>
  </si>
  <si>
    <t>matthew.baker@mail.com</t>
  </si>
  <si>
    <t>olivia.miller@mail.com</t>
  </si>
  <si>
    <t>samuel.johnson@mail.com</t>
  </si>
  <si>
    <t>isabella.robinson@mail.com</t>
  </si>
  <si>
    <t>jacob.green@mail.com</t>
  </si>
  <si>
    <t>mia.cooper@mail.com</t>
  </si>
  <si>
    <t>ethan.mitchell@mail.com</t>
  </si>
  <si>
    <t>productType</t>
  </si>
  <si>
    <t>tenor</t>
  </si>
  <si>
    <t>LOAN</t>
  </si>
  <si>
    <t>UNKNOWN</t>
  </si>
  <si>
    <t>SAVING</t>
  </si>
  <si>
    <t>EUR</t>
  </si>
  <si>
    <t>ACCOUNT</t>
  </si>
  <si>
    <t>effectDate</t>
  </si>
  <si>
    <t>CAD</t>
  </si>
  <si>
    <t>GBP</t>
  </si>
  <si>
    <t>JPY</t>
  </si>
  <si>
    <t>CHF</t>
  </si>
  <si>
    <t>CNY</t>
  </si>
  <si>
    <t>HKD</t>
  </si>
  <si>
    <t>KRW</t>
  </si>
  <si>
    <t>SGD</t>
  </si>
  <si>
    <t>LOCKED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</si>
</sst>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%"/>
    <numFmt numFmtId="165" formatCode="_-* #,##0\ _₫_-;\-* #,##0\ _₫_-;_-* &quot;-&quot;??\ _₫_-;_-@"/>
    <numFmt numFmtId="166" formatCode="_-* #,##0_-;\-* #,##0_-;_-* &quot;-&quot;??_-;_-@_-"/>
  </numFmts>
  <fonts count="11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</cellStyleXfs>
  <cellXfs count="17">
    <xf numFmtId="0" fontId="0" fillId="0" borderId="0" xfId="0" applyFont="1" applyAlignment="1"/>
    <xf numFmtId="0" fontId="6" fillId="0" borderId="0" xfId="0" applyFont="1" applyAlignment="1"/>
    <xf numFmtId="0" fontId="6" fillId="0" borderId="0" xfId="0" applyFont="1"/>
    <xf numFmtId="164" fontId="7" fillId="0" borderId="0" xfId="0" applyNumberFormat="1" applyFont="1"/>
    <xf numFmtId="165" fontId="7" fillId="0" borderId="0" xfId="0" applyNumberFormat="1" applyFont="1"/>
    <xf numFmtId="0" fontId="5" fillId="0" borderId="0" xfId="0" applyFont="1" applyAlignment="1"/>
    <xf numFmtId="14" fontId="0" fillId="0" borderId="0" xfId="0" applyNumberFormat="1" applyFont="1" applyAlignment="1"/>
    <xf numFmtId="10" fontId="0" fillId="0" borderId="0" xfId="2" applyNumberFormat="1" applyFont="1" applyAlignment="1"/>
    <xf numFmtId="166" fontId="0" fillId="0" borderId="0" xfId="1" applyNumberFormat="1" applyFont="1" applyAlignment="1"/>
    <xf numFmtId="166" fontId="0" fillId="0" borderId="0" xfId="0" applyNumberFormat="1" applyFont="1" applyAlignment="1"/>
    <xf numFmtId="0" fontId="5" fillId="0" borderId="0" xfId="0" applyFont="1"/>
    <xf numFmtId="166" fontId="5" fillId="0" borderId="0" xfId="1" applyNumberFormat="1" applyFont="1" applyAlignment="1"/>
    <xf numFmtId="0" fontId="0" fillId="0" borderId="0" xfId="0" applyFill="1"/>
    <xf numFmtId="0" fontId="4" fillId="0" borderId="0" xfId="0" applyFont="1" applyAlignment="1"/>
    <xf numFmtId="0" fontId="3" fillId="0" borderId="0" xfId="0" applyFont="1" applyAlignment="1"/>
    <xf numFmtId="0" fontId="2" fillId="0" borderId="0" xfId="0" applyFont="1" applyAlignment="1"/>
    <xf numFmtId="0" fontId="1" fillId="0" borderId="0" xfId="0" applyFont="1" applyAlignme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6"/>
  <sheetViews>
    <sheetView workbookViewId="0">
      <selection activeCell="G13" sqref="G13"/>
    </sheetView>
  </sheetViews>
  <sheetFormatPr defaultColWidth="14.3984375" defaultRowHeight="15" customHeight="1" x14ac:dyDescent="0.45"/>
  <cols>
    <col min="1" max="1" width="9.53125" bestFit="1" customWidth="1"/>
    <col min="2" max="2" width="7.53125" bestFit="1" customWidth="1"/>
    <col min="3" max="3" width="8.46484375" bestFit="1" customWidth="1"/>
    <col min="4" max="4" width="8.6640625" bestFit="1" customWidth="1"/>
    <col min="5" max="5" width="23.1328125" bestFit="1" customWidth="1"/>
    <col min="6" max="6" width="10.33203125" bestFit="1" customWidth="1"/>
    <col min="7" max="8" width="8.73046875" customWidth="1"/>
  </cols>
  <sheetData>
    <row r="1" spans="1:6" ht="14.25" x14ac:dyDescent="0.45">
      <c r="A1" s="1" t="s">
        <v>0</v>
      </c>
      <c r="B1" t="s">
        <v>26</v>
      </c>
      <c r="C1" s="1" t="s">
        <v>1</v>
      </c>
      <c r="D1" s="1" t="s">
        <v>2</v>
      </c>
      <c r="E1" t="s">
        <v>30</v>
      </c>
      <c r="F1" s="1" t="s">
        <v>3</v>
      </c>
    </row>
    <row r="2" spans="1:6" ht="14.25" x14ac:dyDescent="0.45">
      <c r="A2" s="1">
        <v>1</v>
      </c>
      <c r="B2" s="1" t="s">
        <v>31</v>
      </c>
      <c r="C2" s="1" t="s">
        <v>4</v>
      </c>
      <c r="D2" s="1" t="s">
        <v>5</v>
      </c>
      <c r="E2" s="1" t="s">
        <v>35</v>
      </c>
      <c r="F2" s="1" t="s">
        <v>6</v>
      </c>
    </row>
    <row r="3" spans="1:6" ht="14.25" x14ac:dyDescent="0.45">
      <c r="A3" s="1">
        <v>2</v>
      </c>
      <c r="B3" s="1" t="s">
        <v>36</v>
      </c>
      <c r="C3" s="1" t="s">
        <v>7</v>
      </c>
      <c r="D3" s="1" t="s">
        <v>8</v>
      </c>
      <c r="E3" s="1" t="s">
        <v>40</v>
      </c>
      <c r="F3" s="1" t="s">
        <v>9</v>
      </c>
    </row>
    <row r="4" spans="1:6" ht="14.25" x14ac:dyDescent="0.45">
      <c r="A4" s="1">
        <v>3</v>
      </c>
      <c r="B4" s="1" t="s">
        <v>41</v>
      </c>
      <c r="C4" s="1" t="s">
        <v>10</v>
      </c>
      <c r="D4" s="1" t="s">
        <v>11</v>
      </c>
      <c r="E4" s="1" t="s">
        <v>44</v>
      </c>
      <c r="F4" s="1" t="s">
        <v>12</v>
      </c>
    </row>
    <row r="5" spans="1:6" ht="14.25" x14ac:dyDescent="0.45">
      <c r="A5" s="1">
        <v>4</v>
      </c>
      <c r="B5" s="1" t="s">
        <v>45</v>
      </c>
      <c r="C5" s="1" t="s">
        <v>13</v>
      </c>
      <c r="D5" s="1" t="s">
        <v>14</v>
      </c>
      <c r="E5" s="1" t="s">
        <v>48</v>
      </c>
      <c r="F5" s="1" t="s">
        <v>6</v>
      </c>
    </row>
    <row r="6" spans="1:6" ht="14.25" x14ac:dyDescent="0.45">
      <c r="A6" s="1">
        <v>5</v>
      </c>
      <c r="B6" s="1" t="s">
        <v>49</v>
      </c>
      <c r="C6" s="1" t="s">
        <v>15</v>
      </c>
      <c r="D6" s="1" t="s">
        <v>16</v>
      </c>
      <c r="E6" s="1" t="s">
        <v>52</v>
      </c>
      <c r="F6" s="13" t="s">
        <v>211</v>
      </c>
    </row>
    <row r="7" spans="1:6" ht="14.25" x14ac:dyDescent="0.45">
      <c r="A7" s="1">
        <v>6</v>
      </c>
      <c r="B7" s="1" t="s">
        <v>53</v>
      </c>
      <c r="C7" s="1" t="s">
        <v>17</v>
      </c>
      <c r="D7" s="1" t="s">
        <v>18</v>
      </c>
      <c r="E7" s="1" t="s">
        <v>56</v>
      </c>
      <c r="F7" t="s">
        <v>6</v>
      </c>
    </row>
    <row r="8" spans="1:6" ht="15" customHeight="1" x14ac:dyDescent="0.45">
      <c r="A8" s="1">
        <v>7</v>
      </c>
      <c r="B8" s="1" t="s">
        <v>88</v>
      </c>
      <c r="C8" s="1" t="s">
        <v>89</v>
      </c>
      <c r="D8" s="1" t="s">
        <v>96</v>
      </c>
      <c r="E8" s="12" t="s">
        <v>189</v>
      </c>
      <c r="F8" s="5" t="s">
        <v>9</v>
      </c>
    </row>
    <row r="9" spans="1:6" ht="15" customHeight="1" x14ac:dyDescent="0.45">
      <c r="A9" s="1">
        <v>8</v>
      </c>
      <c r="B9" s="1" t="s">
        <v>90</v>
      </c>
      <c r="C9" s="1" t="s">
        <v>91</v>
      </c>
      <c r="D9" s="1" t="s">
        <v>97</v>
      </c>
      <c r="E9" s="12" t="s">
        <v>190</v>
      </c>
      <c r="F9" s="5" t="s">
        <v>9</v>
      </c>
    </row>
    <row r="10" spans="1:6" ht="15" customHeight="1" x14ac:dyDescent="0.45">
      <c r="A10" s="1">
        <v>9</v>
      </c>
      <c r="B10" s="1" t="s">
        <v>92</v>
      </c>
      <c r="C10" s="1" t="s">
        <v>93</v>
      </c>
      <c r="D10" s="1" t="s">
        <v>98</v>
      </c>
      <c r="E10" s="12" t="s">
        <v>191</v>
      </c>
      <c r="F10" t="s">
        <v>6</v>
      </c>
    </row>
    <row r="11" spans="1:6" ht="15" customHeight="1" x14ac:dyDescent="0.45">
      <c r="A11" s="1">
        <v>10</v>
      </c>
      <c r="B11" s="1" t="s">
        <v>94</v>
      </c>
      <c r="C11" s="1" t="s">
        <v>95</v>
      </c>
      <c r="D11" s="1" t="s">
        <v>99</v>
      </c>
      <c r="E11" s="12" t="s">
        <v>192</v>
      </c>
      <c r="F11" t="s">
        <v>6</v>
      </c>
    </row>
    <row r="12" spans="1:6" ht="15" customHeight="1" x14ac:dyDescent="0.45">
      <c r="A12" s="1">
        <v>11</v>
      </c>
      <c r="B12" s="1" t="s">
        <v>108</v>
      </c>
      <c r="C12" s="1" t="s">
        <v>159</v>
      </c>
      <c r="D12" s="1" t="s">
        <v>174</v>
      </c>
      <c r="E12" s="12" t="s">
        <v>193</v>
      </c>
      <c r="F12" t="s">
        <v>12</v>
      </c>
    </row>
    <row r="13" spans="1:6" ht="15" customHeight="1" x14ac:dyDescent="0.45">
      <c r="A13" s="1">
        <v>12</v>
      </c>
      <c r="B13" s="1" t="s">
        <v>109</v>
      </c>
      <c r="C13" s="1" t="s">
        <v>160</v>
      </c>
      <c r="D13" s="1" t="s">
        <v>175</v>
      </c>
      <c r="E13" s="12" t="s">
        <v>194</v>
      </c>
      <c r="F13" t="s">
        <v>9</v>
      </c>
    </row>
    <row r="14" spans="1:6" ht="15" customHeight="1" x14ac:dyDescent="0.45">
      <c r="A14" s="1">
        <v>13</v>
      </c>
      <c r="B14" s="1" t="s">
        <v>110</v>
      </c>
      <c r="C14" s="1" t="s">
        <v>161</v>
      </c>
      <c r="D14" s="1" t="s">
        <v>176</v>
      </c>
      <c r="E14" s="12" t="s">
        <v>195</v>
      </c>
      <c r="F14" s="13" t="s">
        <v>211</v>
      </c>
    </row>
    <row r="15" spans="1:6" ht="15" customHeight="1" x14ac:dyDescent="0.45">
      <c r="A15" s="1">
        <v>14</v>
      </c>
      <c r="B15" s="1" t="s">
        <v>111</v>
      </c>
      <c r="C15" s="1" t="s">
        <v>162</v>
      </c>
      <c r="D15" s="1" t="s">
        <v>177</v>
      </c>
      <c r="E15" s="12" t="s">
        <v>196</v>
      </c>
      <c r="F15" t="s">
        <v>9</v>
      </c>
    </row>
    <row r="16" spans="1:6" ht="15" customHeight="1" x14ac:dyDescent="0.45">
      <c r="A16" s="1">
        <v>15</v>
      </c>
      <c r="B16" s="1" t="s">
        <v>112</v>
      </c>
      <c r="C16" s="1" t="s">
        <v>163</v>
      </c>
      <c r="D16" s="1" t="s">
        <v>178</v>
      </c>
      <c r="E16" s="12" t="s">
        <v>197</v>
      </c>
      <c r="F16" t="s">
        <v>9</v>
      </c>
    </row>
    <row r="17" spans="1:6" ht="15" customHeight="1" x14ac:dyDescent="0.45">
      <c r="A17" s="1">
        <v>16</v>
      </c>
      <c r="B17" s="1" t="s">
        <v>113</v>
      </c>
      <c r="C17" s="1" t="s">
        <v>164</v>
      </c>
      <c r="D17" s="1" t="s">
        <v>179</v>
      </c>
      <c r="E17" s="12" t="s">
        <v>198</v>
      </c>
      <c r="F17" t="s">
        <v>9</v>
      </c>
    </row>
    <row r="18" spans="1:6" ht="15" customHeight="1" x14ac:dyDescent="0.45">
      <c r="A18" s="1">
        <v>17</v>
      </c>
      <c r="B18" s="1" t="s">
        <v>114</v>
      </c>
      <c r="C18" s="1" t="s">
        <v>165</v>
      </c>
      <c r="D18" s="1" t="s">
        <v>180</v>
      </c>
      <c r="E18" s="12" t="s">
        <v>199</v>
      </c>
      <c r="F18" t="s">
        <v>12</v>
      </c>
    </row>
    <row r="19" spans="1:6" ht="15" customHeight="1" x14ac:dyDescent="0.45">
      <c r="A19" s="1">
        <v>18</v>
      </c>
      <c r="B19" s="1" t="s">
        <v>115</v>
      </c>
      <c r="C19" s="1" t="s">
        <v>166</v>
      </c>
      <c r="D19" s="1" t="s">
        <v>181</v>
      </c>
      <c r="E19" s="12" t="s">
        <v>200</v>
      </c>
      <c r="F19" s="13" t="s">
        <v>211</v>
      </c>
    </row>
    <row r="20" spans="1:6" ht="15" customHeight="1" x14ac:dyDescent="0.45">
      <c r="A20" s="1">
        <v>19</v>
      </c>
      <c r="B20" s="1" t="s">
        <v>116</v>
      </c>
      <c r="C20" s="1" t="s">
        <v>167</v>
      </c>
      <c r="D20" s="1" t="s">
        <v>182</v>
      </c>
      <c r="E20" s="12" t="s">
        <v>201</v>
      </c>
      <c r="F20" t="s">
        <v>9</v>
      </c>
    </row>
    <row r="21" spans="1:6" ht="15" customHeight="1" x14ac:dyDescent="0.45">
      <c r="A21" s="1">
        <v>20</v>
      </c>
      <c r="B21" s="1" t="s">
        <v>117</v>
      </c>
      <c r="C21" s="1" t="s">
        <v>168</v>
      </c>
      <c r="D21" s="1" t="s">
        <v>183</v>
      </c>
      <c r="E21" s="12" t="s">
        <v>202</v>
      </c>
      <c r="F21" t="s">
        <v>9</v>
      </c>
    </row>
    <row r="22" spans="1:6" ht="15" customHeight="1" x14ac:dyDescent="0.45">
      <c r="A22" s="1">
        <v>21</v>
      </c>
      <c r="B22" s="1" t="s">
        <v>118</v>
      </c>
      <c r="C22" s="1" t="s">
        <v>169</v>
      </c>
      <c r="D22" s="1" t="s">
        <v>184</v>
      </c>
      <c r="E22" s="12" t="s">
        <v>203</v>
      </c>
      <c r="F22" t="s">
        <v>9</v>
      </c>
    </row>
    <row r="23" spans="1:6" ht="15" customHeight="1" x14ac:dyDescent="0.45">
      <c r="A23" s="1">
        <v>22</v>
      </c>
      <c r="B23" s="1" t="s">
        <v>119</v>
      </c>
      <c r="C23" s="1" t="s">
        <v>170</v>
      </c>
      <c r="D23" s="1" t="s">
        <v>185</v>
      </c>
      <c r="E23" s="12" t="s">
        <v>204</v>
      </c>
      <c r="F23" t="s">
        <v>9</v>
      </c>
    </row>
    <row r="24" spans="1:6" ht="15" customHeight="1" x14ac:dyDescent="0.45">
      <c r="A24" s="1">
        <v>23</v>
      </c>
      <c r="B24" s="1" t="s">
        <v>120</v>
      </c>
      <c r="C24" s="1" t="s">
        <v>171</v>
      </c>
      <c r="D24" s="1" t="s">
        <v>186</v>
      </c>
      <c r="E24" s="12" t="s">
        <v>205</v>
      </c>
      <c r="F24" t="s">
        <v>6</v>
      </c>
    </row>
    <row r="25" spans="1:6" ht="15" customHeight="1" x14ac:dyDescent="0.45">
      <c r="A25" s="1">
        <v>24</v>
      </c>
      <c r="B25" s="1" t="s">
        <v>121</v>
      </c>
      <c r="C25" s="1" t="s">
        <v>172</v>
      </c>
      <c r="D25" s="1" t="s">
        <v>187</v>
      </c>
      <c r="E25" s="12" t="s">
        <v>206</v>
      </c>
      <c r="F25" t="s">
        <v>6</v>
      </c>
    </row>
    <row r="26" spans="1:6" ht="15" customHeight="1" x14ac:dyDescent="0.45">
      <c r="A26" s="1">
        <v>25</v>
      </c>
      <c r="B26" s="1" t="s">
        <v>122</v>
      </c>
      <c r="C26" s="1" t="s">
        <v>173</v>
      </c>
      <c r="D26" s="1" t="s">
        <v>188</v>
      </c>
      <c r="E26" s="12" t="s">
        <v>207</v>
      </c>
      <c r="F26" t="s">
        <v>9</v>
      </c>
    </row>
  </sheetData>
  <phoneticPr fontId="8" type="noConversion"/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66A9F-C555-407B-AFB1-FA9ED92A7166}">
  <dimension ref="A1"/>
  <sheetViews>
    <sheetView workbookViewId="0">
      <selection activeCell="I25" sqref="I25"/>
    </sheetView>
  </sheetViews>
  <sheetFormatPr defaultRowHeight="14.25" x14ac:dyDescent="0.45"/>
  <sheetData/>
  <sortState xmlns:xlrd2="http://schemas.microsoft.com/office/spreadsheetml/2017/richdata2" ref="A1:A34">
    <sortCondition ref="A1:A34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53C15-BDD1-43C8-8E39-2FD10E2A33AF}">
  <dimension ref="B3:C9"/>
  <sheetViews>
    <sheetView workbookViewId="0">
      <selection activeCell="E22" sqref="E22"/>
    </sheetView>
  </sheetViews>
  <sheetFormatPr defaultRowHeight="14.25" x14ac:dyDescent="0.45"/>
  <cols>
    <col min="3" max="3" width="18.9296875" bestFit="1" customWidth="1"/>
  </cols>
  <sheetData>
    <row r="3" spans="2:3" x14ac:dyDescent="0.45">
      <c r="B3" s="5" t="s">
        <v>158</v>
      </c>
      <c r="C3" s="9">
        <f>C5-C4</f>
        <v>360753754923.08008</v>
      </c>
    </row>
    <row r="4" spans="2:3" x14ac:dyDescent="0.45">
      <c r="B4" s="5" t="s">
        <v>153</v>
      </c>
      <c r="C4" s="8">
        <f>SUM(Loan!I:I)</f>
        <v>440912793000</v>
      </c>
    </row>
    <row r="5" spans="2:3" x14ac:dyDescent="0.45">
      <c r="B5" s="5" t="s">
        <v>157</v>
      </c>
      <c r="C5" s="8">
        <f>C9</f>
        <v>801666547923.08008</v>
      </c>
    </row>
    <row r="6" spans="2:3" x14ac:dyDescent="0.45">
      <c r="B6" s="5" t="s">
        <v>154</v>
      </c>
      <c r="C6" s="8">
        <f>SUM(Account!I:I)</f>
        <v>1421196923.0799999</v>
      </c>
    </row>
    <row r="7" spans="2:3" x14ac:dyDescent="0.45">
      <c r="B7" s="5" t="s">
        <v>155</v>
      </c>
      <c r="C7" s="8">
        <f>SUM(Saving!I:I)</f>
        <v>500245351000</v>
      </c>
    </row>
    <row r="8" spans="2:3" x14ac:dyDescent="0.45">
      <c r="B8" s="5" t="s">
        <v>156</v>
      </c>
      <c r="C8" s="8">
        <v>300000000000</v>
      </c>
    </row>
    <row r="9" spans="2:3" x14ac:dyDescent="0.45">
      <c r="B9" s="5" t="s">
        <v>157</v>
      </c>
      <c r="C9" s="9">
        <f>SUM(C6:C8)</f>
        <v>801666547923.08008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4"/>
  <sheetViews>
    <sheetView workbookViewId="0">
      <selection activeCell="F6" sqref="F6"/>
    </sheetView>
  </sheetViews>
  <sheetFormatPr defaultColWidth="14.3984375" defaultRowHeight="15" customHeight="1" x14ac:dyDescent="0.45"/>
  <cols>
    <col min="1" max="1" width="5.73046875" bestFit="1" customWidth="1"/>
    <col min="2" max="2" width="7.53125" bestFit="1" customWidth="1"/>
    <col min="3" max="3" width="8.46484375" bestFit="1" customWidth="1"/>
    <col min="4" max="4" width="8.59765625" bestFit="1" customWidth="1"/>
    <col min="5" max="5" width="16.73046875" bestFit="1" customWidth="1"/>
    <col min="6" max="6" width="9.3984375" bestFit="1" customWidth="1"/>
    <col min="7" max="7" width="10.59765625" bestFit="1" customWidth="1"/>
    <col min="8" max="8" width="16.86328125" customWidth="1"/>
    <col min="9" max="24" width="8.73046875" customWidth="1"/>
  </cols>
  <sheetData>
    <row r="1" spans="1:8" ht="14.25" x14ac:dyDescent="0.45">
      <c r="A1" s="1" t="s">
        <v>19</v>
      </c>
      <c r="B1" s="1" t="s">
        <v>26</v>
      </c>
      <c r="C1" s="1" t="s">
        <v>1</v>
      </c>
      <c r="D1" s="1" t="s">
        <v>2</v>
      </c>
      <c r="E1" t="s">
        <v>30</v>
      </c>
      <c r="F1" s="1" t="s">
        <v>20</v>
      </c>
      <c r="G1" s="2" t="s">
        <v>21</v>
      </c>
    </row>
    <row r="2" spans="1:8" ht="14.25" x14ac:dyDescent="0.45">
      <c r="A2" s="1">
        <v>1</v>
      </c>
      <c r="B2" s="1" t="s">
        <v>57</v>
      </c>
      <c r="C2" s="1" t="s">
        <v>22</v>
      </c>
      <c r="D2" s="1" t="s">
        <v>5</v>
      </c>
      <c r="E2" s="1" t="s">
        <v>60</v>
      </c>
      <c r="F2" s="2">
        <v>7000000</v>
      </c>
      <c r="G2" s="3">
        <v>8.5000000000000006E-2</v>
      </c>
    </row>
    <row r="3" spans="1:8" ht="14.25" x14ac:dyDescent="0.45">
      <c r="A3" s="1">
        <v>2</v>
      </c>
      <c r="B3" s="1" t="s">
        <v>61</v>
      </c>
      <c r="C3" s="1" t="s">
        <v>23</v>
      </c>
      <c r="D3" s="1" t="s">
        <v>8</v>
      </c>
      <c r="E3" s="1" t="s">
        <v>64</v>
      </c>
      <c r="F3" s="2">
        <v>7500000</v>
      </c>
      <c r="G3" s="3">
        <v>0.06</v>
      </c>
      <c r="H3" s="4"/>
    </row>
    <row r="4" spans="1:8" ht="14.25" x14ac:dyDescent="0.45">
      <c r="A4" s="1">
        <v>3</v>
      </c>
      <c r="B4" s="1" t="s">
        <v>65</v>
      </c>
      <c r="C4" s="1" t="s">
        <v>24</v>
      </c>
      <c r="D4" s="1" t="s">
        <v>11</v>
      </c>
      <c r="E4" s="1" t="s">
        <v>67</v>
      </c>
      <c r="F4" s="2">
        <v>6000000</v>
      </c>
      <c r="G4" s="3">
        <v>0.06</v>
      </c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"/>
  <sheetViews>
    <sheetView workbookViewId="0">
      <selection activeCell="D7" sqref="D7"/>
    </sheetView>
  </sheetViews>
  <sheetFormatPr defaultColWidth="14.3984375" defaultRowHeight="15" customHeight="1" x14ac:dyDescent="0.45"/>
  <cols>
    <col min="1" max="1" width="7.53125" bestFit="1" customWidth="1"/>
    <col min="2" max="2" width="9.73046875" customWidth="1"/>
    <col min="3" max="4" width="12" customWidth="1"/>
    <col min="5" max="5" width="10.53125" customWidth="1"/>
    <col min="6" max="25" width="8.73046875" customWidth="1"/>
  </cols>
  <sheetData>
    <row r="1" spans="1:6" ht="14.25" x14ac:dyDescent="0.45">
      <c r="A1" t="s">
        <v>26</v>
      </c>
      <c r="B1" s="1" t="s">
        <v>1</v>
      </c>
      <c r="C1" s="1" t="s">
        <v>2</v>
      </c>
      <c r="D1" t="s">
        <v>30</v>
      </c>
      <c r="E1" s="1" t="s">
        <v>20</v>
      </c>
      <c r="F1" s="2" t="s">
        <v>21</v>
      </c>
    </row>
    <row r="2" spans="1:6" ht="14.25" x14ac:dyDescent="0.45">
      <c r="A2" s="1" t="s">
        <v>68</v>
      </c>
      <c r="B2" s="1" t="s">
        <v>25</v>
      </c>
      <c r="C2" s="1" t="s">
        <v>5</v>
      </c>
      <c r="D2" s="1" t="s">
        <v>71</v>
      </c>
      <c r="E2" s="1">
        <v>17000000</v>
      </c>
      <c r="F2" s="3">
        <v>8.5000000000000006E-2</v>
      </c>
    </row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013"/>
  <sheetViews>
    <sheetView workbookViewId="0">
      <selection activeCell="D21" sqref="D21"/>
    </sheetView>
  </sheetViews>
  <sheetFormatPr defaultColWidth="14.3984375" defaultRowHeight="15" customHeight="1" x14ac:dyDescent="0.45"/>
  <cols>
    <col min="1" max="1" width="8.53125" customWidth="1"/>
    <col min="2" max="2" width="16.1328125" customWidth="1"/>
    <col min="3" max="3" width="6.19921875" bestFit="1" customWidth="1"/>
    <col min="4" max="4" width="4.1328125" customWidth="1"/>
    <col min="5" max="5" width="12.53125" customWidth="1"/>
    <col min="6" max="16" width="8.73046875" customWidth="1"/>
  </cols>
  <sheetData>
    <row r="1" spans="1:5" ht="14.25" x14ac:dyDescent="0.45">
      <c r="A1" s="1" t="s">
        <v>26</v>
      </c>
      <c r="B1" s="2" t="s">
        <v>27</v>
      </c>
      <c r="C1" s="1" t="s">
        <v>73</v>
      </c>
      <c r="D1" s="2" t="s">
        <v>28</v>
      </c>
      <c r="E1" s="1" t="s">
        <v>29</v>
      </c>
    </row>
    <row r="2" spans="1:5" ht="14.25" x14ac:dyDescent="0.45">
      <c r="A2" s="1" t="s">
        <v>31</v>
      </c>
      <c r="B2" s="1" t="s">
        <v>32</v>
      </c>
      <c r="C2" s="1" t="s">
        <v>33</v>
      </c>
      <c r="D2" s="2">
        <v>40</v>
      </c>
      <c r="E2" s="1" t="s">
        <v>34</v>
      </c>
    </row>
    <row r="3" spans="1:5" ht="14.25" x14ac:dyDescent="0.45">
      <c r="A3" s="1" t="s">
        <v>36</v>
      </c>
      <c r="B3" s="1" t="s">
        <v>37</v>
      </c>
      <c r="C3" s="1" t="s">
        <v>38</v>
      </c>
      <c r="D3" s="2">
        <v>15</v>
      </c>
      <c r="E3" s="1" t="s">
        <v>39</v>
      </c>
    </row>
    <row r="4" spans="1:5" ht="14.25" x14ac:dyDescent="0.45">
      <c r="A4" s="1" t="s">
        <v>41</v>
      </c>
      <c r="B4" s="1" t="s">
        <v>42</v>
      </c>
      <c r="C4" s="1" t="s">
        <v>33</v>
      </c>
      <c r="D4" s="2">
        <v>50</v>
      </c>
      <c r="E4" s="1" t="s">
        <v>43</v>
      </c>
    </row>
    <row r="5" spans="1:5" ht="14.25" x14ac:dyDescent="0.45">
      <c r="A5" s="1" t="s">
        <v>45</v>
      </c>
      <c r="B5" s="1" t="s">
        <v>46</v>
      </c>
      <c r="C5" s="1" t="s">
        <v>38</v>
      </c>
      <c r="D5" s="2">
        <v>44</v>
      </c>
      <c r="E5" s="1" t="s">
        <v>47</v>
      </c>
    </row>
    <row r="6" spans="1:5" ht="14.25" x14ac:dyDescent="0.45">
      <c r="A6" s="1" t="s">
        <v>49</v>
      </c>
      <c r="B6" s="1" t="s">
        <v>50</v>
      </c>
      <c r="C6" s="1" t="s">
        <v>33</v>
      </c>
      <c r="D6" s="2">
        <v>52</v>
      </c>
      <c r="E6" s="1" t="s">
        <v>51</v>
      </c>
    </row>
    <row r="7" spans="1:5" ht="14.25" x14ac:dyDescent="0.45">
      <c r="A7" s="1" t="s">
        <v>53</v>
      </c>
      <c r="B7" s="1" t="s">
        <v>54</v>
      </c>
      <c r="C7" s="1" t="s">
        <v>33</v>
      </c>
      <c r="D7" s="2">
        <v>44</v>
      </c>
      <c r="E7" s="1" t="s">
        <v>55</v>
      </c>
    </row>
    <row r="8" spans="1:5" ht="14.25" x14ac:dyDescent="0.45">
      <c r="A8" s="1" t="s">
        <v>88</v>
      </c>
      <c r="B8" s="5" t="s">
        <v>100</v>
      </c>
      <c r="C8" s="1" t="s">
        <v>33</v>
      </c>
      <c r="D8" s="10">
        <v>30</v>
      </c>
      <c r="E8" s="5" t="s">
        <v>51</v>
      </c>
    </row>
    <row r="9" spans="1:5" ht="14.25" x14ac:dyDescent="0.45">
      <c r="A9" s="1" t="s">
        <v>90</v>
      </c>
      <c r="B9" s="5" t="s">
        <v>104</v>
      </c>
      <c r="C9" s="5" t="s">
        <v>38</v>
      </c>
      <c r="D9" s="10">
        <v>29</v>
      </c>
      <c r="E9" s="5" t="s">
        <v>105</v>
      </c>
    </row>
    <row r="10" spans="1:5" ht="14.25" x14ac:dyDescent="0.45">
      <c r="A10" s="1" t="s">
        <v>92</v>
      </c>
      <c r="B10" s="5" t="s">
        <v>101</v>
      </c>
      <c r="C10" s="1" t="s">
        <v>33</v>
      </c>
      <c r="D10" s="10">
        <v>28</v>
      </c>
      <c r="E10" s="5" t="s">
        <v>103</v>
      </c>
    </row>
    <row r="11" spans="1:5" ht="14.25" x14ac:dyDescent="0.45">
      <c r="A11" s="1" t="s">
        <v>94</v>
      </c>
      <c r="B11" s="5" t="s">
        <v>102</v>
      </c>
      <c r="C11" s="1" t="s">
        <v>33</v>
      </c>
      <c r="D11" s="10">
        <v>31</v>
      </c>
      <c r="E11" s="5" t="s">
        <v>103</v>
      </c>
    </row>
    <row r="12" spans="1:5" ht="14.25" x14ac:dyDescent="0.45">
      <c r="A12" s="1" t="s">
        <v>108</v>
      </c>
      <c r="B12" s="5" t="s">
        <v>123</v>
      </c>
      <c r="C12" s="5" t="s">
        <v>38</v>
      </c>
      <c r="D12" s="10">
        <v>46</v>
      </c>
      <c r="E12" s="5" t="s">
        <v>138</v>
      </c>
    </row>
    <row r="13" spans="1:5" ht="14.25" x14ac:dyDescent="0.45">
      <c r="A13" s="1" t="s">
        <v>109</v>
      </c>
      <c r="B13" s="5" t="s">
        <v>124</v>
      </c>
      <c r="C13" s="5" t="s">
        <v>33</v>
      </c>
      <c r="D13" s="10">
        <v>47</v>
      </c>
      <c r="E13" s="5" t="s">
        <v>139</v>
      </c>
    </row>
    <row r="14" spans="1:5" ht="14.25" x14ac:dyDescent="0.45">
      <c r="A14" s="1" t="s">
        <v>110</v>
      </c>
      <c r="B14" s="5" t="s">
        <v>125</v>
      </c>
      <c r="C14" s="5" t="s">
        <v>33</v>
      </c>
      <c r="D14" s="10">
        <v>45</v>
      </c>
      <c r="E14" s="5" t="s">
        <v>140</v>
      </c>
    </row>
    <row r="15" spans="1:5" ht="14.25" x14ac:dyDescent="0.45">
      <c r="A15" s="1" t="s">
        <v>111</v>
      </c>
      <c r="B15" s="5" t="s">
        <v>126</v>
      </c>
      <c r="C15" s="5" t="s">
        <v>33</v>
      </c>
      <c r="D15" s="10">
        <v>50</v>
      </c>
      <c r="E15" s="5" t="s">
        <v>141</v>
      </c>
    </row>
    <row r="16" spans="1:5" ht="14.25" x14ac:dyDescent="0.45">
      <c r="A16" s="1" t="s">
        <v>112</v>
      </c>
      <c r="B16" s="5" t="s">
        <v>127</v>
      </c>
      <c r="C16" s="5" t="s">
        <v>38</v>
      </c>
      <c r="D16" s="10">
        <v>48</v>
      </c>
      <c r="E16" s="5" t="s">
        <v>142</v>
      </c>
    </row>
    <row r="17" spans="1:5" ht="14.25" x14ac:dyDescent="0.45">
      <c r="A17" s="1" t="s">
        <v>113</v>
      </c>
      <c r="B17" s="5" t="s">
        <v>128</v>
      </c>
      <c r="C17" s="5" t="s">
        <v>38</v>
      </c>
      <c r="D17" s="10">
        <v>32</v>
      </c>
      <c r="E17" s="5" t="s">
        <v>143</v>
      </c>
    </row>
    <row r="18" spans="1:5" ht="14.25" x14ac:dyDescent="0.45">
      <c r="A18" s="1" t="s">
        <v>114</v>
      </c>
      <c r="B18" s="5" t="s">
        <v>129</v>
      </c>
      <c r="C18" s="5" t="s">
        <v>38</v>
      </c>
      <c r="D18" s="10">
        <v>27</v>
      </c>
      <c r="E18" s="5" t="s">
        <v>144</v>
      </c>
    </row>
    <row r="19" spans="1:5" ht="14.25" x14ac:dyDescent="0.45">
      <c r="A19" s="1" t="s">
        <v>115</v>
      </c>
      <c r="B19" s="5" t="s">
        <v>130</v>
      </c>
      <c r="C19" s="5" t="s">
        <v>33</v>
      </c>
      <c r="D19" s="10">
        <v>42</v>
      </c>
      <c r="E19" s="5" t="s">
        <v>145</v>
      </c>
    </row>
    <row r="20" spans="1:5" ht="14.25" x14ac:dyDescent="0.45">
      <c r="A20" s="1" t="s">
        <v>116</v>
      </c>
      <c r="B20" s="5" t="s">
        <v>131</v>
      </c>
      <c r="C20" s="5" t="s">
        <v>33</v>
      </c>
      <c r="D20" s="10">
        <v>41</v>
      </c>
      <c r="E20" s="5" t="s">
        <v>146</v>
      </c>
    </row>
    <row r="21" spans="1:5" ht="14.25" x14ac:dyDescent="0.45">
      <c r="A21" s="1" t="s">
        <v>117</v>
      </c>
      <c r="B21" s="5" t="s">
        <v>132</v>
      </c>
      <c r="C21" s="5" t="s">
        <v>38</v>
      </c>
      <c r="D21" s="10">
        <v>36</v>
      </c>
      <c r="E21" s="5" t="s">
        <v>147</v>
      </c>
    </row>
    <row r="22" spans="1:5" ht="14.25" x14ac:dyDescent="0.45">
      <c r="A22" s="1" t="s">
        <v>118</v>
      </c>
      <c r="B22" s="5" t="s">
        <v>133</v>
      </c>
      <c r="C22" s="5" t="s">
        <v>33</v>
      </c>
      <c r="D22" s="10">
        <v>50</v>
      </c>
      <c r="E22" s="5" t="s">
        <v>148</v>
      </c>
    </row>
    <row r="23" spans="1:5" ht="14.25" x14ac:dyDescent="0.45">
      <c r="A23" s="1" t="s">
        <v>119</v>
      </c>
      <c r="B23" s="5" t="s">
        <v>134</v>
      </c>
      <c r="C23" s="5" t="s">
        <v>33</v>
      </c>
      <c r="D23" s="10">
        <v>30</v>
      </c>
      <c r="E23" s="5" t="s">
        <v>149</v>
      </c>
    </row>
    <row r="24" spans="1:5" ht="14.25" x14ac:dyDescent="0.45">
      <c r="A24" s="1" t="s">
        <v>120</v>
      </c>
      <c r="B24" s="5" t="s">
        <v>135</v>
      </c>
      <c r="C24" s="5" t="s">
        <v>33</v>
      </c>
      <c r="D24" s="10">
        <v>49</v>
      </c>
      <c r="E24" s="5" t="s">
        <v>150</v>
      </c>
    </row>
    <row r="25" spans="1:5" ht="14.25" x14ac:dyDescent="0.45">
      <c r="A25" s="1" t="s">
        <v>121</v>
      </c>
      <c r="B25" s="5" t="s">
        <v>136</v>
      </c>
      <c r="C25" s="5" t="s">
        <v>38</v>
      </c>
      <c r="D25" s="10">
        <v>43</v>
      </c>
      <c r="E25" s="5" t="s">
        <v>151</v>
      </c>
    </row>
    <row r="26" spans="1:5" ht="14.25" x14ac:dyDescent="0.45">
      <c r="A26" s="1" t="s">
        <v>122</v>
      </c>
      <c r="B26" s="5" t="s">
        <v>137</v>
      </c>
      <c r="C26" s="5" t="s">
        <v>38</v>
      </c>
      <c r="D26" s="10">
        <v>26</v>
      </c>
      <c r="E26" s="5" t="s">
        <v>152</v>
      </c>
    </row>
    <row r="27" spans="1:5" ht="14.25" x14ac:dyDescent="0.45">
      <c r="A27" s="1" t="s">
        <v>57</v>
      </c>
      <c r="B27" s="1" t="s">
        <v>58</v>
      </c>
      <c r="C27" s="1" t="s">
        <v>38</v>
      </c>
      <c r="D27" s="2">
        <v>33</v>
      </c>
      <c r="E27" s="1" t="s">
        <v>59</v>
      </c>
    </row>
    <row r="28" spans="1:5" ht="14.25" x14ac:dyDescent="0.45">
      <c r="A28" s="1" t="s">
        <v>61</v>
      </c>
      <c r="B28" s="1" t="s">
        <v>62</v>
      </c>
      <c r="C28" s="1" t="s">
        <v>38</v>
      </c>
      <c r="D28" s="2">
        <v>29</v>
      </c>
      <c r="E28" s="1" t="s">
        <v>63</v>
      </c>
    </row>
    <row r="29" spans="1:5" ht="14.25" x14ac:dyDescent="0.45">
      <c r="A29" s="1" t="s">
        <v>65</v>
      </c>
      <c r="B29" s="1" t="s">
        <v>66</v>
      </c>
      <c r="C29" s="1" t="s">
        <v>33</v>
      </c>
      <c r="D29" s="2">
        <v>31</v>
      </c>
      <c r="E29" s="1" t="s">
        <v>47</v>
      </c>
    </row>
    <row r="30" spans="1:5" ht="14.25" x14ac:dyDescent="0.45">
      <c r="A30" s="1" t="s">
        <v>68</v>
      </c>
      <c r="B30" s="1" t="s">
        <v>69</v>
      </c>
      <c r="C30" s="1" t="s">
        <v>33</v>
      </c>
      <c r="D30" s="2">
        <v>43</v>
      </c>
      <c r="E30" s="1" t="s">
        <v>70</v>
      </c>
    </row>
    <row r="34" ht="15.75" customHeight="1" x14ac:dyDescent="0.45"/>
    <row r="35" ht="15.75" customHeight="1" x14ac:dyDescent="0.45"/>
    <row r="36" ht="15.75" customHeight="1" x14ac:dyDescent="0.45"/>
    <row r="37" ht="15.75" customHeight="1" x14ac:dyDescent="0.45"/>
    <row r="38" ht="15.75" customHeight="1" x14ac:dyDescent="0.45"/>
    <row r="39" ht="15.75" customHeight="1" x14ac:dyDescent="0.45"/>
    <row r="40" ht="15.75" customHeight="1" x14ac:dyDescent="0.45"/>
    <row r="41" ht="15.75" customHeight="1" x14ac:dyDescent="0.45"/>
    <row r="42" ht="15.75" customHeight="1" x14ac:dyDescent="0.45"/>
    <row r="43" ht="15.75" customHeight="1" x14ac:dyDescent="0.45"/>
    <row r="44" ht="15.75" customHeight="1" x14ac:dyDescent="0.45"/>
    <row r="45" ht="15.75" customHeight="1" x14ac:dyDescent="0.45"/>
    <row r="46" ht="15.75" customHeight="1" x14ac:dyDescent="0.45"/>
    <row r="47" ht="15.75" customHeight="1" x14ac:dyDescent="0.45"/>
    <row r="48" ht="15.75" customHeight="1" x14ac:dyDescent="0.45"/>
    <row r="49" ht="15.75" customHeight="1" x14ac:dyDescent="0.45"/>
    <row r="50" ht="15.75" customHeight="1" x14ac:dyDescent="0.45"/>
    <row r="51" ht="15.75" customHeight="1" x14ac:dyDescent="0.45"/>
    <row r="52" ht="15.75" customHeight="1" x14ac:dyDescent="0.45"/>
    <row r="53" ht="15.75" customHeight="1" x14ac:dyDescent="0.45"/>
    <row r="54" ht="15.75" customHeight="1" x14ac:dyDescent="0.45"/>
    <row r="55" ht="15.75" customHeight="1" x14ac:dyDescent="0.45"/>
    <row r="56" ht="15.75" customHeight="1" x14ac:dyDescent="0.45"/>
    <row r="57" ht="15.75" customHeight="1" x14ac:dyDescent="0.45"/>
    <row r="58" ht="15.75" customHeight="1" x14ac:dyDescent="0.45"/>
    <row r="59" ht="15.75" customHeight="1" x14ac:dyDescent="0.45"/>
    <row r="60" ht="15.75" customHeight="1" x14ac:dyDescent="0.45"/>
    <row r="61" ht="15.75" customHeight="1" x14ac:dyDescent="0.45"/>
    <row r="62" ht="15.75" customHeight="1" x14ac:dyDescent="0.45"/>
    <row r="63" ht="15.75" customHeight="1" x14ac:dyDescent="0.45"/>
    <row r="64" ht="15.75" customHeight="1" x14ac:dyDescent="0.45"/>
    <row r="65" ht="15.75" customHeight="1" x14ac:dyDescent="0.45"/>
    <row r="66" ht="15.75" customHeight="1" x14ac:dyDescent="0.45"/>
    <row r="67" ht="15.75" customHeight="1" x14ac:dyDescent="0.45"/>
    <row r="68" ht="15.75" customHeight="1" x14ac:dyDescent="0.45"/>
    <row r="69" ht="15.75" customHeight="1" x14ac:dyDescent="0.45"/>
    <row r="70" ht="15.75" customHeight="1" x14ac:dyDescent="0.45"/>
    <row r="71" ht="15.75" customHeight="1" x14ac:dyDescent="0.45"/>
    <row r="72" ht="15.75" customHeight="1" x14ac:dyDescent="0.45"/>
    <row r="73" ht="15.75" customHeight="1" x14ac:dyDescent="0.45"/>
    <row r="74" ht="15.75" customHeight="1" x14ac:dyDescent="0.45"/>
    <row r="75" ht="15.75" customHeight="1" x14ac:dyDescent="0.45"/>
    <row r="76" ht="15.75" customHeight="1" x14ac:dyDescent="0.45"/>
    <row r="77" ht="15.75" customHeight="1" x14ac:dyDescent="0.45"/>
    <row r="78" ht="15.75" customHeight="1" x14ac:dyDescent="0.45"/>
    <row r="79" ht="15.75" customHeight="1" x14ac:dyDescent="0.45"/>
    <row r="80" ht="15.75" customHeight="1" x14ac:dyDescent="0.45"/>
    <row r="81" ht="15.75" customHeight="1" x14ac:dyDescent="0.45"/>
    <row r="82" ht="15.75" customHeight="1" x14ac:dyDescent="0.45"/>
    <row r="83" ht="15.75" customHeight="1" x14ac:dyDescent="0.45"/>
    <row r="84" ht="15.75" customHeight="1" x14ac:dyDescent="0.45"/>
    <row r="85" ht="15.75" customHeight="1" x14ac:dyDescent="0.45"/>
    <row r="86" ht="15.75" customHeight="1" x14ac:dyDescent="0.45"/>
    <row r="87" ht="15.75" customHeight="1" x14ac:dyDescent="0.45"/>
    <row r="88" ht="15.75" customHeight="1" x14ac:dyDescent="0.45"/>
    <row r="89" ht="15.75" customHeight="1" x14ac:dyDescent="0.45"/>
    <row r="90" ht="15.75" customHeight="1" x14ac:dyDescent="0.45"/>
    <row r="91" ht="15.75" customHeight="1" x14ac:dyDescent="0.45"/>
    <row r="92" ht="15.75" customHeight="1" x14ac:dyDescent="0.45"/>
    <row r="93" ht="15.75" customHeight="1" x14ac:dyDescent="0.45"/>
    <row r="94" ht="15.75" customHeight="1" x14ac:dyDescent="0.45"/>
    <row r="95" ht="15.75" customHeight="1" x14ac:dyDescent="0.45"/>
    <row r="96" ht="15.75" customHeight="1" x14ac:dyDescent="0.45"/>
    <row r="97" ht="15.75" customHeight="1" x14ac:dyDescent="0.45"/>
    <row r="98" ht="15.75" customHeight="1" x14ac:dyDescent="0.45"/>
    <row r="99" ht="15.75" customHeight="1" x14ac:dyDescent="0.45"/>
    <row r="100" ht="15.75" customHeight="1" x14ac:dyDescent="0.45"/>
    <row r="101" ht="15.75" customHeight="1" x14ac:dyDescent="0.45"/>
    <row r="102" ht="15.75" customHeight="1" x14ac:dyDescent="0.45"/>
    <row r="103" ht="15.75" customHeight="1" x14ac:dyDescent="0.45"/>
    <row r="104" ht="15.75" customHeight="1" x14ac:dyDescent="0.45"/>
    <row r="105" ht="15.75" customHeight="1" x14ac:dyDescent="0.45"/>
    <row r="106" ht="15.75" customHeight="1" x14ac:dyDescent="0.45"/>
    <row r="107" ht="15.75" customHeight="1" x14ac:dyDescent="0.45"/>
    <row r="108" ht="15.75" customHeight="1" x14ac:dyDescent="0.45"/>
    <row r="109" ht="15.75" customHeight="1" x14ac:dyDescent="0.45"/>
    <row r="110" ht="15.75" customHeight="1" x14ac:dyDescent="0.45"/>
    <row r="111" ht="15.75" customHeight="1" x14ac:dyDescent="0.45"/>
    <row r="112" ht="15.75" customHeight="1" x14ac:dyDescent="0.45"/>
    <row r="113" ht="15.75" customHeight="1" x14ac:dyDescent="0.45"/>
    <row r="114" ht="15.75" customHeight="1" x14ac:dyDescent="0.45"/>
    <row r="115" ht="15.75" customHeight="1" x14ac:dyDescent="0.45"/>
    <row r="116" ht="15.75" customHeight="1" x14ac:dyDescent="0.45"/>
    <row r="117" ht="15.75" customHeight="1" x14ac:dyDescent="0.45"/>
    <row r="118" ht="15.75" customHeight="1" x14ac:dyDescent="0.45"/>
    <row r="119" ht="15.75" customHeight="1" x14ac:dyDescent="0.45"/>
    <row r="120" ht="15.75" customHeight="1" x14ac:dyDescent="0.45"/>
    <row r="121" ht="15.75" customHeight="1" x14ac:dyDescent="0.45"/>
    <row r="122" ht="15.75" customHeight="1" x14ac:dyDescent="0.45"/>
    <row r="123" ht="15.75" customHeight="1" x14ac:dyDescent="0.45"/>
    <row r="124" ht="15.75" customHeight="1" x14ac:dyDescent="0.45"/>
    <row r="125" ht="15.75" customHeight="1" x14ac:dyDescent="0.45"/>
    <row r="126" ht="15.75" customHeight="1" x14ac:dyDescent="0.45"/>
    <row r="127" ht="15.75" customHeight="1" x14ac:dyDescent="0.45"/>
    <row r="128" ht="15.75" customHeight="1" x14ac:dyDescent="0.45"/>
    <row r="129" ht="15.75" customHeight="1" x14ac:dyDescent="0.45"/>
    <row r="130" ht="15.75" customHeight="1" x14ac:dyDescent="0.45"/>
    <row r="131" ht="15.75" customHeight="1" x14ac:dyDescent="0.45"/>
    <row r="132" ht="15.75" customHeight="1" x14ac:dyDescent="0.45"/>
    <row r="133" ht="15.75" customHeight="1" x14ac:dyDescent="0.45"/>
    <row r="134" ht="15.75" customHeight="1" x14ac:dyDescent="0.45"/>
    <row r="135" ht="15.75" customHeight="1" x14ac:dyDescent="0.45"/>
    <row r="136" ht="15.75" customHeight="1" x14ac:dyDescent="0.45"/>
    <row r="137" ht="15.75" customHeight="1" x14ac:dyDescent="0.45"/>
    <row r="138" ht="15.75" customHeight="1" x14ac:dyDescent="0.45"/>
    <row r="139" ht="15.75" customHeight="1" x14ac:dyDescent="0.45"/>
    <row r="140" ht="15.75" customHeight="1" x14ac:dyDescent="0.45"/>
    <row r="141" ht="15.75" customHeight="1" x14ac:dyDescent="0.45"/>
    <row r="142" ht="15.75" customHeight="1" x14ac:dyDescent="0.45"/>
    <row r="143" ht="15.75" customHeight="1" x14ac:dyDescent="0.45"/>
    <row r="144" ht="15.75" customHeight="1" x14ac:dyDescent="0.45"/>
    <row r="145" ht="15.75" customHeight="1" x14ac:dyDescent="0.45"/>
    <row r="146" ht="15.75" customHeight="1" x14ac:dyDescent="0.45"/>
    <row r="147" ht="15.75" customHeight="1" x14ac:dyDescent="0.45"/>
    <row r="148" ht="15.75" customHeight="1" x14ac:dyDescent="0.45"/>
    <row r="149" ht="15.75" customHeight="1" x14ac:dyDescent="0.45"/>
    <row r="150" ht="15.75" customHeight="1" x14ac:dyDescent="0.45"/>
    <row r="151" ht="15.75" customHeight="1" x14ac:dyDescent="0.45"/>
    <row r="152" ht="15.75" customHeight="1" x14ac:dyDescent="0.45"/>
    <row r="153" ht="15.75" customHeight="1" x14ac:dyDescent="0.45"/>
    <row r="154" ht="15.75" customHeight="1" x14ac:dyDescent="0.45"/>
    <row r="155" ht="15.75" customHeight="1" x14ac:dyDescent="0.45"/>
    <row r="156" ht="15.75" customHeight="1" x14ac:dyDescent="0.45"/>
    <row r="157" ht="15.75" customHeight="1" x14ac:dyDescent="0.45"/>
    <row r="158" ht="15.75" customHeight="1" x14ac:dyDescent="0.45"/>
    <row r="159" ht="15.75" customHeight="1" x14ac:dyDescent="0.45"/>
    <row r="160" ht="15.75" customHeight="1" x14ac:dyDescent="0.45"/>
    <row r="161" ht="15.75" customHeight="1" x14ac:dyDescent="0.45"/>
    <row r="162" ht="15.75" customHeight="1" x14ac:dyDescent="0.45"/>
    <row r="163" ht="15.75" customHeight="1" x14ac:dyDescent="0.45"/>
    <row r="164" ht="15.75" customHeight="1" x14ac:dyDescent="0.45"/>
    <row r="165" ht="15.75" customHeight="1" x14ac:dyDescent="0.45"/>
    <row r="166" ht="15.75" customHeight="1" x14ac:dyDescent="0.45"/>
    <row r="167" ht="15.75" customHeight="1" x14ac:dyDescent="0.45"/>
    <row r="168" ht="15.75" customHeight="1" x14ac:dyDescent="0.45"/>
    <row r="169" ht="15.75" customHeight="1" x14ac:dyDescent="0.45"/>
    <row r="170" ht="15.75" customHeight="1" x14ac:dyDescent="0.45"/>
    <row r="171" ht="15.75" customHeight="1" x14ac:dyDescent="0.45"/>
    <row r="172" ht="15.75" customHeight="1" x14ac:dyDescent="0.45"/>
    <row r="173" ht="15.75" customHeight="1" x14ac:dyDescent="0.45"/>
    <row r="174" ht="15.75" customHeight="1" x14ac:dyDescent="0.45"/>
    <row r="175" ht="15.75" customHeight="1" x14ac:dyDescent="0.45"/>
    <row r="176" ht="15.75" customHeight="1" x14ac:dyDescent="0.45"/>
    <row r="177" ht="15.75" customHeight="1" x14ac:dyDescent="0.45"/>
    <row r="178" ht="15.75" customHeight="1" x14ac:dyDescent="0.45"/>
    <row r="179" ht="15.75" customHeight="1" x14ac:dyDescent="0.45"/>
    <row r="180" ht="15.75" customHeight="1" x14ac:dyDescent="0.45"/>
    <row r="181" ht="15.75" customHeight="1" x14ac:dyDescent="0.45"/>
    <row r="182" ht="15.75" customHeight="1" x14ac:dyDescent="0.45"/>
    <row r="183" ht="15.75" customHeight="1" x14ac:dyDescent="0.45"/>
    <row r="184" ht="15.75" customHeight="1" x14ac:dyDescent="0.45"/>
    <row r="185" ht="15.75" customHeight="1" x14ac:dyDescent="0.45"/>
    <row r="186" ht="15.75" customHeight="1" x14ac:dyDescent="0.45"/>
    <row r="187" ht="15.75" customHeight="1" x14ac:dyDescent="0.45"/>
    <row r="188" ht="15.75" customHeight="1" x14ac:dyDescent="0.45"/>
    <row r="189" ht="15.75" customHeight="1" x14ac:dyDescent="0.45"/>
    <row r="190" ht="15.75" customHeight="1" x14ac:dyDescent="0.45"/>
    <row r="191" ht="15.75" customHeight="1" x14ac:dyDescent="0.45"/>
    <row r="192" ht="15.75" customHeight="1" x14ac:dyDescent="0.45"/>
    <row r="193" ht="15.75" customHeight="1" x14ac:dyDescent="0.45"/>
    <row r="194" ht="15.75" customHeight="1" x14ac:dyDescent="0.45"/>
    <row r="195" ht="15.75" customHeight="1" x14ac:dyDescent="0.45"/>
    <row r="196" ht="15.75" customHeight="1" x14ac:dyDescent="0.45"/>
    <row r="197" ht="15.75" customHeight="1" x14ac:dyDescent="0.45"/>
    <row r="198" ht="15.75" customHeight="1" x14ac:dyDescent="0.45"/>
    <row r="199" ht="15.75" customHeight="1" x14ac:dyDescent="0.45"/>
    <row r="200" ht="15.75" customHeight="1" x14ac:dyDescent="0.45"/>
    <row r="201" ht="15.75" customHeight="1" x14ac:dyDescent="0.45"/>
    <row r="202" ht="15.75" customHeight="1" x14ac:dyDescent="0.45"/>
    <row r="203" ht="15.75" customHeight="1" x14ac:dyDescent="0.45"/>
    <row r="204" ht="15.75" customHeight="1" x14ac:dyDescent="0.45"/>
    <row r="205" ht="15.75" customHeight="1" x14ac:dyDescent="0.45"/>
    <row r="206" ht="15.75" customHeight="1" x14ac:dyDescent="0.45"/>
    <row r="207" ht="15.75" customHeight="1" x14ac:dyDescent="0.45"/>
    <row r="208" ht="15.75" customHeight="1" x14ac:dyDescent="0.45"/>
    <row r="209" ht="15.75" customHeight="1" x14ac:dyDescent="0.45"/>
    <row r="210" ht="15.75" customHeight="1" x14ac:dyDescent="0.45"/>
    <row r="211" ht="15.75" customHeight="1" x14ac:dyDescent="0.45"/>
    <row r="212" ht="15.75" customHeight="1" x14ac:dyDescent="0.45"/>
    <row r="213" ht="15.75" customHeight="1" x14ac:dyDescent="0.45"/>
    <row r="214" ht="15.75" customHeight="1" x14ac:dyDescent="0.45"/>
    <row r="215" ht="15.75" customHeight="1" x14ac:dyDescent="0.45"/>
    <row r="216" ht="15.75" customHeight="1" x14ac:dyDescent="0.45"/>
    <row r="217" ht="15.75" customHeight="1" x14ac:dyDescent="0.45"/>
    <row r="218" ht="15.75" customHeight="1" x14ac:dyDescent="0.45"/>
    <row r="219" ht="15.75" customHeight="1" x14ac:dyDescent="0.45"/>
    <row r="220" ht="15.75" customHeight="1" x14ac:dyDescent="0.45"/>
    <row r="221" ht="15.75" customHeight="1" x14ac:dyDescent="0.45"/>
    <row r="222" ht="15.75" customHeight="1" x14ac:dyDescent="0.45"/>
    <row r="223" ht="15.75" customHeight="1" x14ac:dyDescent="0.45"/>
    <row r="224" ht="15.75" customHeight="1" x14ac:dyDescent="0.45"/>
    <row r="225" ht="15.75" customHeight="1" x14ac:dyDescent="0.45"/>
    <row r="226" ht="15.75" customHeight="1" x14ac:dyDescent="0.45"/>
    <row r="227" ht="15.75" customHeight="1" x14ac:dyDescent="0.45"/>
    <row r="228" ht="15.75" customHeight="1" x14ac:dyDescent="0.45"/>
    <row r="229" ht="15.75" customHeight="1" x14ac:dyDescent="0.45"/>
    <row r="230" ht="15.75" customHeight="1" x14ac:dyDescent="0.45"/>
    <row r="231" ht="15.75" customHeight="1" x14ac:dyDescent="0.45"/>
    <row r="232" ht="15.75" customHeight="1" x14ac:dyDescent="0.45"/>
    <row r="233" ht="15.75" customHeight="1" x14ac:dyDescent="0.45"/>
    <row r="234" ht="15.75" customHeight="1" x14ac:dyDescent="0.45"/>
    <row r="235" ht="15.75" customHeight="1" x14ac:dyDescent="0.45"/>
    <row r="236" ht="15.75" customHeight="1" x14ac:dyDescent="0.45"/>
    <row r="237" ht="15.75" customHeight="1" x14ac:dyDescent="0.45"/>
    <row r="238" ht="15.75" customHeight="1" x14ac:dyDescent="0.45"/>
    <row r="239" ht="15.75" customHeight="1" x14ac:dyDescent="0.45"/>
    <row r="240" ht="15.75" customHeight="1" x14ac:dyDescent="0.45"/>
    <row r="241" ht="15.75" customHeight="1" x14ac:dyDescent="0.45"/>
    <row r="242" ht="15.75" customHeight="1" x14ac:dyDescent="0.45"/>
    <row r="243" ht="15.75" customHeight="1" x14ac:dyDescent="0.45"/>
    <row r="244" ht="15.75" customHeight="1" x14ac:dyDescent="0.45"/>
    <row r="245" ht="15.75" customHeight="1" x14ac:dyDescent="0.45"/>
    <row r="246" ht="15.75" customHeight="1" x14ac:dyDescent="0.45"/>
    <row r="247" ht="15.75" customHeight="1" x14ac:dyDescent="0.45"/>
    <row r="248" ht="15.75" customHeight="1" x14ac:dyDescent="0.45"/>
    <row r="249" ht="15.75" customHeight="1" x14ac:dyDescent="0.45"/>
    <row r="250" ht="15.75" customHeight="1" x14ac:dyDescent="0.45"/>
    <row r="251" ht="15.75" customHeight="1" x14ac:dyDescent="0.45"/>
    <row r="252" ht="15.75" customHeight="1" x14ac:dyDescent="0.45"/>
    <row r="253" ht="15.75" customHeight="1" x14ac:dyDescent="0.45"/>
    <row r="254" ht="15.75" customHeight="1" x14ac:dyDescent="0.45"/>
    <row r="255" ht="15.75" customHeight="1" x14ac:dyDescent="0.45"/>
    <row r="256" ht="15.75" customHeight="1" x14ac:dyDescent="0.45"/>
    <row r="257" ht="15.75" customHeight="1" x14ac:dyDescent="0.45"/>
    <row r="258" ht="15.75" customHeight="1" x14ac:dyDescent="0.45"/>
    <row r="259" ht="15.75" customHeight="1" x14ac:dyDescent="0.45"/>
    <row r="260" ht="15.75" customHeight="1" x14ac:dyDescent="0.45"/>
    <row r="261" ht="15.75" customHeight="1" x14ac:dyDescent="0.45"/>
    <row r="262" ht="15.75" customHeight="1" x14ac:dyDescent="0.45"/>
    <row r="263" ht="15.75" customHeight="1" x14ac:dyDescent="0.45"/>
    <row r="264" ht="15.75" customHeight="1" x14ac:dyDescent="0.45"/>
    <row r="265" ht="15.75" customHeight="1" x14ac:dyDescent="0.45"/>
    <row r="266" ht="15.75" customHeight="1" x14ac:dyDescent="0.45"/>
    <row r="267" ht="15.75" customHeight="1" x14ac:dyDescent="0.45"/>
    <row r="268" ht="15.75" customHeight="1" x14ac:dyDescent="0.45"/>
    <row r="269" ht="15.75" customHeight="1" x14ac:dyDescent="0.45"/>
    <row r="270" ht="15.75" customHeight="1" x14ac:dyDescent="0.45"/>
    <row r="271" ht="15.75" customHeight="1" x14ac:dyDescent="0.45"/>
    <row r="272" ht="15.75" customHeight="1" x14ac:dyDescent="0.45"/>
    <row r="273" ht="15.75" customHeight="1" x14ac:dyDescent="0.45"/>
    <row r="274" ht="15.75" customHeight="1" x14ac:dyDescent="0.45"/>
    <row r="275" ht="15.75" customHeight="1" x14ac:dyDescent="0.45"/>
    <row r="276" ht="15.75" customHeight="1" x14ac:dyDescent="0.45"/>
    <row r="277" ht="15.75" customHeight="1" x14ac:dyDescent="0.45"/>
    <row r="278" ht="15.75" customHeight="1" x14ac:dyDescent="0.45"/>
    <row r="279" ht="15.75" customHeight="1" x14ac:dyDescent="0.45"/>
    <row r="280" ht="15.75" customHeight="1" x14ac:dyDescent="0.45"/>
    <row r="281" ht="15.75" customHeight="1" x14ac:dyDescent="0.45"/>
    <row r="282" ht="15.75" customHeight="1" x14ac:dyDescent="0.45"/>
    <row r="283" ht="15.75" customHeight="1" x14ac:dyDescent="0.45"/>
    <row r="284" ht="15.75" customHeight="1" x14ac:dyDescent="0.45"/>
    <row r="285" ht="15.75" customHeight="1" x14ac:dyDescent="0.45"/>
    <row r="286" ht="15.75" customHeight="1" x14ac:dyDescent="0.45"/>
    <row r="287" ht="15.75" customHeight="1" x14ac:dyDescent="0.45"/>
    <row r="288" ht="15.75" customHeight="1" x14ac:dyDescent="0.45"/>
    <row r="289" ht="15.75" customHeight="1" x14ac:dyDescent="0.45"/>
    <row r="290" ht="15.75" customHeight="1" x14ac:dyDescent="0.45"/>
    <row r="291" ht="15.75" customHeight="1" x14ac:dyDescent="0.45"/>
    <row r="292" ht="15.75" customHeight="1" x14ac:dyDescent="0.45"/>
    <row r="293" ht="15.75" customHeight="1" x14ac:dyDescent="0.45"/>
    <row r="294" ht="15.75" customHeight="1" x14ac:dyDescent="0.45"/>
    <row r="295" ht="15.75" customHeight="1" x14ac:dyDescent="0.45"/>
    <row r="296" ht="15.75" customHeight="1" x14ac:dyDescent="0.45"/>
    <row r="297" ht="15.75" customHeight="1" x14ac:dyDescent="0.45"/>
    <row r="298" ht="15.75" customHeight="1" x14ac:dyDescent="0.45"/>
    <row r="299" ht="15.75" customHeight="1" x14ac:dyDescent="0.45"/>
    <row r="300" ht="15.75" customHeight="1" x14ac:dyDescent="0.45"/>
    <row r="301" ht="15.75" customHeight="1" x14ac:dyDescent="0.45"/>
    <row r="302" ht="15.75" customHeight="1" x14ac:dyDescent="0.45"/>
    <row r="303" ht="15.75" customHeight="1" x14ac:dyDescent="0.45"/>
    <row r="304" ht="15.75" customHeight="1" x14ac:dyDescent="0.45"/>
    <row r="305" ht="15.75" customHeight="1" x14ac:dyDescent="0.45"/>
    <row r="306" ht="15.75" customHeight="1" x14ac:dyDescent="0.45"/>
    <row r="307" ht="15.75" customHeight="1" x14ac:dyDescent="0.45"/>
    <row r="308" ht="15.75" customHeight="1" x14ac:dyDescent="0.45"/>
    <row r="309" ht="15.75" customHeight="1" x14ac:dyDescent="0.45"/>
    <row r="310" ht="15.75" customHeight="1" x14ac:dyDescent="0.45"/>
    <row r="311" ht="15.75" customHeight="1" x14ac:dyDescent="0.45"/>
    <row r="312" ht="15.75" customHeight="1" x14ac:dyDescent="0.45"/>
    <row r="313" ht="15.75" customHeight="1" x14ac:dyDescent="0.45"/>
    <row r="314" ht="15.75" customHeight="1" x14ac:dyDescent="0.45"/>
    <row r="315" ht="15.75" customHeight="1" x14ac:dyDescent="0.45"/>
    <row r="316" ht="15.75" customHeight="1" x14ac:dyDescent="0.45"/>
    <row r="317" ht="15.75" customHeight="1" x14ac:dyDescent="0.45"/>
    <row r="318" ht="15.75" customHeight="1" x14ac:dyDescent="0.45"/>
    <row r="319" ht="15.75" customHeight="1" x14ac:dyDescent="0.45"/>
    <row r="320" ht="15.75" customHeight="1" x14ac:dyDescent="0.45"/>
    <row r="321" ht="15.75" customHeight="1" x14ac:dyDescent="0.45"/>
    <row r="322" ht="15.75" customHeight="1" x14ac:dyDescent="0.45"/>
    <row r="323" ht="15.75" customHeight="1" x14ac:dyDescent="0.45"/>
    <row r="324" ht="15.75" customHeight="1" x14ac:dyDescent="0.45"/>
    <row r="325" ht="15.75" customHeight="1" x14ac:dyDescent="0.45"/>
    <row r="326" ht="15.75" customHeight="1" x14ac:dyDescent="0.45"/>
    <row r="327" ht="15.75" customHeight="1" x14ac:dyDescent="0.45"/>
    <row r="328" ht="15.75" customHeight="1" x14ac:dyDescent="0.45"/>
    <row r="329" ht="15.75" customHeight="1" x14ac:dyDescent="0.45"/>
    <row r="330" ht="15.75" customHeight="1" x14ac:dyDescent="0.45"/>
    <row r="331" ht="15.75" customHeight="1" x14ac:dyDescent="0.45"/>
    <row r="332" ht="15.75" customHeight="1" x14ac:dyDescent="0.45"/>
    <row r="333" ht="15.75" customHeight="1" x14ac:dyDescent="0.45"/>
    <row r="334" ht="15.75" customHeight="1" x14ac:dyDescent="0.45"/>
    <row r="335" ht="15.75" customHeight="1" x14ac:dyDescent="0.45"/>
    <row r="336" ht="15.75" customHeight="1" x14ac:dyDescent="0.45"/>
    <row r="337" ht="15.75" customHeight="1" x14ac:dyDescent="0.45"/>
    <row r="338" ht="15.75" customHeight="1" x14ac:dyDescent="0.45"/>
    <row r="339" ht="15.75" customHeight="1" x14ac:dyDescent="0.45"/>
    <row r="340" ht="15.75" customHeight="1" x14ac:dyDescent="0.45"/>
    <row r="341" ht="15.75" customHeight="1" x14ac:dyDescent="0.45"/>
    <row r="342" ht="15.75" customHeight="1" x14ac:dyDescent="0.45"/>
    <row r="343" ht="15.75" customHeight="1" x14ac:dyDescent="0.45"/>
    <row r="344" ht="15.75" customHeight="1" x14ac:dyDescent="0.45"/>
    <row r="345" ht="15.75" customHeight="1" x14ac:dyDescent="0.45"/>
    <row r="346" ht="15.75" customHeight="1" x14ac:dyDescent="0.45"/>
    <row r="347" ht="15.75" customHeight="1" x14ac:dyDescent="0.45"/>
    <row r="348" ht="15.75" customHeight="1" x14ac:dyDescent="0.45"/>
    <row r="349" ht="15.75" customHeight="1" x14ac:dyDescent="0.45"/>
    <row r="350" ht="15.75" customHeight="1" x14ac:dyDescent="0.45"/>
    <row r="351" ht="15.75" customHeight="1" x14ac:dyDescent="0.45"/>
    <row r="352" ht="15.75" customHeight="1" x14ac:dyDescent="0.45"/>
    <row r="353" ht="15.75" customHeight="1" x14ac:dyDescent="0.45"/>
    <row r="354" ht="15.75" customHeight="1" x14ac:dyDescent="0.45"/>
    <row r="355" ht="15.75" customHeight="1" x14ac:dyDescent="0.45"/>
    <row r="356" ht="15.75" customHeight="1" x14ac:dyDescent="0.45"/>
    <row r="357" ht="15.75" customHeight="1" x14ac:dyDescent="0.45"/>
    <row r="358" ht="15.75" customHeight="1" x14ac:dyDescent="0.45"/>
    <row r="359" ht="15.75" customHeight="1" x14ac:dyDescent="0.45"/>
    <row r="360" ht="15.75" customHeight="1" x14ac:dyDescent="0.45"/>
    <row r="361" ht="15.75" customHeight="1" x14ac:dyDescent="0.45"/>
    <row r="362" ht="15.75" customHeight="1" x14ac:dyDescent="0.45"/>
    <row r="363" ht="15.75" customHeight="1" x14ac:dyDescent="0.45"/>
    <row r="364" ht="15.75" customHeight="1" x14ac:dyDescent="0.45"/>
    <row r="365" ht="15.75" customHeight="1" x14ac:dyDescent="0.45"/>
    <row r="366" ht="15.75" customHeight="1" x14ac:dyDescent="0.45"/>
    <row r="367" ht="15.75" customHeight="1" x14ac:dyDescent="0.45"/>
    <row r="368" ht="15.75" customHeight="1" x14ac:dyDescent="0.45"/>
    <row r="369" ht="15.75" customHeight="1" x14ac:dyDescent="0.45"/>
    <row r="370" ht="15.75" customHeight="1" x14ac:dyDescent="0.45"/>
    <row r="371" ht="15.75" customHeight="1" x14ac:dyDescent="0.45"/>
    <row r="372" ht="15.75" customHeight="1" x14ac:dyDescent="0.45"/>
    <row r="373" ht="15.75" customHeight="1" x14ac:dyDescent="0.45"/>
    <row r="374" ht="15.75" customHeight="1" x14ac:dyDescent="0.45"/>
    <row r="375" ht="15.75" customHeight="1" x14ac:dyDescent="0.45"/>
    <row r="376" ht="15.75" customHeight="1" x14ac:dyDescent="0.45"/>
    <row r="377" ht="15.75" customHeight="1" x14ac:dyDescent="0.45"/>
    <row r="378" ht="15.75" customHeight="1" x14ac:dyDescent="0.45"/>
    <row r="379" ht="15.75" customHeight="1" x14ac:dyDescent="0.45"/>
    <row r="380" ht="15.75" customHeight="1" x14ac:dyDescent="0.45"/>
    <row r="381" ht="15.75" customHeight="1" x14ac:dyDescent="0.45"/>
    <row r="382" ht="15.75" customHeight="1" x14ac:dyDescent="0.45"/>
    <row r="383" ht="15.75" customHeight="1" x14ac:dyDescent="0.45"/>
    <row r="384" ht="15.75" customHeight="1" x14ac:dyDescent="0.45"/>
    <row r="385" ht="15.75" customHeight="1" x14ac:dyDescent="0.45"/>
    <row r="386" ht="15.75" customHeight="1" x14ac:dyDescent="0.45"/>
    <row r="387" ht="15.75" customHeight="1" x14ac:dyDescent="0.45"/>
    <row r="388" ht="15.75" customHeight="1" x14ac:dyDescent="0.45"/>
    <row r="389" ht="15.75" customHeight="1" x14ac:dyDescent="0.45"/>
    <row r="390" ht="15.75" customHeight="1" x14ac:dyDescent="0.45"/>
    <row r="391" ht="15.75" customHeight="1" x14ac:dyDescent="0.45"/>
    <row r="392" ht="15.75" customHeight="1" x14ac:dyDescent="0.45"/>
    <row r="393" ht="15.75" customHeight="1" x14ac:dyDescent="0.45"/>
    <row r="394" ht="15.75" customHeight="1" x14ac:dyDescent="0.45"/>
    <row r="395" ht="15.75" customHeight="1" x14ac:dyDescent="0.45"/>
    <row r="396" ht="15.75" customHeight="1" x14ac:dyDescent="0.45"/>
    <row r="397" ht="15.75" customHeight="1" x14ac:dyDescent="0.45"/>
    <row r="398" ht="15.75" customHeight="1" x14ac:dyDescent="0.45"/>
    <row r="399" ht="15.75" customHeight="1" x14ac:dyDescent="0.45"/>
    <row r="400" ht="15.75" customHeight="1" x14ac:dyDescent="0.45"/>
    <row r="401" ht="15.75" customHeight="1" x14ac:dyDescent="0.45"/>
    <row r="402" ht="15.75" customHeight="1" x14ac:dyDescent="0.45"/>
    <row r="403" ht="15.75" customHeight="1" x14ac:dyDescent="0.45"/>
    <row r="404" ht="15.75" customHeight="1" x14ac:dyDescent="0.45"/>
    <row r="405" ht="15.75" customHeight="1" x14ac:dyDescent="0.45"/>
    <row r="406" ht="15.75" customHeight="1" x14ac:dyDescent="0.45"/>
    <row r="407" ht="15.75" customHeight="1" x14ac:dyDescent="0.45"/>
    <row r="408" ht="15.75" customHeight="1" x14ac:dyDescent="0.45"/>
    <row r="409" ht="15.75" customHeight="1" x14ac:dyDescent="0.45"/>
    <row r="410" ht="15.75" customHeight="1" x14ac:dyDescent="0.45"/>
    <row r="411" ht="15.75" customHeight="1" x14ac:dyDescent="0.45"/>
    <row r="412" ht="15.75" customHeight="1" x14ac:dyDescent="0.45"/>
    <row r="413" ht="15.75" customHeight="1" x14ac:dyDescent="0.45"/>
    <row r="414" ht="15.75" customHeight="1" x14ac:dyDescent="0.45"/>
    <row r="415" ht="15.75" customHeight="1" x14ac:dyDescent="0.45"/>
    <row r="416" ht="15.75" customHeight="1" x14ac:dyDescent="0.45"/>
    <row r="417" ht="15.75" customHeight="1" x14ac:dyDescent="0.45"/>
    <row r="418" ht="15.75" customHeight="1" x14ac:dyDescent="0.45"/>
    <row r="419" ht="15.75" customHeight="1" x14ac:dyDescent="0.45"/>
    <row r="420" ht="15.75" customHeight="1" x14ac:dyDescent="0.45"/>
    <row r="421" ht="15.75" customHeight="1" x14ac:dyDescent="0.45"/>
    <row r="422" ht="15.75" customHeight="1" x14ac:dyDescent="0.45"/>
    <row r="423" ht="15.75" customHeight="1" x14ac:dyDescent="0.45"/>
    <row r="424" ht="15.75" customHeight="1" x14ac:dyDescent="0.45"/>
    <row r="425" ht="15.75" customHeight="1" x14ac:dyDescent="0.45"/>
    <row r="426" ht="15.75" customHeight="1" x14ac:dyDescent="0.45"/>
    <row r="427" ht="15.75" customHeight="1" x14ac:dyDescent="0.45"/>
    <row r="428" ht="15.75" customHeight="1" x14ac:dyDescent="0.45"/>
    <row r="429" ht="15.75" customHeight="1" x14ac:dyDescent="0.45"/>
    <row r="430" ht="15.75" customHeight="1" x14ac:dyDescent="0.45"/>
    <row r="431" ht="15.75" customHeight="1" x14ac:dyDescent="0.45"/>
    <row r="432" ht="15.75" customHeight="1" x14ac:dyDescent="0.45"/>
    <row r="433" ht="15.75" customHeight="1" x14ac:dyDescent="0.45"/>
    <row r="434" ht="15.75" customHeight="1" x14ac:dyDescent="0.45"/>
    <row r="435" ht="15.75" customHeight="1" x14ac:dyDescent="0.45"/>
    <row r="436" ht="15.75" customHeight="1" x14ac:dyDescent="0.45"/>
    <row r="437" ht="15.75" customHeight="1" x14ac:dyDescent="0.45"/>
    <row r="438" ht="15.75" customHeight="1" x14ac:dyDescent="0.45"/>
    <row r="439" ht="15.75" customHeight="1" x14ac:dyDescent="0.45"/>
    <row r="440" ht="15.75" customHeight="1" x14ac:dyDescent="0.45"/>
    <row r="441" ht="15.75" customHeight="1" x14ac:dyDescent="0.45"/>
    <row r="442" ht="15.75" customHeight="1" x14ac:dyDescent="0.45"/>
    <row r="443" ht="15.75" customHeight="1" x14ac:dyDescent="0.45"/>
    <row r="444" ht="15.75" customHeight="1" x14ac:dyDescent="0.45"/>
    <row r="445" ht="15.75" customHeight="1" x14ac:dyDescent="0.45"/>
    <row r="446" ht="15.75" customHeight="1" x14ac:dyDescent="0.45"/>
    <row r="447" ht="15.75" customHeight="1" x14ac:dyDescent="0.45"/>
    <row r="448" ht="15.75" customHeight="1" x14ac:dyDescent="0.45"/>
    <row r="449" ht="15.75" customHeight="1" x14ac:dyDescent="0.45"/>
    <row r="450" ht="15.75" customHeight="1" x14ac:dyDescent="0.45"/>
    <row r="451" ht="15.75" customHeight="1" x14ac:dyDescent="0.45"/>
    <row r="452" ht="15.75" customHeight="1" x14ac:dyDescent="0.45"/>
    <row r="453" ht="15.75" customHeight="1" x14ac:dyDescent="0.45"/>
    <row r="454" ht="15.75" customHeight="1" x14ac:dyDescent="0.45"/>
    <row r="455" ht="15.75" customHeight="1" x14ac:dyDescent="0.45"/>
    <row r="456" ht="15.75" customHeight="1" x14ac:dyDescent="0.45"/>
    <row r="457" ht="15.75" customHeight="1" x14ac:dyDescent="0.45"/>
    <row r="458" ht="15.75" customHeight="1" x14ac:dyDescent="0.45"/>
    <row r="459" ht="15.75" customHeight="1" x14ac:dyDescent="0.45"/>
    <row r="460" ht="15.75" customHeight="1" x14ac:dyDescent="0.45"/>
    <row r="461" ht="15.75" customHeight="1" x14ac:dyDescent="0.45"/>
    <row r="462" ht="15.75" customHeight="1" x14ac:dyDescent="0.45"/>
    <row r="463" ht="15.75" customHeight="1" x14ac:dyDescent="0.45"/>
    <row r="464" ht="15.75" customHeight="1" x14ac:dyDescent="0.45"/>
    <row r="465" ht="15.75" customHeight="1" x14ac:dyDescent="0.45"/>
    <row r="466" ht="15.75" customHeight="1" x14ac:dyDescent="0.45"/>
    <row r="467" ht="15.75" customHeight="1" x14ac:dyDescent="0.45"/>
    <row r="468" ht="15.75" customHeight="1" x14ac:dyDescent="0.45"/>
    <row r="469" ht="15.75" customHeight="1" x14ac:dyDescent="0.45"/>
    <row r="470" ht="15.75" customHeight="1" x14ac:dyDescent="0.45"/>
    <row r="471" ht="15.75" customHeight="1" x14ac:dyDescent="0.45"/>
    <row r="472" ht="15.75" customHeight="1" x14ac:dyDescent="0.45"/>
    <row r="473" ht="15.75" customHeight="1" x14ac:dyDescent="0.45"/>
    <row r="474" ht="15.75" customHeight="1" x14ac:dyDescent="0.45"/>
    <row r="475" ht="15.75" customHeight="1" x14ac:dyDescent="0.45"/>
    <row r="476" ht="15.75" customHeight="1" x14ac:dyDescent="0.45"/>
    <row r="477" ht="15.75" customHeight="1" x14ac:dyDescent="0.45"/>
    <row r="478" ht="15.75" customHeight="1" x14ac:dyDescent="0.45"/>
    <row r="479" ht="15.75" customHeight="1" x14ac:dyDescent="0.45"/>
    <row r="480" ht="15.75" customHeight="1" x14ac:dyDescent="0.45"/>
    <row r="481" ht="15.75" customHeight="1" x14ac:dyDescent="0.45"/>
    <row r="482" ht="15.75" customHeight="1" x14ac:dyDescent="0.45"/>
    <row r="483" ht="15.75" customHeight="1" x14ac:dyDescent="0.45"/>
    <row r="484" ht="15.75" customHeight="1" x14ac:dyDescent="0.45"/>
    <row r="485" ht="15.75" customHeight="1" x14ac:dyDescent="0.45"/>
    <row r="486" ht="15.75" customHeight="1" x14ac:dyDescent="0.45"/>
    <row r="487" ht="15.75" customHeight="1" x14ac:dyDescent="0.45"/>
    <row r="488" ht="15.75" customHeight="1" x14ac:dyDescent="0.45"/>
    <row r="489" ht="15.75" customHeight="1" x14ac:dyDescent="0.45"/>
    <row r="490" ht="15.75" customHeight="1" x14ac:dyDescent="0.45"/>
    <row r="491" ht="15.75" customHeight="1" x14ac:dyDescent="0.45"/>
    <row r="492" ht="15.75" customHeight="1" x14ac:dyDescent="0.45"/>
    <row r="493" ht="15.75" customHeight="1" x14ac:dyDescent="0.45"/>
    <row r="494" ht="15.75" customHeight="1" x14ac:dyDescent="0.45"/>
    <row r="495" ht="15.75" customHeight="1" x14ac:dyDescent="0.45"/>
    <row r="496" ht="15.75" customHeight="1" x14ac:dyDescent="0.45"/>
    <row r="497" ht="15.75" customHeight="1" x14ac:dyDescent="0.45"/>
    <row r="498" ht="15.75" customHeight="1" x14ac:dyDescent="0.45"/>
    <row r="499" ht="15.75" customHeight="1" x14ac:dyDescent="0.45"/>
    <row r="500" ht="15.75" customHeight="1" x14ac:dyDescent="0.45"/>
    <row r="501" ht="15.75" customHeight="1" x14ac:dyDescent="0.45"/>
    <row r="502" ht="15.75" customHeight="1" x14ac:dyDescent="0.45"/>
    <row r="503" ht="15.75" customHeight="1" x14ac:dyDescent="0.45"/>
    <row r="504" ht="15.75" customHeight="1" x14ac:dyDescent="0.45"/>
    <row r="505" ht="15.75" customHeight="1" x14ac:dyDescent="0.45"/>
    <row r="506" ht="15.75" customHeight="1" x14ac:dyDescent="0.45"/>
    <row r="507" ht="15.75" customHeight="1" x14ac:dyDescent="0.45"/>
    <row r="508" ht="15.75" customHeight="1" x14ac:dyDescent="0.45"/>
    <row r="509" ht="15.75" customHeight="1" x14ac:dyDescent="0.45"/>
    <row r="510" ht="15.75" customHeight="1" x14ac:dyDescent="0.45"/>
    <row r="511" ht="15.75" customHeight="1" x14ac:dyDescent="0.45"/>
    <row r="512" ht="15.75" customHeight="1" x14ac:dyDescent="0.45"/>
    <row r="513" ht="15.75" customHeight="1" x14ac:dyDescent="0.45"/>
    <row r="514" ht="15.75" customHeight="1" x14ac:dyDescent="0.45"/>
    <row r="515" ht="15.75" customHeight="1" x14ac:dyDescent="0.45"/>
    <row r="516" ht="15.75" customHeight="1" x14ac:dyDescent="0.45"/>
    <row r="517" ht="15.75" customHeight="1" x14ac:dyDescent="0.45"/>
    <row r="518" ht="15.75" customHeight="1" x14ac:dyDescent="0.45"/>
    <row r="519" ht="15.75" customHeight="1" x14ac:dyDescent="0.45"/>
    <row r="520" ht="15.75" customHeight="1" x14ac:dyDescent="0.45"/>
    <row r="521" ht="15.75" customHeight="1" x14ac:dyDescent="0.45"/>
    <row r="522" ht="15.75" customHeight="1" x14ac:dyDescent="0.45"/>
    <row r="523" ht="15.75" customHeight="1" x14ac:dyDescent="0.45"/>
    <row r="524" ht="15.75" customHeight="1" x14ac:dyDescent="0.45"/>
    <row r="525" ht="15.75" customHeight="1" x14ac:dyDescent="0.45"/>
    <row r="526" ht="15.75" customHeight="1" x14ac:dyDescent="0.45"/>
    <row r="527" ht="15.75" customHeight="1" x14ac:dyDescent="0.45"/>
    <row r="528" ht="15.75" customHeight="1" x14ac:dyDescent="0.45"/>
    <row r="529" ht="15.75" customHeight="1" x14ac:dyDescent="0.45"/>
    <row r="530" ht="15.75" customHeight="1" x14ac:dyDescent="0.45"/>
    <row r="531" ht="15.75" customHeight="1" x14ac:dyDescent="0.45"/>
    <row r="532" ht="15.75" customHeight="1" x14ac:dyDescent="0.45"/>
    <row r="533" ht="15.75" customHeight="1" x14ac:dyDescent="0.45"/>
    <row r="534" ht="15.75" customHeight="1" x14ac:dyDescent="0.45"/>
    <row r="535" ht="15.75" customHeight="1" x14ac:dyDescent="0.45"/>
    <row r="536" ht="15.75" customHeight="1" x14ac:dyDescent="0.45"/>
    <row r="537" ht="15.75" customHeight="1" x14ac:dyDescent="0.45"/>
    <row r="538" ht="15.75" customHeight="1" x14ac:dyDescent="0.45"/>
    <row r="539" ht="15.75" customHeight="1" x14ac:dyDescent="0.45"/>
    <row r="540" ht="15.75" customHeight="1" x14ac:dyDescent="0.45"/>
    <row r="541" ht="15.75" customHeight="1" x14ac:dyDescent="0.45"/>
    <row r="542" ht="15.75" customHeight="1" x14ac:dyDescent="0.45"/>
    <row r="543" ht="15.75" customHeight="1" x14ac:dyDescent="0.45"/>
    <row r="544" ht="15.75" customHeight="1" x14ac:dyDescent="0.45"/>
    <row r="545" ht="15.75" customHeight="1" x14ac:dyDescent="0.45"/>
    <row r="546" ht="15.75" customHeight="1" x14ac:dyDescent="0.45"/>
    <row r="547" ht="15.75" customHeight="1" x14ac:dyDescent="0.45"/>
    <row r="548" ht="15.75" customHeight="1" x14ac:dyDescent="0.45"/>
    <row r="549" ht="15.75" customHeight="1" x14ac:dyDescent="0.45"/>
    <row r="550" ht="15.75" customHeight="1" x14ac:dyDescent="0.45"/>
    <row r="551" ht="15.75" customHeight="1" x14ac:dyDescent="0.45"/>
    <row r="552" ht="15.75" customHeight="1" x14ac:dyDescent="0.45"/>
    <row r="553" ht="15.75" customHeight="1" x14ac:dyDescent="0.45"/>
    <row r="554" ht="15.75" customHeight="1" x14ac:dyDescent="0.45"/>
    <row r="555" ht="15.75" customHeight="1" x14ac:dyDescent="0.45"/>
    <row r="556" ht="15.75" customHeight="1" x14ac:dyDescent="0.45"/>
    <row r="557" ht="15.75" customHeight="1" x14ac:dyDescent="0.45"/>
    <row r="558" ht="15.75" customHeight="1" x14ac:dyDescent="0.45"/>
    <row r="559" ht="15.75" customHeight="1" x14ac:dyDescent="0.45"/>
    <row r="560" ht="15.75" customHeight="1" x14ac:dyDescent="0.45"/>
    <row r="561" ht="15.75" customHeight="1" x14ac:dyDescent="0.45"/>
    <row r="562" ht="15.75" customHeight="1" x14ac:dyDescent="0.45"/>
    <row r="563" ht="15.75" customHeight="1" x14ac:dyDescent="0.45"/>
    <row r="564" ht="15.75" customHeight="1" x14ac:dyDescent="0.45"/>
    <row r="565" ht="15.75" customHeight="1" x14ac:dyDescent="0.45"/>
    <row r="566" ht="15.75" customHeight="1" x14ac:dyDescent="0.45"/>
    <row r="567" ht="15.75" customHeight="1" x14ac:dyDescent="0.45"/>
    <row r="568" ht="15.75" customHeight="1" x14ac:dyDescent="0.45"/>
    <row r="569" ht="15.75" customHeight="1" x14ac:dyDescent="0.45"/>
    <row r="570" ht="15.75" customHeight="1" x14ac:dyDescent="0.45"/>
    <row r="571" ht="15.75" customHeight="1" x14ac:dyDescent="0.45"/>
    <row r="572" ht="15.75" customHeight="1" x14ac:dyDescent="0.45"/>
    <row r="573" ht="15.75" customHeight="1" x14ac:dyDescent="0.45"/>
    <row r="574" ht="15.75" customHeight="1" x14ac:dyDescent="0.45"/>
    <row r="575" ht="15.75" customHeight="1" x14ac:dyDescent="0.45"/>
    <row r="576" ht="15.75" customHeight="1" x14ac:dyDescent="0.45"/>
    <row r="577" ht="15.75" customHeight="1" x14ac:dyDescent="0.45"/>
    <row r="578" ht="15.75" customHeight="1" x14ac:dyDescent="0.45"/>
    <row r="579" ht="15.75" customHeight="1" x14ac:dyDescent="0.45"/>
    <row r="580" ht="15.75" customHeight="1" x14ac:dyDescent="0.45"/>
    <row r="581" ht="15.75" customHeight="1" x14ac:dyDescent="0.45"/>
    <row r="582" ht="15.75" customHeight="1" x14ac:dyDescent="0.45"/>
    <row r="583" ht="15.75" customHeight="1" x14ac:dyDescent="0.45"/>
    <row r="584" ht="15.75" customHeight="1" x14ac:dyDescent="0.45"/>
    <row r="585" ht="15.75" customHeight="1" x14ac:dyDescent="0.45"/>
    <row r="586" ht="15.75" customHeight="1" x14ac:dyDescent="0.45"/>
    <row r="587" ht="15.75" customHeight="1" x14ac:dyDescent="0.45"/>
    <row r="588" ht="15.75" customHeight="1" x14ac:dyDescent="0.45"/>
    <row r="589" ht="15.75" customHeight="1" x14ac:dyDescent="0.45"/>
    <row r="590" ht="15.75" customHeight="1" x14ac:dyDescent="0.45"/>
    <row r="591" ht="15.75" customHeight="1" x14ac:dyDescent="0.45"/>
    <row r="592" ht="15.75" customHeight="1" x14ac:dyDescent="0.45"/>
    <row r="593" ht="15.75" customHeight="1" x14ac:dyDescent="0.45"/>
    <row r="594" ht="15.75" customHeight="1" x14ac:dyDescent="0.45"/>
    <row r="595" ht="15.75" customHeight="1" x14ac:dyDescent="0.45"/>
    <row r="596" ht="15.75" customHeight="1" x14ac:dyDescent="0.45"/>
    <row r="597" ht="15.75" customHeight="1" x14ac:dyDescent="0.45"/>
    <row r="598" ht="15.75" customHeight="1" x14ac:dyDescent="0.45"/>
    <row r="599" ht="15.75" customHeight="1" x14ac:dyDescent="0.45"/>
    <row r="600" ht="15.75" customHeight="1" x14ac:dyDescent="0.45"/>
    <row r="601" ht="15.75" customHeight="1" x14ac:dyDescent="0.45"/>
    <row r="602" ht="15.75" customHeight="1" x14ac:dyDescent="0.45"/>
    <row r="603" ht="15.75" customHeight="1" x14ac:dyDescent="0.45"/>
    <row r="604" ht="15.75" customHeight="1" x14ac:dyDescent="0.45"/>
    <row r="605" ht="15.75" customHeight="1" x14ac:dyDescent="0.45"/>
    <row r="606" ht="15.75" customHeight="1" x14ac:dyDescent="0.45"/>
    <row r="607" ht="15.75" customHeight="1" x14ac:dyDescent="0.45"/>
    <row r="608" ht="15.75" customHeight="1" x14ac:dyDescent="0.45"/>
    <row r="609" ht="15.75" customHeight="1" x14ac:dyDescent="0.45"/>
    <row r="610" ht="15.75" customHeight="1" x14ac:dyDescent="0.45"/>
    <row r="611" ht="15.75" customHeight="1" x14ac:dyDescent="0.45"/>
    <row r="612" ht="15.75" customHeight="1" x14ac:dyDescent="0.45"/>
    <row r="613" ht="15.75" customHeight="1" x14ac:dyDescent="0.45"/>
    <row r="614" ht="15.75" customHeight="1" x14ac:dyDescent="0.45"/>
    <row r="615" ht="15.75" customHeight="1" x14ac:dyDescent="0.45"/>
    <row r="616" ht="15.75" customHeight="1" x14ac:dyDescent="0.45"/>
    <row r="617" ht="15.75" customHeight="1" x14ac:dyDescent="0.45"/>
    <row r="618" ht="15.75" customHeight="1" x14ac:dyDescent="0.45"/>
    <row r="619" ht="15.75" customHeight="1" x14ac:dyDescent="0.45"/>
    <row r="620" ht="15.75" customHeight="1" x14ac:dyDescent="0.45"/>
    <row r="621" ht="15.75" customHeight="1" x14ac:dyDescent="0.45"/>
    <row r="622" ht="15.75" customHeight="1" x14ac:dyDescent="0.45"/>
    <row r="623" ht="15.75" customHeight="1" x14ac:dyDescent="0.45"/>
    <row r="624" ht="15.75" customHeight="1" x14ac:dyDescent="0.45"/>
    <row r="625" ht="15.75" customHeight="1" x14ac:dyDescent="0.45"/>
    <row r="626" ht="15.75" customHeight="1" x14ac:dyDescent="0.45"/>
    <row r="627" ht="15.75" customHeight="1" x14ac:dyDescent="0.45"/>
    <row r="628" ht="15.75" customHeight="1" x14ac:dyDescent="0.45"/>
    <row r="629" ht="15.75" customHeight="1" x14ac:dyDescent="0.45"/>
    <row r="630" ht="15.75" customHeight="1" x14ac:dyDescent="0.45"/>
    <row r="631" ht="15.75" customHeight="1" x14ac:dyDescent="0.45"/>
    <row r="632" ht="15.75" customHeight="1" x14ac:dyDescent="0.45"/>
    <row r="633" ht="15.75" customHeight="1" x14ac:dyDescent="0.45"/>
    <row r="634" ht="15.75" customHeight="1" x14ac:dyDescent="0.45"/>
    <row r="635" ht="15.75" customHeight="1" x14ac:dyDescent="0.45"/>
    <row r="636" ht="15.75" customHeight="1" x14ac:dyDescent="0.45"/>
    <row r="637" ht="15.75" customHeight="1" x14ac:dyDescent="0.45"/>
    <row r="638" ht="15.75" customHeight="1" x14ac:dyDescent="0.45"/>
    <row r="639" ht="15.75" customHeight="1" x14ac:dyDescent="0.45"/>
    <row r="640" ht="15.75" customHeight="1" x14ac:dyDescent="0.45"/>
    <row r="641" ht="15.75" customHeight="1" x14ac:dyDescent="0.45"/>
    <row r="642" ht="15.75" customHeight="1" x14ac:dyDescent="0.45"/>
    <row r="643" ht="15.75" customHeight="1" x14ac:dyDescent="0.45"/>
    <row r="644" ht="15.75" customHeight="1" x14ac:dyDescent="0.45"/>
    <row r="645" ht="15.75" customHeight="1" x14ac:dyDescent="0.45"/>
    <row r="646" ht="15.75" customHeight="1" x14ac:dyDescent="0.45"/>
    <row r="647" ht="15.75" customHeight="1" x14ac:dyDescent="0.45"/>
    <row r="648" ht="15.75" customHeight="1" x14ac:dyDescent="0.45"/>
    <row r="649" ht="15.75" customHeight="1" x14ac:dyDescent="0.45"/>
    <row r="650" ht="15.75" customHeight="1" x14ac:dyDescent="0.45"/>
    <row r="651" ht="15.75" customHeight="1" x14ac:dyDescent="0.45"/>
    <row r="652" ht="15.75" customHeight="1" x14ac:dyDescent="0.45"/>
    <row r="653" ht="15.75" customHeight="1" x14ac:dyDescent="0.45"/>
    <row r="654" ht="15.75" customHeight="1" x14ac:dyDescent="0.45"/>
    <row r="655" ht="15.75" customHeight="1" x14ac:dyDescent="0.45"/>
    <row r="656" ht="15.75" customHeight="1" x14ac:dyDescent="0.45"/>
    <row r="657" ht="15.75" customHeight="1" x14ac:dyDescent="0.45"/>
    <row r="658" ht="15.75" customHeight="1" x14ac:dyDescent="0.45"/>
    <row r="659" ht="15.75" customHeight="1" x14ac:dyDescent="0.45"/>
    <row r="660" ht="15.75" customHeight="1" x14ac:dyDescent="0.45"/>
    <row r="661" ht="15.75" customHeight="1" x14ac:dyDescent="0.45"/>
    <row r="662" ht="15.75" customHeight="1" x14ac:dyDescent="0.45"/>
    <row r="663" ht="15.75" customHeight="1" x14ac:dyDescent="0.45"/>
    <row r="664" ht="15.75" customHeight="1" x14ac:dyDescent="0.45"/>
    <row r="665" ht="15.75" customHeight="1" x14ac:dyDescent="0.45"/>
    <row r="666" ht="15.75" customHeight="1" x14ac:dyDescent="0.45"/>
    <row r="667" ht="15.75" customHeight="1" x14ac:dyDescent="0.45"/>
    <row r="668" ht="15.75" customHeight="1" x14ac:dyDescent="0.45"/>
    <row r="669" ht="15.75" customHeight="1" x14ac:dyDescent="0.45"/>
    <row r="670" ht="15.75" customHeight="1" x14ac:dyDescent="0.45"/>
    <row r="671" ht="15.75" customHeight="1" x14ac:dyDescent="0.45"/>
    <row r="672" ht="15.75" customHeight="1" x14ac:dyDescent="0.45"/>
    <row r="673" ht="15.75" customHeight="1" x14ac:dyDescent="0.45"/>
    <row r="674" ht="15.75" customHeight="1" x14ac:dyDescent="0.45"/>
    <row r="675" ht="15.75" customHeight="1" x14ac:dyDescent="0.45"/>
    <row r="676" ht="15.75" customHeight="1" x14ac:dyDescent="0.45"/>
    <row r="677" ht="15.75" customHeight="1" x14ac:dyDescent="0.45"/>
    <row r="678" ht="15.75" customHeight="1" x14ac:dyDescent="0.45"/>
    <row r="679" ht="15.75" customHeight="1" x14ac:dyDescent="0.45"/>
    <row r="680" ht="15.75" customHeight="1" x14ac:dyDescent="0.45"/>
    <row r="681" ht="15.75" customHeight="1" x14ac:dyDescent="0.45"/>
    <row r="682" ht="15.75" customHeight="1" x14ac:dyDescent="0.45"/>
    <row r="683" ht="15.75" customHeight="1" x14ac:dyDescent="0.45"/>
    <row r="684" ht="15.75" customHeight="1" x14ac:dyDescent="0.45"/>
    <row r="685" ht="15.75" customHeight="1" x14ac:dyDescent="0.45"/>
    <row r="686" ht="15.75" customHeight="1" x14ac:dyDescent="0.45"/>
    <row r="687" ht="15.75" customHeight="1" x14ac:dyDescent="0.45"/>
    <row r="688" ht="15.75" customHeight="1" x14ac:dyDescent="0.45"/>
    <row r="689" ht="15.75" customHeight="1" x14ac:dyDescent="0.45"/>
    <row r="690" ht="15.75" customHeight="1" x14ac:dyDescent="0.45"/>
    <row r="691" ht="15.75" customHeight="1" x14ac:dyDescent="0.45"/>
    <row r="692" ht="15.75" customHeight="1" x14ac:dyDescent="0.45"/>
    <row r="693" ht="15.75" customHeight="1" x14ac:dyDescent="0.45"/>
    <row r="694" ht="15.75" customHeight="1" x14ac:dyDescent="0.45"/>
    <row r="695" ht="15.75" customHeight="1" x14ac:dyDescent="0.45"/>
    <row r="696" ht="15.75" customHeight="1" x14ac:dyDescent="0.45"/>
    <row r="697" ht="15.75" customHeight="1" x14ac:dyDescent="0.45"/>
    <row r="698" ht="15.75" customHeight="1" x14ac:dyDescent="0.45"/>
    <row r="699" ht="15.75" customHeight="1" x14ac:dyDescent="0.45"/>
    <row r="700" ht="15.75" customHeight="1" x14ac:dyDescent="0.45"/>
    <row r="701" ht="15.75" customHeight="1" x14ac:dyDescent="0.45"/>
    <row r="702" ht="15.75" customHeight="1" x14ac:dyDescent="0.45"/>
    <row r="703" ht="15.75" customHeight="1" x14ac:dyDescent="0.45"/>
    <row r="704" ht="15.75" customHeight="1" x14ac:dyDescent="0.45"/>
    <row r="705" ht="15.75" customHeight="1" x14ac:dyDescent="0.45"/>
    <row r="706" ht="15.75" customHeight="1" x14ac:dyDescent="0.45"/>
    <row r="707" ht="15.75" customHeight="1" x14ac:dyDescent="0.45"/>
    <row r="708" ht="15.75" customHeight="1" x14ac:dyDescent="0.45"/>
    <row r="709" ht="15.75" customHeight="1" x14ac:dyDescent="0.45"/>
    <row r="710" ht="15.75" customHeight="1" x14ac:dyDescent="0.45"/>
    <row r="711" ht="15.75" customHeight="1" x14ac:dyDescent="0.45"/>
    <row r="712" ht="15.75" customHeight="1" x14ac:dyDescent="0.45"/>
    <row r="713" ht="15.75" customHeight="1" x14ac:dyDescent="0.45"/>
    <row r="714" ht="15.75" customHeight="1" x14ac:dyDescent="0.45"/>
    <row r="715" ht="15.75" customHeight="1" x14ac:dyDescent="0.45"/>
    <row r="716" ht="15.75" customHeight="1" x14ac:dyDescent="0.45"/>
    <row r="717" ht="15.75" customHeight="1" x14ac:dyDescent="0.45"/>
    <row r="718" ht="15.75" customHeight="1" x14ac:dyDescent="0.45"/>
    <row r="719" ht="15.75" customHeight="1" x14ac:dyDescent="0.45"/>
    <row r="720" ht="15.75" customHeight="1" x14ac:dyDescent="0.45"/>
    <row r="721" ht="15.75" customHeight="1" x14ac:dyDescent="0.45"/>
    <row r="722" ht="15.75" customHeight="1" x14ac:dyDescent="0.45"/>
    <row r="723" ht="15.75" customHeight="1" x14ac:dyDescent="0.45"/>
    <row r="724" ht="15.75" customHeight="1" x14ac:dyDescent="0.45"/>
    <row r="725" ht="15.75" customHeight="1" x14ac:dyDescent="0.45"/>
    <row r="726" ht="15.75" customHeight="1" x14ac:dyDescent="0.45"/>
    <row r="727" ht="15.75" customHeight="1" x14ac:dyDescent="0.45"/>
    <row r="728" ht="15.75" customHeight="1" x14ac:dyDescent="0.45"/>
    <row r="729" ht="15.75" customHeight="1" x14ac:dyDescent="0.45"/>
    <row r="730" ht="15.75" customHeight="1" x14ac:dyDescent="0.45"/>
    <row r="731" ht="15.75" customHeight="1" x14ac:dyDescent="0.45"/>
    <row r="732" ht="15.75" customHeight="1" x14ac:dyDescent="0.45"/>
    <row r="733" ht="15.75" customHeight="1" x14ac:dyDescent="0.45"/>
    <row r="734" ht="15.75" customHeight="1" x14ac:dyDescent="0.45"/>
    <row r="735" ht="15.75" customHeight="1" x14ac:dyDescent="0.45"/>
    <row r="736" ht="15.75" customHeight="1" x14ac:dyDescent="0.45"/>
    <row r="737" ht="15.75" customHeight="1" x14ac:dyDescent="0.45"/>
    <row r="738" ht="15.75" customHeight="1" x14ac:dyDescent="0.45"/>
    <row r="739" ht="15.75" customHeight="1" x14ac:dyDescent="0.45"/>
    <row r="740" ht="15.75" customHeight="1" x14ac:dyDescent="0.45"/>
    <row r="741" ht="15.75" customHeight="1" x14ac:dyDescent="0.45"/>
    <row r="742" ht="15.75" customHeight="1" x14ac:dyDescent="0.45"/>
    <row r="743" ht="15.75" customHeight="1" x14ac:dyDescent="0.45"/>
    <row r="744" ht="15.75" customHeight="1" x14ac:dyDescent="0.45"/>
    <row r="745" ht="15.75" customHeight="1" x14ac:dyDescent="0.45"/>
    <row r="746" ht="15.75" customHeight="1" x14ac:dyDescent="0.45"/>
    <row r="747" ht="15.75" customHeight="1" x14ac:dyDescent="0.45"/>
    <row r="748" ht="15.75" customHeight="1" x14ac:dyDescent="0.45"/>
    <row r="749" ht="15.75" customHeight="1" x14ac:dyDescent="0.45"/>
    <row r="750" ht="15.75" customHeight="1" x14ac:dyDescent="0.45"/>
    <row r="751" ht="15.75" customHeight="1" x14ac:dyDescent="0.45"/>
    <row r="752" ht="15.75" customHeight="1" x14ac:dyDescent="0.45"/>
    <row r="753" ht="15.75" customHeight="1" x14ac:dyDescent="0.45"/>
    <row r="754" ht="15.75" customHeight="1" x14ac:dyDescent="0.45"/>
    <row r="755" ht="15.75" customHeight="1" x14ac:dyDescent="0.45"/>
    <row r="756" ht="15.75" customHeight="1" x14ac:dyDescent="0.45"/>
    <row r="757" ht="15.75" customHeight="1" x14ac:dyDescent="0.45"/>
    <row r="758" ht="15.75" customHeight="1" x14ac:dyDescent="0.45"/>
    <row r="759" ht="15.75" customHeight="1" x14ac:dyDescent="0.45"/>
    <row r="760" ht="15.75" customHeight="1" x14ac:dyDescent="0.45"/>
    <row r="761" ht="15.75" customHeight="1" x14ac:dyDescent="0.45"/>
    <row r="762" ht="15.75" customHeight="1" x14ac:dyDescent="0.45"/>
    <row r="763" ht="15.75" customHeight="1" x14ac:dyDescent="0.45"/>
    <row r="764" ht="15.75" customHeight="1" x14ac:dyDescent="0.45"/>
    <row r="765" ht="15.75" customHeight="1" x14ac:dyDescent="0.45"/>
    <row r="766" ht="15.75" customHeight="1" x14ac:dyDescent="0.45"/>
    <row r="767" ht="15.75" customHeight="1" x14ac:dyDescent="0.45"/>
    <row r="768" ht="15.75" customHeight="1" x14ac:dyDescent="0.45"/>
    <row r="769" ht="15.75" customHeight="1" x14ac:dyDescent="0.45"/>
    <row r="770" ht="15.75" customHeight="1" x14ac:dyDescent="0.45"/>
    <row r="771" ht="15.75" customHeight="1" x14ac:dyDescent="0.45"/>
    <row r="772" ht="15.75" customHeight="1" x14ac:dyDescent="0.45"/>
    <row r="773" ht="15.75" customHeight="1" x14ac:dyDescent="0.45"/>
    <row r="774" ht="15.75" customHeight="1" x14ac:dyDescent="0.45"/>
    <row r="775" ht="15.75" customHeight="1" x14ac:dyDescent="0.45"/>
    <row r="776" ht="15.75" customHeight="1" x14ac:dyDescent="0.45"/>
    <row r="777" ht="15.75" customHeight="1" x14ac:dyDescent="0.45"/>
    <row r="778" ht="15.75" customHeight="1" x14ac:dyDescent="0.45"/>
    <row r="779" ht="15.75" customHeight="1" x14ac:dyDescent="0.45"/>
    <row r="780" ht="15.75" customHeight="1" x14ac:dyDescent="0.45"/>
    <row r="781" ht="15.75" customHeight="1" x14ac:dyDescent="0.45"/>
    <row r="782" ht="15.75" customHeight="1" x14ac:dyDescent="0.45"/>
    <row r="783" ht="15.75" customHeight="1" x14ac:dyDescent="0.45"/>
    <row r="784" ht="15.75" customHeight="1" x14ac:dyDescent="0.45"/>
    <row r="785" ht="15.75" customHeight="1" x14ac:dyDescent="0.45"/>
    <row r="786" ht="15.75" customHeight="1" x14ac:dyDescent="0.45"/>
    <row r="787" ht="15.75" customHeight="1" x14ac:dyDescent="0.45"/>
    <row r="788" ht="15.75" customHeight="1" x14ac:dyDescent="0.45"/>
    <row r="789" ht="15.75" customHeight="1" x14ac:dyDescent="0.45"/>
    <row r="790" ht="15.75" customHeight="1" x14ac:dyDescent="0.45"/>
    <row r="791" ht="15.75" customHeight="1" x14ac:dyDescent="0.45"/>
    <row r="792" ht="15.75" customHeight="1" x14ac:dyDescent="0.45"/>
    <row r="793" ht="15.75" customHeight="1" x14ac:dyDescent="0.45"/>
    <row r="794" ht="15.75" customHeight="1" x14ac:dyDescent="0.45"/>
    <row r="795" ht="15.75" customHeight="1" x14ac:dyDescent="0.45"/>
    <row r="796" ht="15.75" customHeight="1" x14ac:dyDescent="0.45"/>
    <row r="797" ht="15.75" customHeight="1" x14ac:dyDescent="0.45"/>
    <row r="798" ht="15.75" customHeight="1" x14ac:dyDescent="0.45"/>
    <row r="799" ht="15.75" customHeight="1" x14ac:dyDescent="0.45"/>
    <row r="800" ht="15.75" customHeight="1" x14ac:dyDescent="0.45"/>
    <row r="801" ht="15.75" customHeight="1" x14ac:dyDescent="0.45"/>
    <row r="802" ht="15.75" customHeight="1" x14ac:dyDescent="0.45"/>
    <row r="803" ht="15.75" customHeight="1" x14ac:dyDescent="0.45"/>
    <row r="804" ht="15.75" customHeight="1" x14ac:dyDescent="0.45"/>
    <row r="805" ht="15.75" customHeight="1" x14ac:dyDescent="0.45"/>
    <row r="806" ht="15.75" customHeight="1" x14ac:dyDescent="0.45"/>
    <row r="807" ht="15.75" customHeight="1" x14ac:dyDescent="0.45"/>
    <row r="808" ht="15.75" customHeight="1" x14ac:dyDescent="0.45"/>
    <row r="809" ht="15.75" customHeight="1" x14ac:dyDescent="0.45"/>
    <row r="810" ht="15.75" customHeight="1" x14ac:dyDescent="0.45"/>
    <row r="811" ht="15.75" customHeight="1" x14ac:dyDescent="0.45"/>
    <row r="812" ht="15.75" customHeight="1" x14ac:dyDescent="0.45"/>
    <row r="813" ht="15.75" customHeight="1" x14ac:dyDescent="0.45"/>
    <row r="814" ht="15.75" customHeight="1" x14ac:dyDescent="0.45"/>
    <row r="815" ht="15.75" customHeight="1" x14ac:dyDescent="0.45"/>
    <row r="816" ht="15.75" customHeight="1" x14ac:dyDescent="0.45"/>
    <row r="817" ht="15.75" customHeight="1" x14ac:dyDescent="0.45"/>
    <row r="818" ht="15.75" customHeight="1" x14ac:dyDescent="0.45"/>
    <row r="819" ht="15.75" customHeight="1" x14ac:dyDescent="0.45"/>
    <row r="820" ht="15.75" customHeight="1" x14ac:dyDescent="0.45"/>
    <row r="821" ht="15.75" customHeight="1" x14ac:dyDescent="0.45"/>
    <row r="822" ht="15.75" customHeight="1" x14ac:dyDescent="0.45"/>
    <row r="823" ht="15.75" customHeight="1" x14ac:dyDescent="0.45"/>
    <row r="824" ht="15.75" customHeight="1" x14ac:dyDescent="0.45"/>
    <row r="825" ht="15.75" customHeight="1" x14ac:dyDescent="0.45"/>
    <row r="826" ht="15.75" customHeight="1" x14ac:dyDescent="0.45"/>
    <row r="827" ht="15.75" customHeight="1" x14ac:dyDescent="0.45"/>
    <row r="828" ht="15.75" customHeight="1" x14ac:dyDescent="0.45"/>
    <row r="829" ht="15.75" customHeight="1" x14ac:dyDescent="0.45"/>
    <row r="830" ht="15.75" customHeight="1" x14ac:dyDescent="0.45"/>
    <row r="831" ht="15.75" customHeight="1" x14ac:dyDescent="0.45"/>
    <row r="832" ht="15.75" customHeight="1" x14ac:dyDescent="0.45"/>
    <row r="833" ht="15.75" customHeight="1" x14ac:dyDescent="0.45"/>
    <row r="834" ht="15.75" customHeight="1" x14ac:dyDescent="0.45"/>
    <row r="835" ht="15.75" customHeight="1" x14ac:dyDescent="0.45"/>
    <row r="836" ht="15.75" customHeight="1" x14ac:dyDescent="0.45"/>
    <row r="837" ht="15.75" customHeight="1" x14ac:dyDescent="0.45"/>
    <row r="838" ht="15.75" customHeight="1" x14ac:dyDescent="0.45"/>
    <row r="839" ht="15.75" customHeight="1" x14ac:dyDescent="0.45"/>
    <row r="840" ht="15.75" customHeight="1" x14ac:dyDescent="0.45"/>
    <row r="841" ht="15.75" customHeight="1" x14ac:dyDescent="0.45"/>
    <row r="842" ht="15.75" customHeight="1" x14ac:dyDescent="0.45"/>
    <row r="843" ht="15.75" customHeight="1" x14ac:dyDescent="0.45"/>
    <row r="844" ht="15.75" customHeight="1" x14ac:dyDescent="0.45"/>
    <row r="845" ht="15.75" customHeight="1" x14ac:dyDescent="0.45"/>
    <row r="846" ht="15.75" customHeight="1" x14ac:dyDescent="0.45"/>
    <row r="847" ht="15.75" customHeight="1" x14ac:dyDescent="0.45"/>
    <row r="848" ht="15.75" customHeight="1" x14ac:dyDescent="0.45"/>
    <row r="849" ht="15.75" customHeight="1" x14ac:dyDescent="0.45"/>
    <row r="850" ht="15.75" customHeight="1" x14ac:dyDescent="0.45"/>
    <row r="851" ht="15.75" customHeight="1" x14ac:dyDescent="0.45"/>
    <row r="852" ht="15.75" customHeight="1" x14ac:dyDescent="0.45"/>
    <row r="853" ht="15.75" customHeight="1" x14ac:dyDescent="0.45"/>
    <row r="854" ht="15.75" customHeight="1" x14ac:dyDescent="0.45"/>
    <row r="855" ht="15.75" customHeight="1" x14ac:dyDescent="0.45"/>
    <row r="856" ht="15.75" customHeight="1" x14ac:dyDescent="0.45"/>
    <row r="857" ht="15.75" customHeight="1" x14ac:dyDescent="0.45"/>
    <row r="858" ht="15.75" customHeight="1" x14ac:dyDescent="0.45"/>
    <row r="859" ht="15.75" customHeight="1" x14ac:dyDescent="0.45"/>
    <row r="860" ht="15.75" customHeight="1" x14ac:dyDescent="0.45"/>
    <row r="861" ht="15.75" customHeight="1" x14ac:dyDescent="0.45"/>
    <row r="862" ht="15.75" customHeight="1" x14ac:dyDescent="0.45"/>
    <row r="863" ht="15.75" customHeight="1" x14ac:dyDescent="0.45"/>
    <row r="864" ht="15.75" customHeight="1" x14ac:dyDescent="0.45"/>
    <row r="865" ht="15.75" customHeight="1" x14ac:dyDescent="0.45"/>
    <row r="866" ht="15.75" customHeight="1" x14ac:dyDescent="0.45"/>
    <row r="867" ht="15.75" customHeight="1" x14ac:dyDescent="0.45"/>
    <row r="868" ht="15.75" customHeight="1" x14ac:dyDescent="0.45"/>
    <row r="869" ht="15.75" customHeight="1" x14ac:dyDescent="0.45"/>
    <row r="870" ht="15.75" customHeight="1" x14ac:dyDescent="0.45"/>
    <row r="871" ht="15.75" customHeight="1" x14ac:dyDescent="0.45"/>
    <row r="872" ht="15.75" customHeight="1" x14ac:dyDescent="0.45"/>
    <row r="873" ht="15.75" customHeight="1" x14ac:dyDescent="0.45"/>
    <row r="874" ht="15.75" customHeight="1" x14ac:dyDescent="0.45"/>
    <row r="875" ht="15.75" customHeight="1" x14ac:dyDescent="0.45"/>
    <row r="876" ht="15.75" customHeight="1" x14ac:dyDescent="0.45"/>
    <row r="877" ht="15.75" customHeight="1" x14ac:dyDescent="0.45"/>
    <row r="878" ht="15.75" customHeight="1" x14ac:dyDescent="0.45"/>
    <row r="879" ht="15.75" customHeight="1" x14ac:dyDescent="0.45"/>
    <row r="880" ht="15.75" customHeight="1" x14ac:dyDescent="0.45"/>
    <row r="881" ht="15.75" customHeight="1" x14ac:dyDescent="0.45"/>
    <row r="882" ht="15.75" customHeight="1" x14ac:dyDescent="0.45"/>
    <row r="883" ht="15.75" customHeight="1" x14ac:dyDescent="0.45"/>
    <row r="884" ht="15.75" customHeight="1" x14ac:dyDescent="0.45"/>
    <row r="885" ht="15.75" customHeight="1" x14ac:dyDescent="0.45"/>
    <row r="886" ht="15.75" customHeight="1" x14ac:dyDescent="0.45"/>
    <row r="887" ht="15.75" customHeight="1" x14ac:dyDescent="0.45"/>
    <row r="888" ht="15.75" customHeight="1" x14ac:dyDescent="0.45"/>
    <row r="889" ht="15.75" customHeight="1" x14ac:dyDescent="0.45"/>
    <row r="890" ht="15.75" customHeight="1" x14ac:dyDescent="0.45"/>
    <row r="891" ht="15.75" customHeight="1" x14ac:dyDescent="0.45"/>
    <row r="892" ht="15.75" customHeight="1" x14ac:dyDescent="0.45"/>
    <row r="893" ht="15.75" customHeight="1" x14ac:dyDescent="0.45"/>
    <row r="894" ht="15.75" customHeight="1" x14ac:dyDescent="0.45"/>
    <row r="895" ht="15.75" customHeight="1" x14ac:dyDescent="0.45"/>
    <row r="896" ht="15.75" customHeight="1" x14ac:dyDescent="0.45"/>
    <row r="897" ht="15.75" customHeight="1" x14ac:dyDescent="0.45"/>
    <row r="898" ht="15.75" customHeight="1" x14ac:dyDescent="0.45"/>
    <row r="899" ht="15.75" customHeight="1" x14ac:dyDescent="0.45"/>
    <row r="900" ht="15.75" customHeight="1" x14ac:dyDescent="0.45"/>
    <row r="901" ht="15.75" customHeight="1" x14ac:dyDescent="0.45"/>
    <row r="902" ht="15.75" customHeight="1" x14ac:dyDescent="0.45"/>
    <row r="903" ht="15.75" customHeight="1" x14ac:dyDescent="0.45"/>
    <row r="904" ht="15.75" customHeight="1" x14ac:dyDescent="0.45"/>
    <row r="905" ht="15.75" customHeight="1" x14ac:dyDescent="0.45"/>
    <row r="906" ht="15.75" customHeight="1" x14ac:dyDescent="0.45"/>
    <row r="907" ht="15.75" customHeight="1" x14ac:dyDescent="0.45"/>
    <row r="908" ht="15.75" customHeight="1" x14ac:dyDescent="0.45"/>
    <row r="909" ht="15.75" customHeight="1" x14ac:dyDescent="0.45"/>
    <row r="910" ht="15.75" customHeight="1" x14ac:dyDescent="0.45"/>
    <row r="911" ht="15.75" customHeight="1" x14ac:dyDescent="0.45"/>
    <row r="912" ht="15.75" customHeight="1" x14ac:dyDescent="0.45"/>
    <row r="913" ht="15.75" customHeight="1" x14ac:dyDescent="0.45"/>
    <row r="914" ht="15.75" customHeight="1" x14ac:dyDescent="0.45"/>
    <row r="915" ht="15.75" customHeight="1" x14ac:dyDescent="0.45"/>
    <row r="916" ht="15.75" customHeight="1" x14ac:dyDescent="0.45"/>
    <row r="917" ht="15.75" customHeight="1" x14ac:dyDescent="0.45"/>
    <row r="918" ht="15.75" customHeight="1" x14ac:dyDescent="0.45"/>
    <row r="919" ht="15.75" customHeight="1" x14ac:dyDescent="0.45"/>
    <row r="920" ht="15.75" customHeight="1" x14ac:dyDescent="0.45"/>
    <row r="921" ht="15.75" customHeight="1" x14ac:dyDescent="0.45"/>
    <row r="922" ht="15.75" customHeight="1" x14ac:dyDescent="0.45"/>
    <row r="923" ht="15.75" customHeight="1" x14ac:dyDescent="0.45"/>
    <row r="924" ht="15.75" customHeight="1" x14ac:dyDescent="0.45"/>
    <row r="925" ht="15.75" customHeight="1" x14ac:dyDescent="0.45"/>
    <row r="926" ht="15.75" customHeight="1" x14ac:dyDescent="0.45"/>
    <row r="927" ht="15.75" customHeight="1" x14ac:dyDescent="0.45"/>
    <row r="928" ht="15.75" customHeight="1" x14ac:dyDescent="0.45"/>
    <row r="929" ht="15.75" customHeight="1" x14ac:dyDescent="0.45"/>
    <row r="930" ht="15.75" customHeight="1" x14ac:dyDescent="0.45"/>
    <row r="931" ht="15.75" customHeight="1" x14ac:dyDescent="0.45"/>
    <row r="932" ht="15.75" customHeight="1" x14ac:dyDescent="0.45"/>
    <row r="933" ht="15.75" customHeight="1" x14ac:dyDescent="0.45"/>
    <row r="934" ht="15.75" customHeight="1" x14ac:dyDescent="0.45"/>
    <row r="935" ht="15.75" customHeight="1" x14ac:dyDescent="0.45"/>
    <row r="936" ht="15.75" customHeight="1" x14ac:dyDescent="0.45"/>
    <row r="937" ht="15.75" customHeight="1" x14ac:dyDescent="0.45"/>
    <row r="938" ht="15.75" customHeight="1" x14ac:dyDescent="0.45"/>
    <row r="939" ht="15.75" customHeight="1" x14ac:dyDescent="0.45"/>
    <row r="940" ht="15.75" customHeight="1" x14ac:dyDescent="0.45"/>
    <row r="941" ht="15.75" customHeight="1" x14ac:dyDescent="0.45"/>
    <row r="942" ht="15.75" customHeight="1" x14ac:dyDescent="0.45"/>
    <row r="943" ht="15.75" customHeight="1" x14ac:dyDescent="0.45"/>
    <row r="944" ht="15.75" customHeight="1" x14ac:dyDescent="0.45"/>
    <row r="945" ht="15.75" customHeight="1" x14ac:dyDescent="0.45"/>
    <row r="946" ht="15.75" customHeight="1" x14ac:dyDescent="0.45"/>
    <row r="947" ht="15.75" customHeight="1" x14ac:dyDescent="0.45"/>
    <row r="948" ht="15.75" customHeight="1" x14ac:dyDescent="0.45"/>
    <row r="949" ht="15.75" customHeight="1" x14ac:dyDescent="0.45"/>
    <row r="950" ht="15.75" customHeight="1" x14ac:dyDescent="0.45"/>
    <row r="951" ht="15.75" customHeight="1" x14ac:dyDescent="0.45"/>
    <row r="952" ht="15.75" customHeight="1" x14ac:dyDescent="0.45"/>
    <row r="953" ht="15.75" customHeight="1" x14ac:dyDescent="0.45"/>
    <row r="954" ht="15.75" customHeight="1" x14ac:dyDescent="0.45"/>
    <row r="955" ht="15.75" customHeight="1" x14ac:dyDescent="0.45"/>
    <row r="956" ht="15.75" customHeight="1" x14ac:dyDescent="0.45"/>
    <row r="957" ht="15.75" customHeight="1" x14ac:dyDescent="0.45"/>
    <row r="958" ht="15.75" customHeight="1" x14ac:dyDescent="0.45"/>
    <row r="959" ht="15.75" customHeight="1" x14ac:dyDescent="0.45"/>
    <row r="960" ht="15.75" customHeight="1" x14ac:dyDescent="0.45"/>
    <row r="961" ht="15.75" customHeight="1" x14ac:dyDescent="0.45"/>
    <row r="962" ht="15.75" customHeight="1" x14ac:dyDescent="0.45"/>
    <row r="963" ht="15.75" customHeight="1" x14ac:dyDescent="0.45"/>
    <row r="964" ht="15.75" customHeight="1" x14ac:dyDescent="0.45"/>
    <row r="965" ht="15.75" customHeight="1" x14ac:dyDescent="0.45"/>
    <row r="966" ht="15.75" customHeight="1" x14ac:dyDescent="0.45"/>
    <row r="967" ht="15.75" customHeight="1" x14ac:dyDescent="0.45"/>
    <row r="968" ht="15.75" customHeight="1" x14ac:dyDescent="0.45"/>
    <row r="969" ht="15.75" customHeight="1" x14ac:dyDescent="0.45"/>
    <row r="970" ht="15.75" customHeight="1" x14ac:dyDescent="0.45"/>
    <row r="971" ht="15.75" customHeight="1" x14ac:dyDescent="0.45"/>
    <row r="972" ht="15.75" customHeight="1" x14ac:dyDescent="0.45"/>
    <row r="973" ht="15.75" customHeight="1" x14ac:dyDescent="0.45"/>
    <row r="974" ht="15.75" customHeight="1" x14ac:dyDescent="0.45"/>
    <row r="975" ht="15.75" customHeight="1" x14ac:dyDescent="0.45"/>
    <row r="976" ht="15.75" customHeight="1" x14ac:dyDescent="0.45"/>
    <row r="977" ht="15.75" customHeight="1" x14ac:dyDescent="0.45"/>
    <row r="978" ht="15.75" customHeight="1" x14ac:dyDescent="0.45"/>
    <row r="979" ht="15.75" customHeight="1" x14ac:dyDescent="0.45"/>
    <row r="980" ht="15.75" customHeight="1" x14ac:dyDescent="0.45"/>
    <row r="981" ht="15.75" customHeight="1" x14ac:dyDescent="0.45"/>
    <row r="982" ht="15.75" customHeight="1" x14ac:dyDescent="0.45"/>
    <row r="983" ht="15.75" customHeight="1" x14ac:dyDescent="0.45"/>
    <row r="984" ht="15.75" customHeight="1" x14ac:dyDescent="0.45"/>
    <row r="985" ht="15.75" customHeight="1" x14ac:dyDescent="0.45"/>
    <row r="986" ht="15.75" customHeight="1" x14ac:dyDescent="0.45"/>
    <row r="987" ht="15.75" customHeight="1" x14ac:dyDescent="0.45"/>
    <row r="988" ht="15.75" customHeight="1" x14ac:dyDescent="0.45"/>
    <row r="989" ht="15.75" customHeight="1" x14ac:dyDescent="0.45"/>
    <row r="990" ht="15.75" customHeight="1" x14ac:dyDescent="0.45"/>
    <row r="991" ht="15.75" customHeight="1" x14ac:dyDescent="0.45"/>
    <row r="992" ht="15.75" customHeight="1" x14ac:dyDescent="0.45"/>
    <row r="993" ht="15.75" customHeight="1" x14ac:dyDescent="0.45"/>
    <row r="994" ht="15.75" customHeight="1" x14ac:dyDescent="0.45"/>
    <row r="995" ht="15.75" customHeight="1" x14ac:dyDescent="0.45"/>
    <row r="996" ht="15.75" customHeight="1" x14ac:dyDescent="0.45"/>
    <row r="997" ht="15.75" customHeight="1" x14ac:dyDescent="0.45"/>
    <row r="998" ht="15.75" customHeight="1" x14ac:dyDescent="0.45"/>
    <row r="999" ht="15.75" customHeight="1" x14ac:dyDescent="0.45"/>
    <row r="1000" ht="15.75" customHeight="1" x14ac:dyDescent="0.45"/>
    <row r="1001" ht="15.75" customHeight="1" x14ac:dyDescent="0.45"/>
    <row r="1002" ht="15.75" customHeight="1" x14ac:dyDescent="0.45"/>
    <row r="1003" ht="15.75" customHeight="1" x14ac:dyDescent="0.45"/>
    <row r="1004" ht="15.75" customHeight="1" x14ac:dyDescent="0.45"/>
    <row r="1005" ht="15.75" customHeight="1" x14ac:dyDescent="0.45"/>
    <row r="1006" ht="15.75" customHeight="1" x14ac:dyDescent="0.45"/>
    <row r="1007" ht="15.75" customHeight="1" x14ac:dyDescent="0.45"/>
    <row r="1008" ht="15.75" customHeight="1" x14ac:dyDescent="0.45"/>
    <row r="1009" ht="15.75" customHeight="1" x14ac:dyDescent="0.45"/>
    <row r="1010" ht="15.75" customHeight="1" x14ac:dyDescent="0.45"/>
    <row r="1011" ht="15.75" customHeight="1" x14ac:dyDescent="0.45"/>
    <row r="1012" ht="15.75" customHeight="1" x14ac:dyDescent="0.45"/>
    <row r="1013" ht="15.75" customHeight="1" x14ac:dyDescent="0.45"/>
  </sheetData>
  <phoneticPr fontId="8" type="noConversion"/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1B7AB-93DC-4751-874C-8807C9FDCFB9}">
  <dimension ref="A1:K76"/>
  <sheetViews>
    <sheetView workbookViewId="0">
      <selection activeCell="F32" sqref="F32"/>
    </sheetView>
  </sheetViews>
  <sheetFormatPr defaultRowHeight="14.25" x14ac:dyDescent="0.45"/>
  <cols>
    <col min="1" max="1" width="9.86328125" bestFit="1" customWidth="1"/>
    <col min="2" max="2" width="9.53125" bestFit="1" customWidth="1"/>
    <col min="3" max="3" width="5.73046875" bestFit="1" customWidth="1"/>
    <col min="4" max="4" width="10.19921875" bestFit="1" customWidth="1"/>
    <col min="5" max="5" width="11.265625" bestFit="1" customWidth="1"/>
    <col min="6" max="6" width="11.265625" customWidth="1"/>
    <col min="7" max="7" width="7.46484375" bestFit="1" customWidth="1"/>
    <col min="8" max="8" width="7.73046875" bestFit="1" customWidth="1"/>
    <col min="9" max="9" width="14.796875" bestFit="1" customWidth="1"/>
    <col min="10" max="10" width="10.3984375" bestFit="1" customWidth="1"/>
    <col min="11" max="11" width="11.73046875" bestFit="1" customWidth="1"/>
  </cols>
  <sheetData>
    <row r="1" spans="1:11" x14ac:dyDescent="0.45">
      <c r="A1" t="s">
        <v>72</v>
      </c>
      <c r="B1" t="s">
        <v>0</v>
      </c>
      <c r="C1" s="5" t="s">
        <v>19</v>
      </c>
      <c r="D1" s="5" t="s">
        <v>74</v>
      </c>
      <c r="E1" s="5" t="s">
        <v>75</v>
      </c>
      <c r="F1" s="13" t="s">
        <v>209</v>
      </c>
      <c r="G1" s="5" t="s">
        <v>76</v>
      </c>
      <c r="H1" s="5" t="s">
        <v>77</v>
      </c>
      <c r="I1" s="5" t="s">
        <v>78</v>
      </c>
      <c r="J1" s="5" t="s">
        <v>79</v>
      </c>
      <c r="K1" s="5" t="s">
        <v>80</v>
      </c>
    </row>
    <row r="2" spans="1:11" x14ac:dyDescent="0.45">
      <c r="A2">
        <v>1</v>
      </c>
      <c r="B2" s="1">
        <v>1</v>
      </c>
      <c r="D2" s="6">
        <v>41092</v>
      </c>
      <c r="G2" s="5" t="s">
        <v>81</v>
      </c>
      <c r="H2">
        <v>537251</v>
      </c>
      <c r="I2" s="8">
        <f>H2*VLOOKUP(G2,exchangeRate!$B$2:$D$4,3,FALSE)</f>
        <v>537251</v>
      </c>
      <c r="J2" s="7">
        <f>SUMIFS(interestRate!$F:$F,interestRate!$C:$C,"ACCOUNT",interestRate!$B:$B,Account!G2)</f>
        <v>5.0000000000000001E-3</v>
      </c>
      <c r="K2" s="5" t="s">
        <v>86</v>
      </c>
    </row>
    <row r="3" spans="1:11" x14ac:dyDescent="0.45">
      <c r="A3">
        <v>2</v>
      </c>
      <c r="B3" s="1">
        <v>2</v>
      </c>
      <c r="C3" s="1">
        <v>1</v>
      </c>
      <c r="D3" s="6">
        <v>43316</v>
      </c>
      <c r="G3" s="5" t="s">
        <v>81</v>
      </c>
      <c r="H3">
        <v>238237</v>
      </c>
      <c r="I3" s="8">
        <f>H3*VLOOKUP(G3,exchangeRate!$B$2:$D$4,3,FALSE)</f>
        <v>238237</v>
      </c>
      <c r="J3" s="7">
        <f>SUMIFS(interestRate!$F:$F,interestRate!$C:$C,"ACCOUNT",interestRate!$B:$B,Account!G3)</f>
        <v>5.0000000000000001E-3</v>
      </c>
      <c r="K3" s="5" t="s">
        <v>86</v>
      </c>
    </row>
    <row r="4" spans="1:11" x14ac:dyDescent="0.45">
      <c r="A4">
        <v>3</v>
      </c>
      <c r="B4" s="1">
        <v>3</v>
      </c>
      <c r="C4" s="1">
        <v>2</v>
      </c>
      <c r="D4" s="6">
        <v>41334</v>
      </c>
      <c r="G4" s="5" t="s">
        <v>81</v>
      </c>
      <c r="H4">
        <v>536806</v>
      </c>
      <c r="I4" s="8">
        <f>H4*VLOOKUP(G4,exchangeRate!$B$2:$D$4,3,FALSE)</f>
        <v>536806</v>
      </c>
      <c r="J4" s="7">
        <f>SUMIFS(interestRate!$F:$F,interestRate!$C:$C,"ACCOUNT",interestRate!$B:$B,Account!G4)</f>
        <v>5.0000000000000001E-3</v>
      </c>
      <c r="K4" s="5" t="s">
        <v>86</v>
      </c>
    </row>
    <row r="5" spans="1:11" x14ac:dyDescent="0.45">
      <c r="A5">
        <v>4</v>
      </c>
      <c r="B5" s="1">
        <v>4</v>
      </c>
      <c r="C5" s="1">
        <v>3</v>
      </c>
      <c r="D5" s="6">
        <v>42255</v>
      </c>
      <c r="G5" s="5" t="s">
        <v>81</v>
      </c>
      <c r="H5">
        <v>75604</v>
      </c>
      <c r="I5" s="8">
        <f>H5*VLOOKUP(G5,exchangeRate!$B$2:$D$4,3,FALSE)</f>
        <v>75604</v>
      </c>
      <c r="J5" s="7">
        <f>SUMIFS(interestRate!$F:$F,interestRate!$C:$C,"ACCOUNT",interestRate!$B:$B,Account!G5)</f>
        <v>5.0000000000000001E-3</v>
      </c>
      <c r="K5" s="5" t="s">
        <v>86</v>
      </c>
    </row>
    <row r="6" spans="1:11" x14ac:dyDescent="0.45">
      <c r="A6">
        <v>5</v>
      </c>
      <c r="B6" s="1">
        <v>5</v>
      </c>
      <c r="C6" s="1">
        <v>1</v>
      </c>
      <c r="D6" s="6">
        <v>42469</v>
      </c>
      <c r="G6" s="5" t="s">
        <v>81</v>
      </c>
      <c r="H6">
        <v>113622</v>
      </c>
      <c r="I6" s="8">
        <f>H6*VLOOKUP(G6,exchangeRate!$B$2:$D$4,3,FALSE)</f>
        <v>113622</v>
      </c>
      <c r="J6" s="7">
        <f>SUMIFS(interestRate!$F:$F,interestRate!$C:$C,"ACCOUNT",interestRate!$B:$B,Account!G6)</f>
        <v>5.0000000000000001E-3</v>
      </c>
      <c r="K6" s="5" t="s">
        <v>86</v>
      </c>
    </row>
    <row r="7" spans="1:11" x14ac:dyDescent="0.45">
      <c r="A7">
        <v>6</v>
      </c>
      <c r="B7" s="1">
        <v>6</v>
      </c>
      <c r="C7" s="1">
        <v>2</v>
      </c>
      <c r="D7" s="6">
        <v>40723</v>
      </c>
      <c r="G7" s="5" t="s">
        <v>81</v>
      </c>
      <c r="H7">
        <v>287474</v>
      </c>
      <c r="I7" s="8">
        <f>H7*VLOOKUP(G7,exchangeRate!$B$2:$D$4,3,FALSE)</f>
        <v>287474</v>
      </c>
      <c r="J7" s="7">
        <f>SUMIFS(interestRate!$F:$F,interestRate!$C:$C,"ACCOUNT",interestRate!$B:$B,Account!G7)</f>
        <v>5.0000000000000001E-3</v>
      </c>
      <c r="K7" s="5" t="s">
        <v>86</v>
      </c>
    </row>
    <row r="8" spans="1:11" x14ac:dyDescent="0.45">
      <c r="A8">
        <v>7</v>
      </c>
      <c r="B8" s="1">
        <v>1</v>
      </c>
      <c r="C8" s="1">
        <v>3</v>
      </c>
      <c r="D8" s="6">
        <v>40590</v>
      </c>
      <c r="G8" s="5" t="s">
        <v>82</v>
      </c>
      <c r="H8">
        <v>4113</v>
      </c>
      <c r="I8" s="8">
        <f>H8*VLOOKUP(G8,exchangeRate!$B$2:$D$4,3,FALSE)</f>
        <v>96655500</v>
      </c>
      <c r="J8" s="7">
        <f>SUMIFS(interestRate!$F:$F,interestRate!$C:$C,"ACCOUNT",interestRate!$B:$B,Account!G8)</f>
        <v>0</v>
      </c>
      <c r="K8" s="5" t="s">
        <v>86</v>
      </c>
    </row>
    <row r="9" spans="1:11" x14ac:dyDescent="0.45">
      <c r="A9">
        <v>8</v>
      </c>
      <c r="B9" s="1">
        <v>2</v>
      </c>
      <c r="C9" s="1">
        <v>1</v>
      </c>
      <c r="D9" s="6">
        <v>41097</v>
      </c>
      <c r="G9" s="5" t="s">
        <v>82</v>
      </c>
      <c r="H9">
        <v>4172</v>
      </c>
      <c r="I9" s="8">
        <f>H9*VLOOKUP(G9,exchangeRate!$B$2:$D$4,3,FALSE)</f>
        <v>98042000</v>
      </c>
      <c r="J9" s="7">
        <f>SUMIFS(interestRate!$F:$F,interestRate!$C:$C,"ACCOUNT",interestRate!$B:$B,Account!G9)</f>
        <v>0</v>
      </c>
      <c r="K9" s="5" t="s">
        <v>86</v>
      </c>
    </row>
    <row r="10" spans="1:11" x14ac:dyDescent="0.45">
      <c r="A10">
        <v>9</v>
      </c>
      <c r="B10" s="1">
        <v>3</v>
      </c>
      <c r="C10" s="1">
        <v>2</v>
      </c>
      <c r="D10" s="6">
        <v>42263</v>
      </c>
      <c r="G10" s="5" t="s">
        <v>82</v>
      </c>
      <c r="H10">
        <v>1626</v>
      </c>
      <c r="I10" s="8">
        <f>H10*VLOOKUP(G10,exchangeRate!$B$2:$D$4,3,FALSE)</f>
        <v>38211000</v>
      </c>
      <c r="J10" s="7">
        <f>SUMIFS(interestRate!$F:$F,interestRate!$C:$C,"ACCOUNT",interestRate!$B:$B,Account!G10)</f>
        <v>0</v>
      </c>
      <c r="K10" s="5" t="s">
        <v>86</v>
      </c>
    </row>
    <row r="11" spans="1:11" x14ac:dyDescent="0.45">
      <c r="A11">
        <v>10</v>
      </c>
      <c r="B11" s="1">
        <v>4</v>
      </c>
      <c r="C11" s="1">
        <v>3</v>
      </c>
      <c r="D11" s="6">
        <v>41451</v>
      </c>
      <c r="G11" s="5" t="s">
        <v>82</v>
      </c>
      <c r="H11">
        <v>3420</v>
      </c>
      <c r="I11" s="8">
        <f>H11*VLOOKUP(G11,exchangeRate!$B$2:$D$4,3,FALSE)</f>
        <v>80370000</v>
      </c>
      <c r="J11" s="7">
        <f>SUMIFS(interestRate!$F:$F,interestRate!$C:$C,"ACCOUNT",interestRate!$B:$B,Account!G11)</f>
        <v>0</v>
      </c>
      <c r="K11" s="5" t="s">
        <v>86</v>
      </c>
    </row>
    <row r="12" spans="1:11" x14ac:dyDescent="0.45">
      <c r="A12">
        <v>11</v>
      </c>
      <c r="B12" s="1">
        <v>5</v>
      </c>
      <c r="C12" s="1">
        <v>1</v>
      </c>
      <c r="D12" s="6">
        <v>43745</v>
      </c>
      <c r="G12" s="5" t="s">
        <v>82</v>
      </c>
      <c r="H12">
        <v>3742</v>
      </c>
      <c r="I12" s="8">
        <f>H12*VLOOKUP(G12,exchangeRate!$B$2:$D$4,3,FALSE)</f>
        <v>87937000</v>
      </c>
      <c r="J12" s="7">
        <f>SUMIFS(interestRate!$F:$F,interestRate!$C:$C,"ACCOUNT",interestRate!$B:$B,Account!G12)</f>
        <v>0</v>
      </c>
      <c r="K12" s="5" t="s">
        <v>86</v>
      </c>
    </row>
    <row r="13" spans="1:11" x14ac:dyDescent="0.45">
      <c r="A13">
        <v>12</v>
      </c>
      <c r="B13" s="1">
        <v>6</v>
      </c>
      <c r="C13" s="1">
        <v>2</v>
      </c>
      <c r="D13" s="6">
        <v>40997</v>
      </c>
      <c r="G13" s="5" t="s">
        <v>82</v>
      </c>
      <c r="H13">
        <v>4345</v>
      </c>
      <c r="I13" s="8">
        <f>H13*VLOOKUP(G13,exchangeRate!$B$2:$D$4,3,FALSE)</f>
        <v>102107500</v>
      </c>
      <c r="J13" s="7">
        <f>SUMIFS(interestRate!$F:$F,interestRate!$C:$C,"ACCOUNT",interestRate!$B:$B,Account!G13)</f>
        <v>0</v>
      </c>
      <c r="K13" s="5" t="s">
        <v>86</v>
      </c>
    </row>
    <row r="14" spans="1:11" x14ac:dyDescent="0.45">
      <c r="A14">
        <v>13</v>
      </c>
      <c r="B14" s="1">
        <v>1</v>
      </c>
      <c r="C14" s="1">
        <v>3</v>
      </c>
      <c r="D14" s="6">
        <v>43422</v>
      </c>
      <c r="G14" s="5" t="s">
        <v>213</v>
      </c>
      <c r="H14">
        <v>323</v>
      </c>
      <c r="I14" s="8">
        <f>H14*VLOOKUP(G14,exchangeRate!$B$2:$D$4,3,FALSE)</f>
        <v>8421155.8699999992</v>
      </c>
      <c r="J14" s="7">
        <f>SUMIFS(interestRate!$F:$F,interestRate!$C:$C,"ACCOUNT",interestRate!$B:$B,Account!G14)</f>
        <v>4.0000000000000001E-3</v>
      </c>
      <c r="K14" s="5" t="s">
        <v>86</v>
      </c>
    </row>
    <row r="15" spans="1:11" x14ac:dyDescent="0.45">
      <c r="A15">
        <v>14</v>
      </c>
      <c r="B15" s="1">
        <v>2</v>
      </c>
      <c r="C15" s="1">
        <v>1</v>
      </c>
      <c r="D15" s="6">
        <v>41168</v>
      </c>
      <c r="G15" s="5" t="s">
        <v>213</v>
      </c>
      <c r="H15">
        <v>210</v>
      </c>
      <c r="I15" s="8">
        <f>H15*VLOOKUP(G15,exchangeRate!$B$2:$D$4,3,FALSE)</f>
        <v>5475054.8999999994</v>
      </c>
      <c r="J15" s="7">
        <f>SUMIFS(interestRate!$F:$F,interestRate!$C:$C,"ACCOUNT",interestRate!$B:$B,Account!G15)</f>
        <v>4.0000000000000001E-3</v>
      </c>
      <c r="K15" s="5" t="s">
        <v>86</v>
      </c>
    </row>
    <row r="16" spans="1:11" x14ac:dyDescent="0.45">
      <c r="A16">
        <v>15</v>
      </c>
      <c r="B16" s="1">
        <v>3</v>
      </c>
      <c r="C16" s="1">
        <v>2</v>
      </c>
      <c r="D16" s="6">
        <v>40835</v>
      </c>
      <c r="G16" s="5" t="s">
        <v>213</v>
      </c>
      <c r="H16">
        <v>490</v>
      </c>
      <c r="I16" s="8">
        <f>H16*VLOOKUP(G16,exchangeRate!$B$2:$D$4,3,FALSE)</f>
        <v>12775128.1</v>
      </c>
      <c r="J16" s="7">
        <f>SUMIFS(interestRate!$F:$F,interestRate!$C:$C,"ACCOUNT",interestRate!$B:$B,Account!G16)</f>
        <v>4.0000000000000001E-3</v>
      </c>
      <c r="K16" s="5" t="s">
        <v>86</v>
      </c>
    </row>
    <row r="17" spans="1:11" x14ac:dyDescent="0.45">
      <c r="A17">
        <v>16</v>
      </c>
      <c r="B17" s="1">
        <v>4</v>
      </c>
      <c r="C17" s="1">
        <v>3</v>
      </c>
      <c r="D17" s="6">
        <v>44123</v>
      </c>
      <c r="G17" s="5" t="s">
        <v>213</v>
      </c>
      <c r="H17">
        <v>481</v>
      </c>
      <c r="I17" s="8">
        <f>H17*VLOOKUP(G17,exchangeRate!$B$2:$D$4,3,FALSE)</f>
        <v>12540482.889999999</v>
      </c>
      <c r="J17" s="7">
        <f>SUMIFS(interestRate!$F:$F,interestRate!$C:$C,"ACCOUNT",interestRate!$B:$B,Account!G17)</f>
        <v>4.0000000000000001E-3</v>
      </c>
      <c r="K17" s="5" t="s">
        <v>86</v>
      </c>
    </row>
    <row r="18" spans="1:11" x14ac:dyDescent="0.45">
      <c r="A18">
        <v>17</v>
      </c>
      <c r="B18" s="1">
        <v>5</v>
      </c>
      <c r="C18">
        <v>3</v>
      </c>
      <c r="D18" s="6">
        <v>41981</v>
      </c>
      <c r="G18" s="5" t="s">
        <v>213</v>
      </c>
      <c r="H18">
        <v>287</v>
      </c>
      <c r="I18" s="8">
        <f>H18*VLOOKUP(G18,exchangeRate!$B$2:$D$4,3,FALSE)</f>
        <v>7482575.0299999993</v>
      </c>
      <c r="J18" s="7">
        <f>SUMIFS(interestRate!$F:$F,interestRate!$C:$C,"ACCOUNT",interestRate!$B:$B,Account!G18)</f>
        <v>4.0000000000000001E-3</v>
      </c>
      <c r="K18" s="5" t="s">
        <v>86</v>
      </c>
    </row>
    <row r="19" spans="1:11" x14ac:dyDescent="0.45">
      <c r="A19">
        <v>18</v>
      </c>
      <c r="B19" s="1">
        <v>6</v>
      </c>
      <c r="C19">
        <v>3</v>
      </c>
      <c r="D19" s="6">
        <v>41004</v>
      </c>
      <c r="G19" s="5" t="s">
        <v>213</v>
      </c>
      <c r="H19">
        <v>491</v>
      </c>
      <c r="I19" s="8">
        <f>H19*VLOOKUP(G19,exchangeRate!$B$2:$D$4,3,FALSE)</f>
        <v>12801199.789999999</v>
      </c>
      <c r="J19" s="7">
        <f>SUMIFS(interestRate!$F:$F,interestRate!$C:$C,"ACCOUNT",interestRate!$B:$B,Account!G19)</f>
        <v>4.0000000000000001E-3</v>
      </c>
      <c r="K19" s="5" t="s">
        <v>86</v>
      </c>
    </row>
    <row r="20" spans="1:11" x14ac:dyDescent="0.45">
      <c r="A20">
        <v>19</v>
      </c>
      <c r="B20" s="5">
        <v>7</v>
      </c>
      <c r="C20">
        <v>1</v>
      </c>
      <c r="D20" s="6">
        <v>42846</v>
      </c>
      <c r="G20" s="5" t="s">
        <v>81</v>
      </c>
      <c r="H20">
        <v>9980102</v>
      </c>
      <c r="I20" s="8">
        <f>H20*VLOOKUP(G20,exchangeRate!$B$2:$D$4,3,FALSE)</f>
        <v>9980102</v>
      </c>
      <c r="J20" s="7">
        <f>SUMIFS(interestRate!$F:$F,interestRate!$C:$C,"ACCOUNT",interestRate!$B:$B,Account!G20)</f>
        <v>5.0000000000000001E-3</v>
      </c>
      <c r="K20" s="5" t="s">
        <v>86</v>
      </c>
    </row>
    <row r="21" spans="1:11" x14ac:dyDescent="0.45">
      <c r="A21">
        <v>20</v>
      </c>
      <c r="B21" s="5">
        <v>8</v>
      </c>
      <c r="C21">
        <v>3</v>
      </c>
      <c r="D21" s="6">
        <v>44145</v>
      </c>
      <c r="G21" s="5" t="s">
        <v>81</v>
      </c>
      <c r="H21">
        <v>5476967</v>
      </c>
      <c r="I21" s="8">
        <f>H21*VLOOKUP(G21,exchangeRate!$B$2:$D$4,3,FALSE)</f>
        <v>5476967</v>
      </c>
      <c r="J21" s="7">
        <f>SUMIFS(interestRate!$F:$F,interestRate!$C:$C,"ACCOUNT",interestRate!$B:$B,Account!G21)</f>
        <v>5.0000000000000001E-3</v>
      </c>
      <c r="K21" s="5" t="s">
        <v>86</v>
      </c>
    </row>
    <row r="22" spans="1:11" x14ac:dyDescent="0.45">
      <c r="A22">
        <v>21</v>
      </c>
      <c r="B22" s="5">
        <v>9</v>
      </c>
      <c r="C22">
        <v>3</v>
      </c>
      <c r="D22" s="6">
        <v>44904</v>
      </c>
      <c r="G22" s="5" t="s">
        <v>81</v>
      </c>
      <c r="H22">
        <v>4549845</v>
      </c>
      <c r="I22" s="8">
        <f>H22*VLOOKUP(G22,exchangeRate!$B$2:$D$4,3,FALSE)</f>
        <v>4549845</v>
      </c>
      <c r="J22" s="7">
        <f>SUMIFS(interestRate!$F:$F,interestRate!$C:$C,"ACCOUNT",interestRate!$B:$B,Account!G22)</f>
        <v>5.0000000000000001E-3</v>
      </c>
      <c r="K22" s="5" t="s">
        <v>86</v>
      </c>
    </row>
    <row r="23" spans="1:11" x14ac:dyDescent="0.45">
      <c r="A23">
        <v>22</v>
      </c>
      <c r="B23" s="5">
        <v>10</v>
      </c>
      <c r="C23">
        <v>2</v>
      </c>
      <c r="D23" s="6">
        <v>43775</v>
      </c>
      <c r="G23" s="5" t="s">
        <v>81</v>
      </c>
      <c r="H23">
        <v>5863377</v>
      </c>
      <c r="I23" s="8">
        <f>H23*VLOOKUP(G23,exchangeRate!$B$2:$D$4,3,FALSE)</f>
        <v>5863377</v>
      </c>
      <c r="J23" s="7">
        <f>SUMIFS(interestRate!$F:$F,interestRate!$C:$C,"ACCOUNT",interestRate!$B:$B,Account!G23)</f>
        <v>5.0000000000000001E-3</v>
      </c>
      <c r="K23" s="5" t="s">
        <v>86</v>
      </c>
    </row>
    <row r="24" spans="1:11" x14ac:dyDescent="0.45">
      <c r="A24">
        <v>23</v>
      </c>
      <c r="B24" s="5">
        <v>11</v>
      </c>
      <c r="C24">
        <v>3</v>
      </c>
      <c r="D24" s="6">
        <v>43591</v>
      </c>
      <c r="G24" s="5" t="s">
        <v>81</v>
      </c>
      <c r="H24">
        <v>8448457</v>
      </c>
      <c r="I24" s="8">
        <f>H24*VLOOKUP(G24,exchangeRate!$B$2:$D$4,3,FALSE)</f>
        <v>8448457</v>
      </c>
      <c r="J24" s="7">
        <f>SUMIFS(interestRate!$F:$F,interestRate!$C:$C,"ACCOUNT",interestRate!$B:$B,Account!G24)</f>
        <v>5.0000000000000001E-3</v>
      </c>
      <c r="K24" s="5" t="s">
        <v>86</v>
      </c>
    </row>
    <row r="25" spans="1:11" x14ac:dyDescent="0.45">
      <c r="A25">
        <v>24</v>
      </c>
      <c r="B25" s="5">
        <v>12</v>
      </c>
      <c r="C25">
        <v>2</v>
      </c>
      <c r="D25" s="6">
        <v>44831</v>
      </c>
      <c r="G25" s="5" t="s">
        <v>81</v>
      </c>
      <c r="H25">
        <v>3872282</v>
      </c>
      <c r="I25" s="8">
        <f>H25*VLOOKUP(G25,exchangeRate!$B$2:$D$4,3,FALSE)</f>
        <v>3872282</v>
      </c>
      <c r="J25" s="7">
        <f>SUMIFS(interestRate!$F:$F,interestRate!$C:$C,"ACCOUNT",interestRate!$B:$B,Account!G25)</f>
        <v>5.0000000000000001E-3</v>
      </c>
      <c r="K25" s="5" t="s">
        <v>86</v>
      </c>
    </row>
    <row r="26" spans="1:11" x14ac:dyDescent="0.45">
      <c r="A26">
        <v>25</v>
      </c>
      <c r="B26" s="5">
        <v>13</v>
      </c>
      <c r="C26">
        <v>2</v>
      </c>
      <c r="D26" s="6">
        <v>42794</v>
      </c>
      <c r="G26" s="5" t="s">
        <v>81</v>
      </c>
      <c r="H26">
        <v>5739796</v>
      </c>
      <c r="I26" s="8">
        <f>H26*VLOOKUP(G26,exchangeRate!$B$2:$D$4,3,FALSE)</f>
        <v>5739796</v>
      </c>
      <c r="J26" s="7">
        <f>SUMIFS(interestRate!$F:$F,interestRate!$C:$C,"ACCOUNT",interestRate!$B:$B,Account!G26)</f>
        <v>5.0000000000000001E-3</v>
      </c>
      <c r="K26" s="5" t="s">
        <v>86</v>
      </c>
    </row>
    <row r="27" spans="1:11" x14ac:dyDescent="0.45">
      <c r="A27">
        <v>26</v>
      </c>
      <c r="B27" s="5">
        <v>14</v>
      </c>
      <c r="C27">
        <v>1</v>
      </c>
      <c r="D27" s="6">
        <v>43645</v>
      </c>
      <c r="G27" s="5" t="s">
        <v>81</v>
      </c>
      <c r="H27">
        <v>7755939</v>
      </c>
      <c r="I27" s="8">
        <f>H27*VLOOKUP(G27,exchangeRate!$B$2:$D$4,3,FALSE)</f>
        <v>7755939</v>
      </c>
      <c r="J27" s="7">
        <f>SUMIFS(interestRate!$F:$F,interestRate!$C:$C,"ACCOUNT",interestRate!$B:$B,Account!G27)</f>
        <v>5.0000000000000001E-3</v>
      </c>
      <c r="K27" s="5" t="s">
        <v>86</v>
      </c>
    </row>
    <row r="28" spans="1:11" x14ac:dyDescent="0.45">
      <c r="A28">
        <v>27</v>
      </c>
      <c r="B28" s="5">
        <v>15</v>
      </c>
      <c r="C28">
        <v>3</v>
      </c>
      <c r="D28" s="6">
        <v>44874</v>
      </c>
      <c r="G28" s="5" t="s">
        <v>81</v>
      </c>
      <c r="H28">
        <v>7213398</v>
      </c>
      <c r="I28" s="8">
        <f>H28*VLOOKUP(G28,exchangeRate!$B$2:$D$4,3,FALSE)</f>
        <v>7213398</v>
      </c>
      <c r="J28" s="7">
        <f>SUMIFS(interestRate!$F:$F,interestRate!$C:$C,"ACCOUNT",interestRate!$B:$B,Account!G28)</f>
        <v>5.0000000000000001E-3</v>
      </c>
      <c r="K28" s="5" t="s">
        <v>86</v>
      </c>
    </row>
    <row r="29" spans="1:11" x14ac:dyDescent="0.45">
      <c r="A29">
        <v>28</v>
      </c>
      <c r="B29" s="5">
        <v>16</v>
      </c>
      <c r="C29">
        <v>3</v>
      </c>
      <c r="D29" s="6">
        <v>44413</v>
      </c>
      <c r="G29" s="5" t="s">
        <v>81</v>
      </c>
      <c r="H29">
        <v>6577462</v>
      </c>
      <c r="I29" s="8">
        <f>H29*VLOOKUP(G29,exchangeRate!$B$2:$D$4,3,FALSE)</f>
        <v>6577462</v>
      </c>
      <c r="J29" s="7">
        <f>SUMIFS(interestRate!$F:$F,interestRate!$C:$C,"ACCOUNT",interestRate!$B:$B,Account!G29)</f>
        <v>5.0000000000000001E-3</v>
      </c>
      <c r="K29" s="5" t="s">
        <v>86</v>
      </c>
    </row>
    <row r="30" spans="1:11" x14ac:dyDescent="0.45">
      <c r="A30">
        <v>29</v>
      </c>
      <c r="B30" s="5">
        <v>17</v>
      </c>
      <c r="C30">
        <v>1</v>
      </c>
      <c r="D30" s="6">
        <v>43560</v>
      </c>
      <c r="G30" s="5" t="s">
        <v>81</v>
      </c>
      <c r="H30">
        <v>2960169</v>
      </c>
      <c r="I30" s="8">
        <f>H30*VLOOKUP(G30,exchangeRate!$B$2:$D$4,3,FALSE)</f>
        <v>2960169</v>
      </c>
      <c r="J30" s="7">
        <f>SUMIFS(interestRate!$F:$F,interestRate!$C:$C,"ACCOUNT",interestRate!$B:$B,Account!G30)</f>
        <v>5.0000000000000001E-3</v>
      </c>
      <c r="K30" s="5" t="s">
        <v>86</v>
      </c>
    </row>
    <row r="31" spans="1:11" x14ac:dyDescent="0.45">
      <c r="A31">
        <v>30</v>
      </c>
      <c r="B31" s="5">
        <v>18</v>
      </c>
      <c r="C31">
        <v>3</v>
      </c>
      <c r="D31" s="6">
        <v>44453</v>
      </c>
      <c r="G31" s="5" t="s">
        <v>81</v>
      </c>
      <c r="H31">
        <v>8009206</v>
      </c>
      <c r="I31" s="8">
        <f>H31*VLOOKUP(G31,exchangeRate!$B$2:$D$4,3,FALSE)</f>
        <v>8009206</v>
      </c>
      <c r="J31" s="7">
        <f>SUMIFS(interestRate!$F:$F,interestRate!$C:$C,"ACCOUNT",interestRate!$B:$B,Account!G31)</f>
        <v>5.0000000000000001E-3</v>
      </c>
      <c r="K31" s="5" t="s">
        <v>86</v>
      </c>
    </row>
    <row r="32" spans="1:11" x14ac:dyDescent="0.45">
      <c r="A32">
        <v>31</v>
      </c>
      <c r="B32" s="5">
        <v>19</v>
      </c>
      <c r="C32">
        <v>1</v>
      </c>
      <c r="D32" s="6">
        <v>44206</v>
      </c>
      <c r="G32" s="5" t="s">
        <v>81</v>
      </c>
      <c r="H32">
        <v>7747227</v>
      </c>
      <c r="I32" s="8">
        <f>H32*VLOOKUP(G32,exchangeRate!$B$2:$D$4,3,FALSE)</f>
        <v>7747227</v>
      </c>
      <c r="J32" s="7">
        <f>SUMIFS(interestRate!$F:$F,interestRate!$C:$C,"ACCOUNT",interestRate!$B:$B,Account!G32)</f>
        <v>5.0000000000000001E-3</v>
      </c>
      <c r="K32" s="5" t="s">
        <v>86</v>
      </c>
    </row>
    <row r="33" spans="1:11" x14ac:dyDescent="0.45">
      <c r="A33">
        <v>32</v>
      </c>
      <c r="B33" s="5">
        <v>20</v>
      </c>
      <c r="C33">
        <v>2</v>
      </c>
      <c r="D33" s="6">
        <v>44862</v>
      </c>
      <c r="G33" s="5" t="s">
        <v>81</v>
      </c>
      <c r="H33">
        <v>8563947</v>
      </c>
      <c r="I33" s="8">
        <f>H33*VLOOKUP(G33,exchangeRate!$B$2:$D$4,3,FALSE)</f>
        <v>8563947</v>
      </c>
      <c r="J33" s="7">
        <f>SUMIFS(interestRate!$F:$F,interestRate!$C:$C,"ACCOUNT",interestRate!$B:$B,Account!G33)</f>
        <v>5.0000000000000001E-3</v>
      </c>
      <c r="K33" s="5" t="s">
        <v>86</v>
      </c>
    </row>
    <row r="34" spans="1:11" x14ac:dyDescent="0.45">
      <c r="A34">
        <v>33</v>
      </c>
      <c r="B34" s="5">
        <v>21</v>
      </c>
      <c r="C34">
        <v>2</v>
      </c>
      <c r="D34" s="6">
        <v>43873</v>
      </c>
      <c r="G34" s="5" t="s">
        <v>81</v>
      </c>
      <c r="H34">
        <v>9371489</v>
      </c>
      <c r="I34" s="8">
        <f>H34*VLOOKUP(G34,exchangeRate!$B$2:$D$4,3,FALSE)</f>
        <v>9371489</v>
      </c>
      <c r="J34" s="7">
        <f>SUMIFS(interestRate!$F:$F,interestRate!$C:$C,"ACCOUNT",interestRate!$B:$B,Account!G34)</f>
        <v>5.0000000000000001E-3</v>
      </c>
      <c r="K34" s="5" t="s">
        <v>86</v>
      </c>
    </row>
    <row r="35" spans="1:11" x14ac:dyDescent="0.45">
      <c r="A35">
        <v>34</v>
      </c>
      <c r="B35" s="5">
        <v>22</v>
      </c>
      <c r="C35">
        <v>2</v>
      </c>
      <c r="D35" s="6">
        <v>43135</v>
      </c>
      <c r="G35" s="5" t="s">
        <v>81</v>
      </c>
      <c r="H35">
        <v>5359387</v>
      </c>
      <c r="I35" s="8">
        <f>H35*VLOOKUP(G35,exchangeRate!$B$2:$D$4,3,FALSE)</f>
        <v>5359387</v>
      </c>
      <c r="J35" s="7">
        <f>SUMIFS(interestRate!$F:$F,interestRate!$C:$C,"ACCOUNT",interestRate!$B:$B,Account!G35)</f>
        <v>5.0000000000000001E-3</v>
      </c>
      <c r="K35" s="5" t="s">
        <v>86</v>
      </c>
    </row>
    <row r="36" spans="1:11" x14ac:dyDescent="0.45">
      <c r="A36">
        <v>35</v>
      </c>
      <c r="B36" s="5">
        <v>23</v>
      </c>
      <c r="D36" s="6">
        <v>43851</v>
      </c>
      <c r="G36" s="5" t="s">
        <v>81</v>
      </c>
      <c r="H36">
        <v>7487506</v>
      </c>
      <c r="I36" s="8">
        <f>H36*VLOOKUP(G36,exchangeRate!$B$2:$D$4,3,FALSE)</f>
        <v>7487506</v>
      </c>
      <c r="J36" s="7">
        <f>SUMIFS(interestRate!$F:$F,interestRate!$C:$C,"ACCOUNT",interestRate!$B:$B,Account!G36)</f>
        <v>5.0000000000000001E-3</v>
      </c>
      <c r="K36" s="5" t="s">
        <v>86</v>
      </c>
    </row>
    <row r="37" spans="1:11" x14ac:dyDescent="0.45">
      <c r="A37">
        <v>36</v>
      </c>
      <c r="B37" s="5">
        <v>24</v>
      </c>
      <c r="C37">
        <v>2</v>
      </c>
      <c r="D37" s="6">
        <v>44812</v>
      </c>
      <c r="G37" s="5" t="s">
        <v>81</v>
      </c>
      <c r="H37">
        <v>1603258</v>
      </c>
      <c r="I37" s="8">
        <f>H37*VLOOKUP(G37,exchangeRate!$B$2:$D$4,3,FALSE)</f>
        <v>1603258</v>
      </c>
      <c r="J37" s="7">
        <f>SUMIFS(interestRate!$F:$F,interestRate!$C:$C,"ACCOUNT",interestRate!$B:$B,Account!G37)</f>
        <v>5.0000000000000001E-3</v>
      </c>
      <c r="K37" s="5" t="s">
        <v>86</v>
      </c>
    </row>
    <row r="38" spans="1:11" x14ac:dyDescent="0.45">
      <c r="A38">
        <v>37</v>
      </c>
      <c r="B38" s="5">
        <v>25</v>
      </c>
      <c r="C38">
        <v>1</v>
      </c>
      <c r="D38" s="6">
        <v>44040</v>
      </c>
      <c r="G38" s="5" t="s">
        <v>81</v>
      </c>
      <c r="H38">
        <v>2798196</v>
      </c>
      <c r="I38" s="8">
        <f>H38*VLOOKUP(G38,exchangeRate!$B$2:$D$4,3,FALSE)</f>
        <v>2798196</v>
      </c>
      <c r="J38" s="7">
        <f>SUMIFS(interestRate!$F:$F,interestRate!$C:$C,"ACCOUNT",interestRate!$B:$B,Account!G38)</f>
        <v>5.0000000000000001E-3</v>
      </c>
      <c r="K38" s="5" t="s">
        <v>86</v>
      </c>
    </row>
    <row r="39" spans="1:11" x14ac:dyDescent="0.45">
      <c r="A39">
        <v>38</v>
      </c>
      <c r="B39" s="5">
        <v>7</v>
      </c>
      <c r="C39">
        <v>2</v>
      </c>
      <c r="D39" s="6">
        <v>43760</v>
      </c>
      <c r="G39" s="5" t="s">
        <v>82</v>
      </c>
      <c r="H39">
        <v>150</v>
      </c>
      <c r="I39" s="8">
        <f>H39*VLOOKUP(G39,exchangeRate!$B$2:$D$4,3,FALSE)</f>
        <v>3525000</v>
      </c>
      <c r="J39" s="7">
        <f>SUMIFS(interestRate!$F:$F,interestRate!$C:$C,"ACCOUNT",interestRate!$B:$B,Account!G39)</f>
        <v>0</v>
      </c>
      <c r="K39" s="5" t="s">
        <v>86</v>
      </c>
    </row>
    <row r="40" spans="1:11" x14ac:dyDescent="0.45">
      <c r="A40">
        <v>39</v>
      </c>
      <c r="B40" s="5">
        <v>8</v>
      </c>
      <c r="C40">
        <v>1</v>
      </c>
      <c r="D40" s="6">
        <v>44115</v>
      </c>
      <c r="G40" s="5" t="s">
        <v>82</v>
      </c>
      <c r="H40">
        <v>2967</v>
      </c>
      <c r="I40" s="8">
        <f>H40*VLOOKUP(G40,exchangeRate!$B$2:$D$4,3,FALSE)</f>
        <v>69724500</v>
      </c>
      <c r="J40" s="7">
        <f>SUMIFS(interestRate!$F:$F,interestRate!$C:$C,"ACCOUNT",interestRate!$B:$B,Account!G40)</f>
        <v>0</v>
      </c>
      <c r="K40" s="5" t="s">
        <v>86</v>
      </c>
    </row>
    <row r="41" spans="1:11" x14ac:dyDescent="0.45">
      <c r="A41">
        <v>40</v>
      </c>
      <c r="B41" s="5">
        <v>9</v>
      </c>
      <c r="C41">
        <v>3</v>
      </c>
      <c r="D41" s="6">
        <v>44188</v>
      </c>
      <c r="G41" s="5" t="s">
        <v>82</v>
      </c>
      <c r="H41">
        <v>214</v>
      </c>
      <c r="I41" s="8">
        <f>H41*VLOOKUP(G41,exchangeRate!$B$2:$D$4,3,FALSE)</f>
        <v>5029000</v>
      </c>
      <c r="J41" s="7">
        <f>SUMIFS(interestRate!$F:$F,interestRate!$C:$C,"ACCOUNT",interestRate!$B:$B,Account!G41)</f>
        <v>0</v>
      </c>
      <c r="K41" s="5" t="s">
        <v>86</v>
      </c>
    </row>
    <row r="42" spans="1:11" x14ac:dyDescent="0.45">
      <c r="A42">
        <v>41</v>
      </c>
      <c r="B42" s="5">
        <v>10</v>
      </c>
      <c r="C42">
        <v>3</v>
      </c>
      <c r="D42" s="6">
        <v>43139</v>
      </c>
      <c r="G42" s="5" t="s">
        <v>82</v>
      </c>
      <c r="H42">
        <v>2850</v>
      </c>
      <c r="I42" s="8">
        <f>H42*VLOOKUP(G42,exchangeRate!$B$2:$D$4,3,FALSE)</f>
        <v>66975000</v>
      </c>
      <c r="J42" s="7">
        <f>SUMIFS(interestRate!$F:$F,interestRate!$C:$C,"ACCOUNT",interestRate!$B:$B,Account!G42)</f>
        <v>0</v>
      </c>
      <c r="K42" s="5" t="s">
        <v>86</v>
      </c>
    </row>
    <row r="43" spans="1:11" x14ac:dyDescent="0.45">
      <c r="A43">
        <v>42</v>
      </c>
      <c r="B43" s="5">
        <v>11</v>
      </c>
      <c r="C43">
        <v>1</v>
      </c>
      <c r="D43" s="6">
        <v>44198</v>
      </c>
      <c r="G43" s="5" t="s">
        <v>82</v>
      </c>
      <c r="H43">
        <v>2852</v>
      </c>
      <c r="I43" s="8">
        <f>H43*VLOOKUP(G43,exchangeRate!$B$2:$D$4,3,FALSE)</f>
        <v>67022000</v>
      </c>
      <c r="J43" s="7">
        <f>SUMIFS(interestRate!$F:$F,interestRate!$C:$C,"ACCOUNT",interestRate!$B:$B,Account!G43)</f>
        <v>0</v>
      </c>
      <c r="K43" s="5" t="s">
        <v>86</v>
      </c>
    </row>
    <row r="44" spans="1:11" x14ac:dyDescent="0.45">
      <c r="A44">
        <v>43</v>
      </c>
      <c r="B44" s="5">
        <v>12</v>
      </c>
      <c r="C44">
        <v>2</v>
      </c>
      <c r="D44" s="6">
        <v>44371</v>
      </c>
      <c r="G44" s="5" t="s">
        <v>82</v>
      </c>
      <c r="H44">
        <v>351</v>
      </c>
      <c r="I44" s="8">
        <f>H44*VLOOKUP(G44,exchangeRate!$B$2:$D$4,3,FALSE)</f>
        <v>8248500</v>
      </c>
      <c r="J44" s="7">
        <f>SUMIFS(interestRate!$F:$F,interestRate!$C:$C,"ACCOUNT",interestRate!$B:$B,Account!G44)</f>
        <v>0</v>
      </c>
      <c r="K44" s="5" t="s">
        <v>86</v>
      </c>
    </row>
    <row r="45" spans="1:11" x14ac:dyDescent="0.45">
      <c r="A45">
        <v>44</v>
      </c>
      <c r="B45" s="5">
        <v>13</v>
      </c>
      <c r="C45">
        <v>3</v>
      </c>
      <c r="D45" s="6">
        <v>44043</v>
      </c>
      <c r="G45" s="5" t="s">
        <v>82</v>
      </c>
      <c r="H45">
        <v>124</v>
      </c>
      <c r="I45" s="8">
        <f>H45*VLOOKUP(G45,exchangeRate!$B$2:$D$4,3,FALSE)</f>
        <v>2914000</v>
      </c>
      <c r="J45" s="7">
        <f>SUMIFS(interestRate!$F:$F,interestRate!$C:$C,"ACCOUNT",interestRate!$B:$B,Account!G45)</f>
        <v>0</v>
      </c>
      <c r="K45" s="5" t="s">
        <v>86</v>
      </c>
    </row>
    <row r="46" spans="1:11" x14ac:dyDescent="0.45">
      <c r="A46">
        <v>45</v>
      </c>
      <c r="B46" s="5">
        <v>14</v>
      </c>
      <c r="C46">
        <v>2</v>
      </c>
      <c r="D46" s="6">
        <v>43807</v>
      </c>
      <c r="G46" s="5" t="s">
        <v>82</v>
      </c>
      <c r="H46">
        <v>1990</v>
      </c>
      <c r="I46" s="8">
        <f>H46*VLOOKUP(G46,exchangeRate!$B$2:$D$4,3,FALSE)</f>
        <v>46765000</v>
      </c>
      <c r="J46" s="7">
        <f>SUMIFS(interestRate!$F:$F,interestRate!$C:$C,"ACCOUNT",interestRate!$B:$B,Account!G46)</f>
        <v>0</v>
      </c>
      <c r="K46" s="5" t="s">
        <v>86</v>
      </c>
    </row>
    <row r="47" spans="1:11" x14ac:dyDescent="0.45">
      <c r="A47">
        <v>46</v>
      </c>
      <c r="B47" s="5">
        <v>15</v>
      </c>
      <c r="C47">
        <v>2</v>
      </c>
      <c r="D47" s="6">
        <v>44072</v>
      </c>
      <c r="G47" s="5" t="s">
        <v>82</v>
      </c>
      <c r="H47">
        <v>434</v>
      </c>
      <c r="I47" s="8">
        <f>H47*VLOOKUP(G47,exchangeRate!$B$2:$D$4,3,FALSE)</f>
        <v>10199000</v>
      </c>
      <c r="J47" s="7">
        <f>SUMIFS(interestRate!$F:$F,interestRate!$C:$C,"ACCOUNT",interestRate!$B:$B,Account!G47)</f>
        <v>0</v>
      </c>
      <c r="K47" s="5" t="s">
        <v>86</v>
      </c>
    </row>
    <row r="48" spans="1:11" x14ac:dyDescent="0.45">
      <c r="A48">
        <v>47</v>
      </c>
      <c r="B48" s="5">
        <v>16</v>
      </c>
      <c r="C48">
        <v>2</v>
      </c>
      <c r="D48" s="6">
        <v>44302</v>
      </c>
      <c r="G48" s="5" t="s">
        <v>82</v>
      </c>
      <c r="H48">
        <v>1177</v>
      </c>
      <c r="I48" s="8">
        <f>H48*VLOOKUP(G48,exchangeRate!$B$2:$D$4,3,FALSE)</f>
        <v>27659500</v>
      </c>
      <c r="J48" s="7">
        <f>SUMIFS(interestRate!$F:$F,interestRate!$C:$C,"ACCOUNT",interestRate!$B:$B,Account!G48)</f>
        <v>0</v>
      </c>
      <c r="K48" s="5" t="s">
        <v>86</v>
      </c>
    </row>
    <row r="49" spans="1:11" x14ac:dyDescent="0.45">
      <c r="A49">
        <v>48</v>
      </c>
      <c r="B49" s="5">
        <v>17</v>
      </c>
      <c r="C49">
        <v>2</v>
      </c>
      <c r="D49" s="6">
        <v>43405</v>
      </c>
      <c r="G49" s="5" t="s">
        <v>82</v>
      </c>
      <c r="H49">
        <v>779</v>
      </c>
      <c r="I49" s="8">
        <f>H49*VLOOKUP(G49,exchangeRate!$B$2:$D$4,3,FALSE)</f>
        <v>18306500</v>
      </c>
      <c r="J49" s="7">
        <f>SUMIFS(interestRate!$F:$F,interestRate!$C:$C,"ACCOUNT",interestRate!$B:$B,Account!G49)</f>
        <v>0</v>
      </c>
      <c r="K49" s="5" t="s">
        <v>86</v>
      </c>
    </row>
    <row r="50" spans="1:11" x14ac:dyDescent="0.45">
      <c r="A50">
        <v>49</v>
      </c>
      <c r="B50" s="5">
        <v>18</v>
      </c>
      <c r="C50">
        <v>3</v>
      </c>
      <c r="D50" s="6">
        <v>43605</v>
      </c>
      <c r="G50" s="5" t="s">
        <v>82</v>
      </c>
      <c r="H50">
        <v>360</v>
      </c>
      <c r="I50" s="8">
        <f>H50*VLOOKUP(G50,exchangeRate!$B$2:$D$4,3,FALSE)</f>
        <v>8460000</v>
      </c>
      <c r="J50" s="7">
        <f>SUMIFS(interestRate!$F:$F,interestRate!$C:$C,"ACCOUNT",interestRate!$B:$B,Account!G50)</f>
        <v>0</v>
      </c>
      <c r="K50" s="5" t="s">
        <v>86</v>
      </c>
    </row>
    <row r="51" spans="1:11" x14ac:dyDescent="0.45">
      <c r="A51">
        <v>50</v>
      </c>
      <c r="B51" s="5">
        <v>19</v>
      </c>
      <c r="D51" s="6">
        <v>44204</v>
      </c>
      <c r="G51" s="5" t="s">
        <v>82</v>
      </c>
      <c r="H51">
        <v>270</v>
      </c>
      <c r="I51" s="8">
        <f>H51*VLOOKUP(G51,exchangeRate!$B$2:$D$4,3,FALSE)</f>
        <v>6345000</v>
      </c>
      <c r="J51" s="7">
        <f>SUMIFS(interestRate!$F:$F,interestRate!$C:$C,"ACCOUNT",interestRate!$B:$B,Account!G51)</f>
        <v>0</v>
      </c>
      <c r="K51" s="5" t="s">
        <v>86</v>
      </c>
    </row>
    <row r="52" spans="1:11" x14ac:dyDescent="0.45">
      <c r="A52">
        <v>51</v>
      </c>
      <c r="B52" s="5">
        <v>20</v>
      </c>
      <c r="C52">
        <v>1</v>
      </c>
      <c r="D52" s="6">
        <v>43202</v>
      </c>
      <c r="G52" s="5" t="s">
        <v>82</v>
      </c>
      <c r="H52">
        <v>194</v>
      </c>
      <c r="I52" s="8">
        <f>H52*VLOOKUP(G52,exchangeRate!$B$2:$D$4,3,FALSE)</f>
        <v>4559000</v>
      </c>
      <c r="J52" s="7">
        <f>SUMIFS(interestRate!$F:$F,interestRate!$C:$C,"ACCOUNT",interestRate!$B:$B,Account!G52)</f>
        <v>0</v>
      </c>
      <c r="K52" s="5" t="s">
        <v>86</v>
      </c>
    </row>
    <row r="53" spans="1:11" x14ac:dyDescent="0.45">
      <c r="A53">
        <v>52</v>
      </c>
      <c r="B53" s="5">
        <v>21</v>
      </c>
      <c r="C53">
        <v>1</v>
      </c>
      <c r="D53" s="6">
        <v>43331</v>
      </c>
      <c r="G53" s="5" t="s">
        <v>82</v>
      </c>
      <c r="H53">
        <v>420</v>
      </c>
      <c r="I53" s="8">
        <f>H53*VLOOKUP(G53,exchangeRate!$B$2:$D$4,3,FALSE)</f>
        <v>9870000</v>
      </c>
      <c r="J53" s="7">
        <f>SUMIFS(interestRate!$F:$F,interestRate!$C:$C,"ACCOUNT",interestRate!$B:$B,Account!G53)</f>
        <v>0</v>
      </c>
      <c r="K53" s="5" t="s">
        <v>86</v>
      </c>
    </row>
    <row r="54" spans="1:11" x14ac:dyDescent="0.45">
      <c r="A54">
        <v>53</v>
      </c>
      <c r="B54" s="5">
        <v>22</v>
      </c>
      <c r="D54" s="6">
        <v>44422</v>
      </c>
      <c r="G54" s="5" t="s">
        <v>82</v>
      </c>
      <c r="H54">
        <v>277</v>
      </c>
      <c r="I54" s="8">
        <f>H54*VLOOKUP(G54,exchangeRate!$B$2:$D$4,3,FALSE)</f>
        <v>6509500</v>
      </c>
      <c r="J54" s="7">
        <f>SUMIFS(interestRate!$F:$F,interestRate!$C:$C,"ACCOUNT",interestRate!$B:$B,Account!G54)</f>
        <v>0</v>
      </c>
      <c r="K54" s="5" t="s">
        <v>86</v>
      </c>
    </row>
    <row r="55" spans="1:11" x14ac:dyDescent="0.45">
      <c r="A55">
        <v>54</v>
      </c>
      <c r="B55" s="5">
        <v>23</v>
      </c>
      <c r="C55">
        <v>3</v>
      </c>
      <c r="D55" s="6">
        <v>43798</v>
      </c>
      <c r="G55" s="5" t="s">
        <v>82</v>
      </c>
      <c r="H55">
        <v>1875</v>
      </c>
      <c r="I55" s="8">
        <f>H55*VLOOKUP(G55,exchangeRate!$B$2:$D$4,3,FALSE)</f>
        <v>44062500</v>
      </c>
      <c r="J55" s="7">
        <f>SUMIFS(interestRate!$F:$F,interestRate!$C:$C,"ACCOUNT",interestRate!$B:$B,Account!G55)</f>
        <v>0</v>
      </c>
      <c r="K55" s="5" t="s">
        <v>86</v>
      </c>
    </row>
    <row r="56" spans="1:11" x14ac:dyDescent="0.45">
      <c r="A56">
        <v>55</v>
      </c>
      <c r="B56" s="5">
        <v>24</v>
      </c>
      <c r="C56">
        <v>1</v>
      </c>
      <c r="D56" s="6">
        <v>43490</v>
      </c>
      <c r="G56" s="5" t="s">
        <v>82</v>
      </c>
      <c r="H56">
        <v>662</v>
      </c>
      <c r="I56" s="8">
        <f>H56*VLOOKUP(G56,exchangeRate!$B$2:$D$4,3,FALSE)</f>
        <v>15557000</v>
      </c>
      <c r="J56" s="7">
        <f>SUMIFS(interestRate!$F:$F,interestRate!$C:$C,"ACCOUNT",interestRate!$B:$B,Account!G56)</f>
        <v>0</v>
      </c>
      <c r="K56" s="5" t="s">
        <v>86</v>
      </c>
    </row>
    <row r="57" spans="1:11" x14ac:dyDescent="0.45">
      <c r="A57">
        <v>56</v>
      </c>
      <c r="B57" s="5">
        <v>25</v>
      </c>
      <c r="C57">
        <v>1</v>
      </c>
      <c r="D57" s="6">
        <v>44425</v>
      </c>
      <c r="G57" s="5" t="s">
        <v>82</v>
      </c>
      <c r="H57">
        <v>2053</v>
      </c>
      <c r="I57" s="8">
        <f>H57*VLOOKUP(G57,exchangeRate!$B$2:$D$4,3,FALSE)</f>
        <v>48245500</v>
      </c>
      <c r="J57" s="7">
        <f>SUMIFS(interestRate!$F:$F,interestRate!$C:$C,"ACCOUNT",interestRate!$B:$B,Account!G57)</f>
        <v>0</v>
      </c>
      <c r="K57" s="5" t="s">
        <v>86</v>
      </c>
    </row>
    <row r="58" spans="1:11" x14ac:dyDescent="0.45">
      <c r="A58">
        <v>57</v>
      </c>
      <c r="B58" s="5">
        <v>7</v>
      </c>
      <c r="C58">
        <v>1</v>
      </c>
      <c r="D58" s="6">
        <v>43277</v>
      </c>
      <c r="G58" s="5" t="s">
        <v>213</v>
      </c>
      <c r="H58">
        <v>646</v>
      </c>
      <c r="I58" s="8">
        <f>H58*VLOOKUP(G58,exchangeRate!$B$2:$D$4,3,FALSE)</f>
        <v>16842311.739999998</v>
      </c>
      <c r="J58" s="7">
        <f>SUMIFS(interestRate!$F:$F,interestRate!$C:$C,"ACCOUNT",interestRate!$B:$B,Account!G58)</f>
        <v>4.0000000000000001E-3</v>
      </c>
      <c r="K58" s="5" t="s">
        <v>86</v>
      </c>
    </row>
    <row r="59" spans="1:11" x14ac:dyDescent="0.45">
      <c r="A59">
        <v>58</v>
      </c>
      <c r="B59" s="5">
        <v>8</v>
      </c>
      <c r="D59" s="6">
        <v>44312</v>
      </c>
      <c r="G59" s="5" t="s">
        <v>213</v>
      </c>
      <c r="H59">
        <v>676</v>
      </c>
      <c r="I59" s="8">
        <f>H59*VLOOKUP(G59,exchangeRate!$B$2:$D$4,3,FALSE)</f>
        <v>17624462.439999998</v>
      </c>
      <c r="J59" s="7">
        <f>SUMIFS(interestRate!$F:$F,interestRate!$C:$C,"ACCOUNT",interestRate!$B:$B,Account!G59)</f>
        <v>4.0000000000000001E-3</v>
      </c>
      <c r="K59" s="5" t="s">
        <v>86</v>
      </c>
    </row>
    <row r="60" spans="1:11" x14ac:dyDescent="0.45">
      <c r="A60">
        <v>59</v>
      </c>
      <c r="B60" s="5">
        <v>9</v>
      </c>
      <c r="C60">
        <v>1</v>
      </c>
      <c r="D60" s="6">
        <v>44407</v>
      </c>
      <c r="G60" s="5" t="s">
        <v>213</v>
      </c>
      <c r="H60">
        <v>643</v>
      </c>
      <c r="I60" s="8">
        <f>H60*VLOOKUP(G60,exchangeRate!$B$2:$D$4,3,FALSE)</f>
        <v>16764096.67</v>
      </c>
      <c r="J60" s="7">
        <f>SUMIFS(interestRate!$F:$F,interestRate!$C:$C,"ACCOUNT",interestRate!$B:$B,Account!G60)</f>
        <v>4.0000000000000001E-3</v>
      </c>
      <c r="K60" s="5" t="s">
        <v>86</v>
      </c>
    </row>
    <row r="61" spans="1:11" x14ac:dyDescent="0.45">
      <c r="A61">
        <v>60</v>
      </c>
      <c r="B61" s="5">
        <v>10</v>
      </c>
      <c r="C61">
        <v>3</v>
      </c>
      <c r="D61" s="6">
        <v>44225</v>
      </c>
      <c r="G61" s="5" t="s">
        <v>213</v>
      </c>
      <c r="H61">
        <v>710</v>
      </c>
      <c r="I61" s="8">
        <f>H61*VLOOKUP(G61,exchangeRate!$B$2:$D$4,3,FALSE)</f>
        <v>18510899.899999999</v>
      </c>
      <c r="J61" s="7">
        <f>SUMIFS(interestRate!$F:$F,interestRate!$C:$C,"ACCOUNT",interestRate!$B:$B,Account!G61)</f>
        <v>4.0000000000000001E-3</v>
      </c>
      <c r="K61" s="5" t="s">
        <v>86</v>
      </c>
    </row>
    <row r="62" spans="1:11" x14ac:dyDescent="0.45">
      <c r="A62">
        <v>61</v>
      </c>
      <c r="B62" s="5">
        <v>11</v>
      </c>
      <c r="C62">
        <v>3</v>
      </c>
      <c r="D62" s="6">
        <v>43860</v>
      </c>
      <c r="G62" s="5" t="s">
        <v>213</v>
      </c>
      <c r="H62">
        <v>555</v>
      </c>
      <c r="I62" s="8">
        <f>H62*VLOOKUP(G62,exchangeRate!$B$2:$D$4,3,FALSE)</f>
        <v>14469787.949999999</v>
      </c>
      <c r="J62" s="7">
        <f>SUMIFS(interestRate!$F:$F,interestRate!$C:$C,"ACCOUNT",interestRate!$B:$B,Account!G62)</f>
        <v>4.0000000000000001E-3</v>
      </c>
      <c r="K62" s="5" t="s">
        <v>86</v>
      </c>
    </row>
    <row r="63" spans="1:11" x14ac:dyDescent="0.45">
      <c r="A63">
        <v>62</v>
      </c>
      <c r="B63" s="5">
        <v>12</v>
      </c>
      <c r="C63">
        <v>2</v>
      </c>
      <c r="D63" s="6">
        <v>43148</v>
      </c>
      <c r="G63" s="5" t="s">
        <v>213</v>
      </c>
      <c r="H63">
        <v>445</v>
      </c>
      <c r="I63" s="8">
        <f>H63*VLOOKUP(G63,exchangeRate!$B$2:$D$4,3,FALSE)</f>
        <v>11601902.049999999</v>
      </c>
      <c r="J63" s="7">
        <f>SUMIFS(interestRate!$F:$F,interestRate!$C:$C,"ACCOUNT",interestRate!$B:$B,Account!G63)</f>
        <v>4.0000000000000001E-3</v>
      </c>
      <c r="K63" s="5" t="s">
        <v>86</v>
      </c>
    </row>
    <row r="64" spans="1:11" x14ac:dyDescent="0.45">
      <c r="A64">
        <v>63</v>
      </c>
      <c r="B64" s="5">
        <v>13</v>
      </c>
      <c r="C64">
        <v>3</v>
      </c>
      <c r="D64" s="6">
        <v>44407</v>
      </c>
      <c r="G64" s="5" t="s">
        <v>213</v>
      </c>
      <c r="H64">
        <v>44</v>
      </c>
      <c r="I64" s="8">
        <f>H64*VLOOKUP(G64,exchangeRate!$B$2:$D$4,3,FALSE)</f>
        <v>1147154.3599999999</v>
      </c>
      <c r="J64" s="7">
        <f>SUMIFS(interestRate!$F:$F,interestRate!$C:$C,"ACCOUNT",interestRate!$B:$B,Account!G64)</f>
        <v>4.0000000000000001E-3</v>
      </c>
      <c r="K64" s="5" t="s">
        <v>86</v>
      </c>
    </row>
    <row r="65" spans="1:11" x14ac:dyDescent="0.45">
      <c r="A65">
        <v>64</v>
      </c>
      <c r="B65" s="5">
        <v>14</v>
      </c>
      <c r="C65">
        <v>3</v>
      </c>
      <c r="D65" s="6">
        <v>43845</v>
      </c>
      <c r="G65" s="5" t="s">
        <v>213</v>
      </c>
      <c r="H65">
        <v>242</v>
      </c>
      <c r="I65" s="8">
        <f>H65*VLOOKUP(G65,exchangeRate!$B$2:$D$4,3,FALSE)</f>
        <v>6309348.9799999995</v>
      </c>
      <c r="J65" s="7">
        <f>SUMIFS(interestRate!$F:$F,interestRate!$C:$C,"ACCOUNT",interestRate!$B:$B,Account!G65)</f>
        <v>4.0000000000000001E-3</v>
      </c>
      <c r="K65" s="5" t="s">
        <v>86</v>
      </c>
    </row>
    <row r="66" spans="1:11" x14ac:dyDescent="0.45">
      <c r="A66">
        <v>65</v>
      </c>
      <c r="B66" s="5">
        <v>15</v>
      </c>
      <c r="C66">
        <v>3</v>
      </c>
      <c r="D66" s="6">
        <v>43287</v>
      </c>
      <c r="G66" s="5" t="s">
        <v>213</v>
      </c>
      <c r="H66">
        <v>83</v>
      </c>
      <c r="I66" s="8">
        <f>H66*VLOOKUP(G66,exchangeRate!$B$2:$D$4,3,FALSE)</f>
        <v>2163950.27</v>
      </c>
      <c r="J66" s="7">
        <f>SUMIFS(interestRate!$F:$F,interestRate!$C:$C,"ACCOUNT",interestRate!$B:$B,Account!G66)</f>
        <v>4.0000000000000001E-3</v>
      </c>
      <c r="K66" s="5" t="s">
        <v>86</v>
      </c>
    </row>
    <row r="67" spans="1:11" x14ac:dyDescent="0.45">
      <c r="A67">
        <v>66</v>
      </c>
      <c r="B67" s="5">
        <v>16</v>
      </c>
      <c r="C67">
        <v>2</v>
      </c>
      <c r="D67" s="6">
        <v>43744</v>
      </c>
      <c r="G67" s="5" t="s">
        <v>213</v>
      </c>
      <c r="H67">
        <v>990</v>
      </c>
      <c r="I67" s="8">
        <f>H67*VLOOKUP(G67,exchangeRate!$B$2:$D$4,3,FALSE)</f>
        <v>25810973.099999998</v>
      </c>
      <c r="J67" s="7">
        <f>SUMIFS(interestRate!$F:$F,interestRate!$C:$C,"ACCOUNT",interestRate!$B:$B,Account!G67)</f>
        <v>4.0000000000000001E-3</v>
      </c>
      <c r="K67" s="5" t="s">
        <v>86</v>
      </c>
    </row>
    <row r="68" spans="1:11" x14ac:dyDescent="0.45">
      <c r="A68">
        <v>67</v>
      </c>
      <c r="B68" s="5">
        <v>17</v>
      </c>
      <c r="C68">
        <v>1</v>
      </c>
      <c r="D68" s="6">
        <v>43209</v>
      </c>
      <c r="G68" s="5" t="s">
        <v>213</v>
      </c>
      <c r="H68">
        <v>973</v>
      </c>
      <c r="I68" s="8">
        <f>H68*VLOOKUP(G68,exchangeRate!$B$2:$D$4,3,FALSE)</f>
        <v>25367754.369999997</v>
      </c>
      <c r="J68" s="7">
        <f>SUMIFS(interestRate!$F:$F,interestRate!$C:$C,"ACCOUNT",interestRate!$B:$B,Account!G68)</f>
        <v>4.0000000000000001E-3</v>
      </c>
      <c r="K68" s="5" t="s">
        <v>86</v>
      </c>
    </row>
    <row r="69" spans="1:11" x14ac:dyDescent="0.45">
      <c r="A69">
        <v>68</v>
      </c>
      <c r="B69" s="5">
        <v>18</v>
      </c>
      <c r="C69">
        <v>3</v>
      </c>
      <c r="D69" s="6">
        <v>43609</v>
      </c>
      <c r="G69" s="5" t="s">
        <v>213</v>
      </c>
      <c r="H69">
        <v>658</v>
      </c>
      <c r="I69" s="8">
        <f>H69*VLOOKUP(G69,exchangeRate!$B$2:$D$4,3,FALSE)</f>
        <v>17155172.02</v>
      </c>
      <c r="J69" s="7">
        <f>SUMIFS(interestRate!$F:$F,interestRate!$C:$C,"ACCOUNT",interestRate!$B:$B,Account!G69)</f>
        <v>4.0000000000000001E-3</v>
      </c>
      <c r="K69" s="5" t="s">
        <v>86</v>
      </c>
    </row>
    <row r="70" spans="1:11" x14ac:dyDescent="0.45">
      <c r="A70">
        <v>69</v>
      </c>
      <c r="B70" s="5">
        <v>19</v>
      </c>
      <c r="C70">
        <v>3</v>
      </c>
      <c r="D70" s="6">
        <v>43615</v>
      </c>
      <c r="G70" s="5" t="s">
        <v>213</v>
      </c>
      <c r="H70">
        <v>814</v>
      </c>
      <c r="I70" s="8">
        <f>H70*VLOOKUP(G70,exchangeRate!$B$2:$D$4,3,FALSE)</f>
        <v>21222355.66</v>
      </c>
      <c r="J70" s="7">
        <f>SUMIFS(interestRate!$F:$F,interestRate!$C:$C,"ACCOUNT",interestRate!$B:$B,Account!G70)</f>
        <v>4.0000000000000001E-3</v>
      </c>
      <c r="K70" s="5" t="s">
        <v>86</v>
      </c>
    </row>
    <row r="71" spans="1:11" x14ac:dyDescent="0.45">
      <c r="A71">
        <v>70</v>
      </c>
      <c r="B71" s="5">
        <v>20</v>
      </c>
      <c r="C71">
        <v>2</v>
      </c>
      <c r="D71" s="6">
        <v>43638</v>
      </c>
      <c r="G71" s="5" t="s">
        <v>213</v>
      </c>
      <c r="H71">
        <v>656</v>
      </c>
      <c r="I71" s="8">
        <f>H71*VLOOKUP(G71,exchangeRate!$B$2:$D$4,3,FALSE)</f>
        <v>17103028.640000001</v>
      </c>
      <c r="J71" s="7">
        <f>SUMIFS(interestRate!$F:$F,interestRate!$C:$C,"ACCOUNT",interestRate!$B:$B,Account!G71)</f>
        <v>4.0000000000000001E-3</v>
      </c>
      <c r="K71" s="5" t="s">
        <v>86</v>
      </c>
    </row>
    <row r="72" spans="1:11" x14ac:dyDescent="0.45">
      <c r="A72">
        <v>71</v>
      </c>
      <c r="B72" s="5">
        <v>21</v>
      </c>
      <c r="C72">
        <v>2</v>
      </c>
      <c r="D72" s="6">
        <v>44272</v>
      </c>
      <c r="G72" s="5" t="s">
        <v>213</v>
      </c>
      <c r="H72">
        <v>90</v>
      </c>
      <c r="I72" s="8">
        <f>H72*VLOOKUP(G72,exchangeRate!$B$2:$D$4,3,FALSE)</f>
        <v>2346452.1</v>
      </c>
      <c r="J72" s="7">
        <f>SUMIFS(interestRate!$F:$F,interestRate!$C:$C,"ACCOUNT",interestRate!$B:$B,Account!G72)</f>
        <v>4.0000000000000001E-3</v>
      </c>
      <c r="K72" s="5" t="s">
        <v>86</v>
      </c>
    </row>
    <row r="73" spans="1:11" x14ac:dyDescent="0.45">
      <c r="A73">
        <v>72</v>
      </c>
      <c r="B73" s="5">
        <v>22</v>
      </c>
      <c r="C73">
        <v>2</v>
      </c>
      <c r="D73" s="6">
        <v>43325</v>
      </c>
      <c r="G73" s="5" t="s">
        <v>213</v>
      </c>
      <c r="H73">
        <v>470</v>
      </c>
      <c r="I73" s="8">
        <f>H73*VLOOKUP(G73,exchangeRate!$B$2:$D$4,3,FALSE)</f>
        <v>12253694.299999999</v>
      </c>
      <c r="J73" s="7">
        <f>SUMIFS(interestRate!$F:$F,interestRate!$C:$C,"ACCOUNT",interestRate!$B:$B,Account!G73)</f>
        <v>4.0000000000000001E-3</v>
      </c>
      <c r="K73" s="5" t="s">
        <v>86</v>
      </c>
    </row>
    <row r="74" spans="1:11" x14ac:dyDescent="0.45">
      <c r="A74">
        <v>73</v>
      </c>
      <c r="B74" s="5">
        <v>23</v>
      </c>
      <c r="D74" s="6">
        <v>44237</v>
      </c>
      <c r="G74" s="5" t="s">
        <v>213</v>
      </c>
      <c r="H74">
        <v>740</v>
      </c>
      <c r="I74" s="8">
        <f>H74*VLOOKUP(G74,exchangeRate!$B$2:$D$4,3,FALSE)</f>
        <v>19293050.599999998</v>
      </c>
      <c r="J74" s="7">
        <f>SUMIFS(interestRate!$F:$F,interestRate!$C:$C,"ACCOUNT",interestRate!$B:$B,Account!G74)</f>
        <v>4.0000000000000001E-3</v>
      </c>
      <c r="K74" s="5" t="s">
        <v>86</v>
      </c>
    </row>
    <row r="75" spans="1:11" x14ac:dyDescent="0.45">
      <c r="A75">
        <v>74</v>
      </c>
      <c r="B75" s="5">
        <v>24</v>
      </c>
      <c r="C75">
        <v>2</v>
      </c>
      <c r="D75" s="6">
        <v>43356</v>
      </c>
      <c r="G75" s="5" t="s">
        <v>213</v>
      </c>
      <c r="H75">
        <v>426</v>
      </c>
      <c r="I75" s="8">
        <f>H75*VLOOKUP(G75,exchangeRate!$B$2:$D$4,3,FALSE)</f>
        <v>11106539.939999999</v>
      </c>
      <c r="J75" s="7">
        <f>SUMIFS(interestRate!$F:$F,interestRate!$C:$C,"ACCOUNT",interestRate!$B:$B,Account!G75)</f>
        <v>4.0000000000000001E-3</v>
      </c>
      <c r="K75" s="5" t="s">
        <v>86</v>
      </c>
    </row>
    <row r="76" spans="1:11" x14ac:dyDescent="0.45">
      <c r="A76">
        <v>75</v>
      </c>
      <c r="B76" s="5">
        <v>25</v>
      </c>
      <c r="C76">
        <v>2</v>
      </c>
      <c r="D76" s="6">
        <v>43771</v>
      </c>
      <c r="G76" s="5" t="s">
        <v>213</v>
      </c>
      <c r="H76">
        <v>389</v>
      </c>
      <c r="I76" s="8">
        <f>H76*VLOOKUP(G76,exchangeRate!$B$2:$D$4,3,FALSE)</f>
        <v>10141887.41</v>
      </c>
      <c r="J76" s="7">
        <f>SUMIFS(interestRate!$F:$F,interestRate!$C:$C,"ACCOUNT",interestRate!$B:$B,Account!G76)</f>
        <v>4.0000000000000001E-3</v>
      </c>
      <c r="K76" s="5" t="s">
        <v>86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00A1F-C9F6-4EB8-BE07-062FE55637D2}">
  <dimension ref="A1:L21"/>
  <sheetViews>
    <sheetView tabSelected="1" workbookViewId="0">
      <selection activeCell="K15" sqref="K15"/>
    </sheetView>
  </sheetViews>
  <sheetFormatPr defaultRowHeight="14.25" x14ac:dyDescent="0.45"/>
  <cols>
    <col min="1" max="1" width="5.59765625" bestFit="1" customWidth="1"/>
    <col min="2" max="2" width="9.53125" bestFit="1" customWidth="1"/>
    <col min="3" max="3" width="5.73046875" bestFit="1" customWidth="1"/>
    <col min="4" max="4" width="10.19921875" bestFit="1" customWidth="1"/>
    <col min="5" max="5" width="11.265625" bestFit="1" customWidth="1"/>
    <col min="6" max="6" width="5" bestFit="1" customWidth="1"/>
    <col min="7" max="7" width="7.46484375" bestFit="1" customWidth="1"/>
    <col min="8" max="8" width="14.3984375" bestFit="1" customWidth="1"/>
    <col min="9" max="9" width="14.796875" bestFit="1" customWidth="1"/>
    <col min="10" max="10" width="10.3984375" bestFit="1" customWidth="1"/>
    <col min="11" max="11" width="11.73046875" bestFit="1" customWidth="1"/>
    <col min="12" max="12" width="10.33203125" bestFit="1" customWidth="1"/>
  </cols>
  <sheetData>
    <row r="1" spans="1:12" x14ac:dyDescent="0.45">
      <c r="A1" s="5" t="s">
        <v>87</v>
      </c>
      <c r="B1" t="s">
        <v>0</v>
      </c>
      <c r="C1" s="5" t="s">
        <v>19</v>
      </c>
      <c r="D1" s="5" t="s">
        <v>74</v>
      </c>
      <c r="E1" s="5" t="s">
        <v>75</v>
      </c>
      <c r="F1" s="13" t="s">
        <v>209</v>
      </c>
      <c r="G1" s="5" t="s">
        <v>76</v>
      </c>
      <c r="H1" s="5" t="s">
        <v>77</v>
      </c>
      <c r="I1" s="5" t="s">
        <v>78</v>
      </c>
      <c r="J1" s="5" t="s">
        <v>79</v>
      </c>
      <c r="K1" s="5" t="s">
        <v>80</v>
      </c>
      <c r="L1" s="13" t="s">
        <v>3</v>
      </c>
    </row>
    <row r="2" spans="1:12" x14ac:dyDescent="0.45">
      <c r="A2">
        <v>1</v>
      </c>
      <c r="B2" s="1">
        <v>1</v>
      </c>
      <c r="D2" s="6">
        <v>43948</v>
      </c>
      <c r="E2" s="6">
        <f>DATE(YEAR(D2),MONTH(D2)+F2,DAY(D2))</f>
        <v>45774</v>
      </c>
      <c r="F2" s="8">
        <v>60</v>
      </c>
      <c r="G2" s="5" t="s">
        <v>81</v>
      </c>
      <c r="H2" s="8">
        <v>3000000000</v>
      </c>
      <c r="I2" s="8">
        <f>VLOOKUP(G2,exchangeRate!$B$2:$D$13,3,FALSE)*H2</f>
        <v>3000000000</v>
      </c>
      <c r="J2" s="7">
        <f>SUMIFS(interestRate!$F:$F,interestRate!$C:$C,"LOAN",interestRate!$B:$B,Loan!G2,interestRate!$D:$D,Loan!F2,interestRate!$E:$E,Loan!L2)</f>
        <v>0.11600000000000003</v>
      </c>
      <c r="K2" s="5" t="s">
        <v>86</v>
      </c>
      <c r="L2" t="str">
        <f>VLOOKUP(B2,Customer!$A$2:$F$26,6)</f>
        <v>A</v>
      </c>
    </row>
    <row r="3" spans="1:12" x14ac:dyDescent="0.45">
      <c r="A3">
        <v>2</v>
      </c>
      <c r="B3" s="1">
        <v>2</v>
      </c>
      <c r="C3" s="1">
        <v>1</v>
      </c>
      <c r="D3" s="6">
        <v>43749</v>
      </c>
      <c r="E3" s="6">
        <f t="shared" ref="E3:E21" si="0">DATE(YEAR(D3),MONTH(D3)+F3,DAY(D3))</f>
        <v>51054</v>
      </c>
      <c r="F3" s="8">
        <v>240</v>
      </c>
      <c r="G3" s="5" t="s">
        <v>81</v>
      </c>
      <c r="H3" s="8">
        <v>10000000000</v>
      </c>
      <c r="I3" s="8">
        <f>VLOOKUP(G3,exchangeRate!$B$2:$D$13,3,FALSE)*H3</f>
        <v>10000000000</v>
      </c>
      <c r="J3" s="7">
        <f>SUMIFS(interestRate!$F:$F,interestRate!$C:$C,"LOAN",interestRate!$B:$B,Loan!G3,interestRate!$D:$D,Loan!F3,interestRate!$E:$E,Loan!L3)</f>
        <v>0.13300000000000003</v>
      </c>
      <c r="K3" s="5" t="s">
        <v>86</v>
      </c>
      <c r="L3" t="str">
        <f>VLOOKUP(B3,Customer!$A$2:$F$26,6)</f>
        <v>B</v>
      </c>
    </row>
    <row r="4" spans="1:12" x14ac:dyDescent="0.45">
      <c r="A4">
        <v>3</v>
      </c>
      <c r="B4" s="1">
        <v>3</v>
      </c>
      <c r="C4" s="1">
        <v>2</v>
      </c>
      <c r="D4" s="6">
        <v>44021</v>
      </c>
      <c r="E4" s="6">
        <f t="shared" si="0"/>
        <v>45482</v>
      </c>
      <c r="F4" s="8">
        <v>48</v>
      </c>
      <c r="G4" s="5" t="s">
        <v>81</v>
      </c>
      <c r="H4" s="8">
        <v>14000000000</v>
      </c>
      <c r="I4" s="8">
        <f>VLOOKUP(G4,exchangeRate!$B$2:$D$13,3,FALSE)*H4</f>
        <v>14000000000</v>
      </c>
      <c r="J4" s="7">
        <f>SUMIFS(interestRate!$F:$F,interestRate!$C:$C,"LOAN",interestRate!$B:$B,Loan!G4,interestRate!$D:$D,Loan!F4,interestRate!$E:$E,Loan!L4)</f>
        <v>0.12200000000000004</v>
      </c>
      <c r="K4" s="5" t="s">
        <v>86</v>
      </c>
      <c r="L4" t="str">
        <f>VLOOKUP(B4,Customer!$A$2:$F$26,6)</f>
        <v>C</v>
      </c>
    </row>
    <row r="5" spans="1:12" x14ac:dyDescent="0.45">
      <c r="A5">
        <v>4</v>
      </c>
      <c r="B5" s="1">
        <v>4</v>
      </c>
      <c r="C5" s="1">
        <v>3</v>
      </c>
      <c r="D5" s="6">
        <v>44237</v>
      </c>
      <c r="E5" s="6">
        <f t="shared" si="0"/>
        <v>46793</v>
      </c>
      <c r="F5" s="8">
        <v>84</v>
      </c>
      <c r="G5" s="5" t="s">
        <v>81</v>
      </c>
      <c r="H5" s="8">
        <v>38000000000</v>
      </c>
      <c r="I5" s="8">
        <f>VLOOKUP(G5,exchangeRate!$B$2:$D$13,3,FALSE)*H5</f>
        <v>38000000000</v>
      </c>
      <c r="J5" s="7">
        <f>SUMIFS(interestRate!$F:$F,interestRate!$C:$C,"LOAN",interestRate!$B:$B,Loan!G5,interestRate!$D:$D,Loan!F5,interestRate!$E:$E,Loan!L5)</f>
        <v>0.12000000000000004</v>
      </c>
      <c r="K5" s="5" t="s">
        <v>86</v>
      </c>
      <c r="L5" t="str">
        <f>VLOOKUP(B5,Customer!$A$2:$F$26,6)</f>
        <v>A</v>
      </c>
    </row>
    <row r="6" spans="1:12" x14ac:dyDescent="0.45">
      <c r="A6">
        <v>5</v>
      </c>
      <c r="B6" s="1">
        <v>5</v>
      </c>
      <c r="C6" s="1">
        <v>1</v>
      </c>
      <c r="F6" s="8">
        <v>9</v>
      </c>
      <c r="G6" s="5" t="s">
        <v>81</v>
      </c>
      <c r="H6" s="8">
        <v>30000000000</v>
      </c>
      <c r="I6" s="8">
        <f>VLOOKUP(G6,exchangeRate!$B$2:$D$13,3,FALSE)*H6</f>
        <v>30000000000</v>
      </c>
      <c r="J6" s="7">
        <f>SUMIFS(interestRate!$F:$F,interestRate!$C:$C,"LOAN",interestRate!$B:$B,Loan!G6,interestRate!$D:$D,Loan!F6,interestRate!$E:$E,Loan!L6)</f>
        <v>0</v>
      </c>
      <c r="K6" s="16" t="s">
        <v>224</v>
      </c>
      <c r="L6" t="str">
        <f>VLOOKUP(B6,Customer!$A$2:$F$26,6)</f>
        <v>UNKNOWN</v>
      </c>
    </row>
    <row r="7" spans="1:12" x14ac:dyDescent="0.45">
      <c r="A7">
        <v>6</v>
      </c>
      <c r="B7" s="1">
        <v>6</v>
      </c>
      <c r="C7" s="1">
        <v>2</v>
      </c>
      <c r="D7" s="6">
        <v>44163</v>
      </c>
      <c r="E7" s="6">
        <f t="shared" si="0"/>
        <v>44344</v>
      </c>
      <c r="F7" s="8">
        <v>6</v>
      </c>
      <c r="G7" s="5" t="s">
        <v>81</v>
      </c>
      <c r="H7" s="8">
        <v>11000000000</v>
      </c>
      <c r="I7" s="8">
        <f>VLOOKUP(G7,exchangeRate!$B$2:$D$13,3,FALSE)*H7</f>
        <v>11000000000</v>
      </c>
      <c r="J7" s="7">
        <f>SUMIFS(interestRate!$F:$F,interestRate!$C:$C,"LOAN",interestRate!$B:$B,Loan!G7,interestRate!$D:$D,Loan!F7,interestRate!$E:$E,Loan!L7)</f>
        <v>8.4000000000000005E-2</v>
      </c>
      <c r="K7" s="5" t="s">
        <v>86</v>
      </c>
      <c r="L7" t="str">
        <f>VLOOKUP(B7,Customer!$A$2:$F$26,6)</f>
        <v>A</v>
      </c>
    </row>
    <row r="8" spans="1:12" x14ac:dyDescent="0.45">
      <c r="A8">
        <v>7</v>
      </c>
      <c r="B8" s="1">
        <v>1</v>
      </c>
      <c r="C8" s="1">
        <v>3</v>
      </c>
      <c r="D8" s="6">
        <v>44101</v>
      </c>
      <c r="E8" s="6">
        <f t="shared" si="0"/>
        <v>47753</v>
      </c>
      <c r="F8" s="8">
        <v>120</v>
      </c>
      <c r="G8" s="5" t="s">
        <v>82</v>
      </c>
      <c r="H8">
        <v>628877</v>
      </c>
      <c r="I8" s="8">
        <f>VLOOKUP(G8,exchangeRate!$B$2:$D$13,3,FALSE)*H8</f>
        <v>14778609500</v>
      </c>
      <c r="J8" s="7">
        <f>SUMIFS(interestRate!$F:$F,interestRate!$C:$C,"LOAN",interestRate!$B:$B,Loan!G8,interestRate!$D:$D,Loan!F8,interestRate!$E:$E,Loan!L8)</f>
        <v>4.1000000000000009E-2</v>
      </c>
      <c r="K8" s="5" t="s">
        <v>86</v>
      </c>
      <c r="L8" t="str">
        <f>VLOOKUP(B8,Customer!$A$2:$F$26,6)</f>
        <v>A</v>
      </c>
    </row>
    <row r="9" spans="1:12" x14ac:dyDescent="0.45">
      <c r="A9">
        <v>8</v>
      </c>
      <c r="B9" s="1">
        <v>2</v>
      </c>
      <c r="C9" s="1">
        <v>1</v>
      </c>
      <c r="D9" s="6">
        <v>43834</v>
      </c>
      <c r="E9" s="6">
        <f t="shared" si="0"/>
        <v>54792</v>
      </c>
      <c r="F9" s="8">
        <v>360</v>
      </c>
      <c r="G9" s="5" t="s">
        <v>82</v>
      </c>
      <c r="H9">
        <v>904812</v>
      </c>
      <c r="I9" s="8">
        <f>VLOOKUP(G9,exchangeRate!$B$2:$D$13,3,FALSE)*H9</f>
        <v>21263082000</v>
      </c>
      <c r="J9" s="7">
        <f>SUMIFS(interestRate!$F:$F,interestRate!$C:$C,"LOAN",interestRate!$B:$B,Loan!G9,interestRate!$D:$D,Loan!F9,interestRate!$E:$E,Loan!L9)</f>
        <v>4.8000000000000008E-2</v>
      </c>
      <c r="K9" s="5" t="s">
        <v>86</v>
      </c>
      <c r="L9" t="str">
        <f>VLOOKUP(B9,Customer!$A$2:$F$26,6)</f>
        <v>B</v>
      </c>
    </row>
    <row r="10" spans="1:12" x14ac:dyDescent="0.45">
      <c r="A10">
        <v>9</v>
      </c>
      <c r="B10" s="1">
        <v>3</v>
      </c>
      <c r="C10" s="1">
        <v>2</v>
      </c>
      <c r="D10" s="6">
        <v>44427</v>
      </c>
      <c r="E10" s="6">
        <f t="shared" si="0"/>
        <v>45888</v>
      </c>
      <c r="F10" s="8">
        <v>48</v>
      </c>
      <c r="G10" s="5" t="s">
        <v>82</v>
      </c>
      <c r="H10">
        <v>112665</v>
      </c>
      <c r="I10" s="8">
        <f>VLOOKUP(G10,exchangeRate!$B$2:$D$13,3,FALSE)*H10</f>
        <v>2647627500</v>
      </c>
      <c r="J10" s="7">
        <f>SUMIFS(interestRate!$F:$F,interestRate!$C:$C,"LOAN",interestRate!$B:$B,Loan!G10,interestRate!$D:$D,Loan!F10,interestRate!$E:$E,Loan!L10)</f>
        <v>4.8000000000000001E-2</v>
      </c>
      <c r="K10" s="5" t="s">
        <v>86</v>
      </c>
      <c r="L10" t="str">
        <f>VLOOKUP(B10,Customer!$A$2:$F$26,6)</f>
        <v>C</v>
      </c>
    </row>
    <row r="11" spans="1:12" x14ac:dyDescent="0.45">
      <c r="A11">
        <v>10</v>
      </c>
      <c r="B11" s="1">
        <v>4</v>
      </c>
      <c r="C11" s="1">
        <v>3</v>
      </c>
      <c r="D11" s="6">
        <v>43790</v>
      </c>
      <c r="E11" s="6">
        <f t="shared" si="0"/>
        <v>51095</v>
      </c>
      <c r="F11" s="8">
        <v>240</v>
      </c>
      <c r="G11" s="5" t="s">
        <v>82</v>
      </c>
      <c r="H11">
        <v>908493</v>
      </c>
      <c r="I11" s="8">
        <f>VLOOKUP(G11,exchangeRate!$B$2:$D$13,3,FALSE)*H11</f>
        <v>21349585500</v>
      </c>
      <c r="J11" s="7">
        <f>SUMIFS(interestRate!$F:$F,interestRate!$C:$C,"LOAN",interestRate!$B:$B,Loan!G11,interestRate!$D:$D,Loan!F11,interestRate!$E:$E,Loan!L11)</f>
        <v>4.200000000000001E-2</v>
      </c>
      <c r="K11" s="5" t="s">
        <v>86</v>
      </c>
      <c r="L11" t="str">
        <f>VLOOKUP(B11,Customer!$A$2:$F$26,6)</f>
        <v>A</v>
      </c>
    </row>
    <row r="12" spans="1:12" x14ac:dyDescent="0.45">
      <c r="A12">
        <v>11</v>
      </c>
      <c r="B12" s="1">
        <v>5</v>
      </c>
      <c r="C12" s="1">
        <v>1</v>
      </c>
      <c r="F12" s="8">
        <v>60</v>
      </c>
      <c r="G12" s="5" t="s">
        <v>82</v>
      </c>
      <c r="H12">
        <v>230145</v>
      </c>
      <c r="I12" s="8">
        <f>VLOOKUP(G12,exchangeRate!$B$2:$D$13,3,FALSE)*H12</f>
        <v>5408407500</v>
      </c>
      <c r="J12" s="7">
        <f>SUMIFS(interestRate!$F:$F,interestRate!$C:$C,"LOAN",interestRate!$B:$B,Loan!G12,interestRate!$D:$D,Loan!F12,interestRate!$E:$E,Loan!L12)</f>
        <v>0</v>
      </c>
      <c r="K12" s="16" t="s">
        <v>224</v>
      </c>
      <c r="L12" t="str">
        <f>VLOOKUP(B12,Customer!$A$2:$F$26,6)</f>
        <v>UNKNOWN</v>
      </c>
    </row>
    <row r="13" spans="1:12" x14ac:dyDescent="0.45">
      <c r="A13">
        <v>12</v>
      </c>
      <c r="B13" s="1">
        <v>6</v>
      </c>
      <c r="C13" s="1">
        <v>2</v>
      </c>
      <c r="D13" s="6">
        <v>43792</v>
      </c>
      <c r="E13" s="6">
        <f t="shared" si="0"/>
        <v>43884</v>
      </c>
      <c r="F13" s="8">
        <v>3</v>
      </c>
      <c r="G13" s="5" t="s">
        <v>82</v>
      </c>
      <c r="H13">
        <v>530446</v>
      </c>
      <c r="I13" s="8">
        <f>VLOOKUP(G13,exchangeRate!$B$2:$D$13,3,FALSE)*H13</f>
        <v>12465481000</v>
      </c>
      <c r="J13" s="7">
        <f>SUMIFS(interestRate!$F:$F,interestRate!$C:$C,"LOAN",interestRate!$B:$B,Loan!G13,interestRate!$D:$D,Loan!F13,interestRate!$E:$E,Loan!L13)</f>
        <v>0.03</v>
      </c>
      <c r="K13" s="5" t="s">
        <v>86</v>
      </c>
      <c r="L13" t="str">
        <f>VLOOKUP(B13,Customer!$A$2:$F$26,6)</f>
        <v>A</v>
      </c>
    </row>
    <row r="14" spans="1:12" x14ac:dyDescent="0.45">
      <c r="A14">
        <v>13</v>
      </c>
      <c r="B14" s="1">
        <v>1</v>
      </c>
      <c r="C14" s="1">
        <v>3</v>
      </c>
      <c r="D14" s="6">
        <v>44836</v>
      </c>
      <c r="E14" s="6">
        <f t="shared" si="0"/>
        <v>52141</v>
      </c>
      <c r="F14" s="8">
        <v>240</v>
      </c>
      <c r="G14" s="5" t="s">
        <v>81</v>
      </c>
      <c r="H14" s="8">
        <v>39000000000</v>
      </c>
      <c r="I14" s="8">
        <f>VLOOKUP(G14,exchangeRate!$B$2:$D$13,3,FALSE)*H14</f>
        <v>39000000000</v>
      </c>
      <c r="J14" s="7">
        <f>SUMIFS(interestRate!$F:$F,interestRate!$C:$C,"LOAN",interestRate!$B:$B,Loan!G14,interestRate!$D:$D,Loan!F14,interestRate!$E:$E,Loan!L14)</f>
        <v>0.12800000000000003</v>
      </c>
      <c r="K14" s="5" t="s">
        <v>86</v>
      </c>
      <c r="L14" t="str">
        <f>VLOOKUP(B14,Customer!$A$2:$F$26,6)</f>
        <v>A</v>
      </c>
    </row>
    <row r="15" spans="1:12" x14ac:dyDescent="0.45">
      <c r="A15">
        <v>14</v>
      </c>
      <c r="B15" s="1">
        <v>2</v>
      </c>
      <c r="C15" s="1">
        <v>1</v>
      </c>
      <c r="D15" s="6">
        <v>44615</v>
      </c>
      <c r="E15" s="6">
        <f t="shared" si="0"/>
        <v>55572</v>
      </c>
      <c r="F15" s="8">
        <v>360</v>
      </c>
      <c r="G15" s="5" t="s">
        <v>81</v>
      </c>
      <c r="H15" s="8">
        <v>48000000000</v>
      </c>
      <c r="I15" s="8">
        <f>VLOOKUP(G15,exchangeRate!$B$2:$D$13,3,FALSE)*H15</f>
        <v>48000000000</v>
      </c>
      <c r="J15" s="7">
        <f>SUMIFS(interestRate!$F:$F,interestRate!$C:$C,"LOAN",interestRate!$B:$B,Loan!G15,interestRate!$D:$D,Loan!F15,interestRate!$E:$E,Loan!L15)</f>
        <v>0.13700000000000004</v>
      </c>
      <c r="K15" s="5" t="s">
        <v>86</v>
      </c>
      <c r="L15" t="str">
        <f>VLOOKUP(B15,Customer!$A$2:$F$26,6)</f>
        <v>B</v>
      </c>
    </row>
    <row r="16" spans="1:12" x14ac:dyDescent="0.45">
      <c r="A16">
        <v>15</v>
      </c>
      <c r="B16" s="1">
        <v>3</v>
      </c>
      <c r="C16" s="1">
        <v>2</v>
      </c>
      <c r="D16" s="6">
        <v>44700</v>
      </c>
      <c r="E16" s="6">
        <f t="shared" si="0"/>
        <v>48353</v>
      </c>
      <c r="F16" s="8">
        <v>120</v>
      </c>
      <c r="G16" s="5" t="s">
        <v>81</v>
      </c>
      <c r="H16" s="8">
        <v>31000000000</v>
      </c>
      <c r="I16" s="8">
        <f>VLOOKUP(G16,exchangeRate!$B$2:$D$13,3,FALSE)*H16</f>
        <v>31000000000</v>
      </c>
      <c r="J16" s="7">
        <f>SUMIFS(interestRate!$F:$F,interestRate!$C:$C,"LOAN",interestRate!$B:$B,Loan!G16,interestRate!$D:$D,Loan!F16,interestRate!$E:$E,Loan!L16)</f>
        <v>0.13400000000000004</v>
      </c>
      <c r="K16" s="5" t="s">
        <v>86</v>
      </c>
      <c r="L16" t="str">
        <f>VLOOKUP(B16,Customer!$A$2:$F$26,6)</f>
        <v>C</v>
      </c>
    </row>
    <row r="17" spans="1:12" x14ac:dyDescent="0.45">
      <c r="A17">
        <v>16</v>
      </c>
      <c r="B17" s="1">
        <v>4</v>
      </c>
      <c r="C17" s="1">
        <v>3</v>
      </c>
      <c r="D17" s="6">
        <v>44306</v>
      </c>
      <c r="E17" s="6">
        <f t="shared" si="0"/>
        <v>44671</v>
      </c>
      <c r="F17" s="8">
        <v>12</v>
      </c>
      <c r="G17" s="5" t="s">
        <v>81</v>
      </c>
      <c r="H17" s="8">
        <v>42000000000</v>
      </c>
      <c r="I17" s="8">
        <f>VLOOKUP(G17,exchangeRate!$B$2:$D$13,3,FALSE)*H17</f>
        <v>42000000000</v>
      </c>
      <c r="J17" s="7">
        <f>SUMIFS(interestRate!$F:$F,interestRate!$C:$C,"LOAN",interestRate!$B:$B,Loan!G17,interestRate!$D:$D,Loan!F17,interestRate!$E:$E,Loan!L17)</f>
        <v>9.2000000000000012E-2</v>
      </c>
      <c r="K17" s="5" t="s">
        <v>86</v>
      </c>
      <c r="L17" t="str">
        <f>VLOOKUP(B17,Customer!$A$2:$F$26,6)</f>
        <v>A</v>
      </c>
    </row>
    <row r="18" spans="1:12" x14ac:dyDescent="0.45">
      <c r="A18">
        <v>17</v>
      </c>
      <c r="B18" s="1">
        <v>5</v>
      </c>
      <c r="C18" s="1">
        <v>1</v>
      </c>
      <c r="F18" s="8">
        <v>15</v>
      </c>
      <c r="G18" s="5" t="s">
        <v>81</v>
      </c>
      <c r="H18" s="8">
        <v>45000000000</v>
      </c>
      <c r="I18" s="8">
        <f>VLOOKUP(G18,exchangeRate!$B$2:$D$13,3,FALSE)*H18</f>
        <v>45000000000</v>
      </c>
      <c r="J18" s="7">
        <f>SUMIFS(interestRate!$F:$F,interestRate!$C:$C,"LOAN",interestRate!$B:$B,Loan!G18,interestRate!$D:$D,Loan!F18,interestRate!$E:$E,Loan!L18)</f>
        <v>0</v>
      </c>
      <c r="K18" s="16" t="s">
        <v>224</v>
      </c>
      <c r="L18" t="str">
        <f>VLOOKUP(B18,Customer!$A$2:$F$26,6)</f>
        <v>UNKNOWN</v>
      </c>
    </row>
    <row r="19" spans="1:12" x14ac:dyDescent="0.45">
      <c r="A19">
        <v>18</v>
      </c>
      <c r="B19" s="1">
        <v>6</v>
      </c>
      <c r="C19" s="1">
        <v>2</v>
      </c>
      <c r="D19" s="6">
        <v>44175</v>
      </c>
      <c r="E19" s="6">
        <f t="shared" si="0"/>
        <v>44905</v>
      </c>
      <c r="F19" s="8">
        <v>24</v>
      </c>
      <c r="G19" s="5" t="s">
        <v>81</v>
      </c>
      <c r="H19" s="8">
        <v>19000000000</v>
      </c>
      <c r="I19" s="8">
        <f>VLOOKUP(G19,exchangeRate!$B$2:$D$13,3,FALSE)*H19</f>
        <v>19000000000</v>
      </c>
      <c r="J19" s="7">
        <f>SUMIFS(interestRate!$F:$F,interestRate!$C:$C,"LOAN",interestRate!$B:$B,Loan!G19,interestRate!$D:$D,Loan!F19,interestRate!$E:$E,Loan!L19)</f>
        <v>0.10400000000000002</v>
      </c>
      <c r="K19" s="5" t="s">
        <v>86</v>
      </c>
      <c r="L19" t="str">
        <f>VLOOKUP(B19,Customer!$A$2:$F$26,6)</f>
        <v>A</v>
      </c>
    </row>
    <row r="20" spans="1:12" x14ac:dyDescent="0.45">
      <c r="A20">
        <v>19</v>
      </c>
      <c r="B20" s="5">
        <v>1</v>
      </c>
      <c r="C20" s="1">
        <v>3</v>
      </c>
      <c r="D20" s="6">
        <v>44246</v>
      </c>
      <c r="E20" s="6">
        <f t="shared" si="0"/>
        <v>45341</v>
      </c>
      <c r="F20" s="8">
        <v>36</v>
      </c>
      <c r="G20" s="5" t="s">
        <v>81</v>
      </c>
      <c r="H20" s="8">
        <v>31000000000</v>
      </c>
      <c r="I20" s="8">
        <f>VLOOKUP(G20,exchangeRate!$B$2:$D$13,3,FALSE)*H20</f>
        <v>31000000000</v>
      </c>
      <c r="J20" s="7">
        <f>SUMIFS(interestRate!$F:$F,interestRate!$C:$C,"LOAN",interestRate!$B:$B,Loan!G20,interestRate!$D:$D,Loan!F20,interestRate!$E:$E,Loan!L20)</f>
        <v>0.10800000000000003</v>
      </c>
      <c r="K20" s="5" t="s">
        <v>86</v>
      </c>
      <c r="L20" t="str">
        <f>VLOOKUP(B20,Customer!$A$2:$F$26,6)</f>
        <v>A</v>
      </c>
    </row>
    <row r="21" spans="1:12" x14ac:dyDescent="0.45">
      <c r="A21">
        <v>20</v>
      </c>
      <c r="B21" s="5">
        <v>2</v>
      </c>
      <c r="D21" s="6">
        <v>44814</v>
      </c>
      <c r="E21" s="6">
        <f t="shared" si="0"/>
        <v>46275</v>
      </c>
      <c r="F21" s="8">
        <v>48</v>
      </c>
      <c r="G21" s="5" t="s">
        <v>81</v>
      </c>
      <c r="H21" s="8">
        <v>2000000000</v>
      </c>
      <c r="I21" s="8">
        <f>VLOOKUP(G21,exchangeRate!$B$2:$D$13,3,FALSE)*H21</f>
        <v>2000000000</v>
      </c>
      <c r="J21" s="7">
        <f>SUMIFS(interestRate!$F:$F,interestRate!$C:$C,"LOAN",interestRate!$B:$B,Loan!G21,interestRate!$D:$D,Loan!F21,interestRate!$E:$E,Loan!L21)</f>
        <v>0.11700000000000003</v>
      </c>
      <c r="K21" s="5" t="s">
        <v>86</v>
      </c>
      <c r="L21" t="str">
        <f>VLOOKUP(B21,Customer!$A$2:$F$26,6)</f>
        <v>B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35AC3-6DBB-4728-A5E8-FCDA1B812037}">
  <dimension ref="A1:K41"/>
  <sheetViews>
    <sheetView workbookViewId="0">
      <selection activeCell="I2" sqref="I2"/>
    </sheetView>
  </sheetViews>
  <sheetFormatPr defaultRowHeight="14.25" x14ac:dyDescent="0.45"/>
  <cols>
    <col min="1" max="1" width="7.1328125" bestFit="1" customWidth="1"/>
    <col min="2" max="2" width="9.53125" bestFit="1" customWidth="1"/>
    <col min="3" max="3" width="5.73046875" bestFit="1" customWidth="1"/>
    <col min="4" max="4" width="10.19921875" bestFit="1" customWidth="1"/>
    <col min="5" max="5" width="11.265625" bestFit="1" customWidth="1"/>
    <col min="6" max="6" width="11.265625" customWidth="1"/>
    <col min="7" max="7" width="7.46484375" bestFit="1" customWidth="1"/>
    <col min="8" max="8" width="14.3984375" style="8" bestFit="1" customWidth="1"/>
    <col min="9" max="9" width="14.796875" bestFit="1" customWidth="1"/>
    <col min="10" max="10" width="10.3984375" bestFit="1" customWidth="1"/>
    <col min="11" max="11" width="11.73046875" bestFit="1" customWidth="1"/>
  </cols>
  <sheetData>
    <row r="1" spans="1:11" x14ac:dyDescent="0.45">
      <c r="A1" s="5" t="s">
        <v>106</v>
      </c>
      <c r="B1" t="s">
        <v>0</v>
      </c>
      <c r="C1" s="5" t="s">
        <v>19</v>
      </c>
      <c r="D1" s="5" t="s">
        <v>74</v>
      </c>
      <c r="E1" s="5" t="s">
        <v>75</v>
      </c>
      <c r="F1" s="13" t="s">
        <v>209</v>
      </c>
      <c r="G1" s="5" t="s">
        <v>76</v>
      </c>
      <c r="H1" s="11" t="s">
        <v>77</v>
      </c>
      <c r="I1" s="5" t="s">
        <v>78</v>
      </c>
      <c r="J1" s="5" t="s">
        <v>79</v>
      </c>
      <c r="K1" s="5" t="s">
        <v>80</v>
      </c>
    </row>
    <row r="2" spans="1:11" x14ac:dyDescent="0.45">
      <c r="A2">
        <v>1</v>
      </c>
      <c r="B2" s="1">
        <v>16</v>
      </c>
      <c r="C2">
        <v>2</v>
      </c>
      <c r="D2" s="6">
        <v>44855</v>
      </c>
      <c r="E2" s="6">
        <f>DATE(YEAR(D2),MONTH(D2)+F2,DAY(D2))</f>
        <v>45403</v>
      </c>
      <c r="F2">
        <v>18</v>
      </c>
      <c r="G2" s="5" t="s">
        <v>81</v>
      </c>
      <c r="H2" s="8">
        <v>300000000</v>
      </c>
      <c r="I2" s="8">
        <v>300000000</v>
      </c>
      <c r="J2" s="7">
        <f>SUMIFS(interestRate!$F:$F,interestRate!$C:$C,"SAVING",interestRate!$D:$D,Saving!F2,interestRate!$B:$B,Saving!G2)</f>
        <v>6.5000000000000016E-2</v>
      </c>
      <c r="K2" s="5" t="s">
        <v>86</v>
      </c>
    </row>
    <row r="3" spans="1:11" x14ac:dyDescent="0.45">
      <c r="A3">
        <v>2</v>
      </c>
      <c r="B3" s="1">
        <v>9</v>
      </c>
      <c r="C3">
        <v>2</v>
      </c>
      <c r="D3" s="6">
        <v>44846</v>
      </c>
      <c r="E3" s="6">
        <f t="shared" ref="E3:E41" si="0">DATE(YEAR(D3),MONTH(D3)+F3,DAY(D3))</f>
        <v>45942</v>
      </c>
      <c r="F3">
        <v>36</v>
      </c>
      <c r="G3" s="5" t="s">
        <v>81</v>
      </c>
      <c r="H3" s="8">
        <v>1000000000</v>
      </c>
      <c r="I3" s="8">
        <v>1000000000</v>
      </c>
      <c r="J3" s="7">
        <f>SUMIFS(interestRate!$F:$F,interestRate!$C:$C,"SAVING",interestRate!$D:$D,Saving!F3,interestRate!$B:$B,Saving!G3)</f>
        <v>7.1000000000000021E-2</v>
      </c>
      <c r="K3" s="5" t="s">
        <v>86</v>
      </c>
    </row>
    <row r="4" spans="1:11" x14ac:dyDescent="0.45">
      <c r="A4">
        <v>3</v>
      </c>
      <c r="B4" s="1">
        <v>20</v>
      </c>
      <c r="C4">
        <v>1</v>
      </c>
      <c r="D4" s="6">
        <v>44974</v>
      </c>
      <c r="E4" s="6">
        <f t="shared" si="0"/>
        <v>45339</v>
      </c>
      <c r="F4">
        <v>12</v>
      </c>
      <c r="G4" s="5" t="s">
        <v>81</v>
      </c>
      <c r="H4" s="8">
        <v>1400000000</v>
      </c>
      <c r="I4" s="8">
        <v>1400000000</v>
      </c>
      <c r="J4" s="7">
        <f>SUMIFS(interestRate!$F:$F,interestRate!$C:$C,"SAVING",interestRate!$D:$D,Saving!F4,interestRate!$B:$B,Saving!G4)</f>
        <v>5.9000000000000011E-2</v>
      </c>
      <c r="K4" s="5" t="s">
        <v>86</v>
      </c>
    </row>
    <row r="5" spans="1:11" x14ac:dyDescent="0.45">
      <c r="A5">
        <v>4</v>
      </c>
      <c r="B5" s="1">
        <v>11</v>
      </c>
      <c r="C5">
        <v>3</v>
      </c>
      <c r="D5" s="6">
        <v>44837</v>
      </c>
      <c r="E5" s="6">
        <f t="shared" si="0"/>
        <v>45933</v>
      </c>
      <c r="F5">
        <v>36</v>
      </c>
      <c r="G5" s="5" t="s">
        <v>81</v>
      </c>
      <c r="H5" s="8">
        <v>3800000000</v>
      </c>
      <c r="I5" s="8">
        <v>3800000000</v>
      </c>
      <c r="J5" s="7">
        <f>SUMIFS(interestRate!$F:$F,interestRate!$C:$C,"SAVING",interestRate!$D:$D,Saving!F5,interestRate!$B:$B,Saving!G5)</f>
        <v>7.1000000000000021E-2</v>
      </c>
      <c r="K5" s="5" t="s">
        <v>86</v>
      </c>
    </row>
    <row r="6" spans="1:11" x14ac:dyDescent="0.45">
      <c r="A6">
        <v>5</v>
      </c>
      <c r="B6" s="1">
        <v>23</v>
      </c>
      <c r="C6">
        <v>1</v>
      </c>
      <c r="D6" s="6">
        <v>44889</v>
      </c>
      <c r="E6" s="6">
        <f t="shared" si="0"/>
        <v>45254</v>
      </c>
      <c r="F6">
        <v>12</v>
      </c>
      <c r="G6" s="5" t="s">
        <v>81</v>
      </c>
      <c r="H6" s="8">
        <v>3000000000</v>
      </c>
      <c r="I6" s="8">
        <v>3000000000</v>
      </c>
      <c r="J6" s="7">
        <f>SUMIFS(interestRate!$F:$F,interestRate!$C:$C,"SAVING",interestRate!$D:$D,Saving!F6,interestRate!$B:$B,Saving!G6)</f>
        <v>5.9000000000000011E-2</v>
      </c>
      <c r="K6" s="5" t="s">
        <v>86</v>
      </c>
    </row>
    <row r="7" spans="1:11" x14ac:dyDescent="0.45">
      <c r="A7">
        <v>6</v>
      </c>
      <c r="B7" s="1">
        <v>10</v>
      </c>
      <c r="C7">
        <v>3</v>
      </c>
      <c r="D7" s="6">
        <v>44894</v>
      </c>
      <c r="E7" s="6">
        <f t="shared" si="0"/>
        <v>45990</v>
      </c>
      <c r="F7">
        <v>36</v>
      </c>
      <c r="G7" s="5" t="s">
        <v>81</v>
      </c>
      <c r="H7" s="8">
        <v>1100000000</v>
      </c>
      <c r="I7" s="8">
        <v>1100000000</v>
      </c>
      <c r="J7" s="7">
        <f>SUMIFS(interestRate!$F:$F,interestRate!$C:$C,"SAVING",interestRate!$D:$D,Saving!F7,interestRate!$B:$B,Saving!G7)</f>
        <v>7.1000000000000021E-2</v>
      </c>
      <c r="K7" s="5" t="s">
        <v>86</v>
      </c>
    </row>
    <row r="8" spans="1:11" x14ac:dyDescent="0.45">
      <c r="A8">
        <v>7</v>
      </c>
      <c r="B8" s="1">
        <v>7</v>
      </c>
      <c r="C8">
        <v>1</v>
      </c>
      <c r="D8" s="6">
        <v>44835</v>
      </c>
      <c r="E8" s="6">
        <f t="shared" si="0"/>
        <v>45108</v>
      </c>
      <c r="F8">
        <v>9</v>
      </c>
      <c r="G8" s="5" t="s">
        <v>81</v>
      </c>
      <c r="H8" s="8">
        <v>62887699999.999992</v>
      </c>
      <c r="I8" s="8">
        <v>62887699999.999992</v>
      </c>
      <c r="J8" s="7">
        <f>SUMIFS(interestRate!$F:$F,interestRate!$C:$C,"SAVING",interestRate!$D:$D,Saving!F8,interestRate!$B:$B,Saving!G8)</f>
        <v>5.6000000000000008E-2</v>
      </c>
      <c r="K8" s="5" t="s">
        <v>86</v>
      </c>
    </row>
    <row r="9" spans="1:11" x14ac:dyDescent="0.45">
      <c r="A9">
        <v>8</v>
      </c>
      <c r="B9" s="1">
        <v>23</v>
      </c>
      <c r="C9">
        <v>2</v>
      </c>
      <c r="D9" s="6">
        <v>45043</v>
      </c>
      <c r="E9" s="6">
        <f t="shared" si="0"/>
        <v>45500</v>
      </c>
      <c r="F9">
        <v>15</v>
      </c>
      <c r="G9" s="5" t="s">
        <v>81</v>
      </c>
      <c r="H9" s="8">
        <v>90481200000</v>
      </c>
      <c r="I9" s="8">
        <v>90481200000</v>
      </c>
      <c r="J9" s="7">
        <f>SUMIFS(interestRate!$F:$F,interestRate!$C:$C,"SAVING",interestRate!$D:$D,Saving!F9,interestRate!$B:$B,Saving!G9)</f>
        <v>6.2000000000000013E-2</v>
      </c>
      <c r="K9" s="5" t="s">
        <v>86</v>
      </c>
    </row>
    <row r="10" spans="1:11" x14ac:dyDescent="0.45">
      <c r="A10">
        <v>9</v>
      </c>
      <c r="B10" s="1">
        <v>13</v>
      </c>
      <c r="C10">
        <v>3</v>
      </c>
      <c r="D10" s="6">
        <v>44875</v>
      </c>
      <c r="E10" s="6">
        <f t="shared" si="0"/>
        <v>45240</v>
      </c>
      <c r="F10">
        <v>12</v>
      </c>
      <c r="G10" s="5" t="s">
        <v>81</v>
      </c>
      <c r="H10" s="8">
        <v>11266500000</v>
      </c>
      <c r="I10" s="8">
        <v>11266500000</v>
      </c>
      <c r="J10" s="7">
        <f>SUMIFS(interestRate!$F:$F,interestRate!$C:$C,"SAVING",interestRate!$D:$D,Saving!F10,interestRate!$B:$B,Saving!G10)</f>
        <v>5.9000000000000011E-2</v>
      </c>
      <c r="K10" s="5" t="s">
        <v>86</v>
      </c>
    </row>
    <row r="11" spans="1:11" x14ac:dyDescent="0.45">
      <c r="A11">
        <v>10</v>
      </c>
      <c r="B11" s="1">
        <v>13</v>
      </c>
      <c r="C11">
        <v>1</v>
      </c>
      <c r="D11" s="6">
        <v>44857</v>
      </c>
      <c r="E11" s="6">
        <f t="shared" si="0"/>
        <v>45130</v>
      </c>
      <c r="F11">
        <v>9</v>
      </c>
      <c r="G11" s="5" t="s">
        <v>81</v>
      </c>
      <c r="H11" s="8">
        <v>90849300000</v>
      </c>
      <c r="I11" s="8">
        <v>90849300000</v>
      </c>
      <c r="J11" s="7">
        <f>SUMIFS(interestRate!$F:$F,interestRate!$C:$C,"SAVING",interestRate!$D:$D,Saving!F11,interestRate!$B:$B,Saving!G11)</f>
        <v>5.6000000000000008E-2</v>
      </c>
      <c r="K11" s="5" t="s">
        <v>86</v>
      </c>
    </row>
    <row r="12" spans="1:11" x14ac:dyDescent="0.45">
      <c r="A12">
        <v>11</v>
      </c>
      <c r="B12" s="1">
        <v>14</v>
      </c>
      <c r="C12">
        <v>2</v>
      </c>
      <c r="D12" s="6">
        <v>44953</v>
      </c>
      <c r="E12" s="6">
        <f t="shared" si="0"/>
        <v>45226</v>
      </c>
      <c r="F12">
        <v>9</v>
      </c>
      <c r="G12" s="5" t="s">
        <v>81</v>
      </c>
      <c r="H12" s="8">
        <v>23014500000</v>
      </c>
      <c r="I12" s="8">
        <v>23014500000</v>
      </c>
      <c r="J12" s="7">
        <f>SUMIFS(interestRate!$F:$F,interestRate!$C:$C,"SAVING",interestRate!$D:$D,Saving!F12,interestRate!$B:$B,Saving!G12)</f>
        <v>5.6000000000000008E-2</v>
      </c>
      <c r="K12" s="5" t="s">
        <v>86</v>
      </c>
    </row>
    <row r="13" spans="1:11" x14ac:dyDescent="0.45">
      <c r="A13">
        <v>12</v>
      </c>
      <c r="B13" s="1">
        <v>9</v>
      </c>
      <c r="C13">
        <v>1</v>
      </c>
      <c r="D13" s="6">
        <v>45029</v>
      </c>
      <c r="E13" s="6">
        <f t="shared" si="0"/>
        <v>45486</v>
      </c>
      <c r="F13">
        <v>15</v>
      </c>
      <c r="G13" s="5" t="s">
        <v>81</v>
      </c>
      <c r="H13" s="8">
        <v>53044600000</v>
      </c>
      <c r="I13" s="8">
        <v>53044600000</v>
      </c>
      <c r="J13" s="7">
        <f>SUMIFS(interestRate!$F:$F,interestRate!$C:$C,"SAVING",interestRate!$D:$D,Saving!F13,interestRate!$B:$B,Saving!G13)</f>
        <v>6.2000000000000013E-2</v>
      </c>
      <c r="K13" s="5" t="s">
        <v>86</v>
      </c>
    </row>
    <row r="14" spans="1:11" x14ac:dyDescent="0.45">
      <c r="A14">
        <v>13</v>
      </c>
      <c r="B14" s="1">
        <v>16</v>
      </c>
      <c r="C14">
        <v>1</v>
      </c>
      <c r="D14" s="6">
        <v>44942</v>
      </c>
      <c r="E14" s="6">
        <f t="shared" si="0"/>
        <v>46038</v>
      </c>
      <c r="F14">
        <v>36</v>
      </c>
      <c r="G14" s="5" t="s">
        <v>81</v>
      </c>
      <c r="H14" s="8">
        <v>3900000000</v>
      </c>
      <c r="I14" s="8">
        <v>3900000000</v>
      </c>
      <c r="J14" s="7">
        <f>SUMIFS(interestRate!$F:$F,interestRate!$C:$C,"SAVING",interestRate!$D:$D,Saving!F14,interestRate!$B:$B,Saving!G14)</f>
        <v>7.1000000000000021E-2</v>
      </c>
      <c r="K14" s="5" t="s">
        <v>86</v>
      </c>
    </row>
    <row r="15" spans="1:11" x14ac:dyDescent="0.45">
      <c r="A15">
        <v>14</v>
      </c>
      <c r="B15" s="1">
        <v>14</v>
      </c>
      <c r="C15">
        <v>2</v>
      </c>
      <c r="D15" s="6">
        <v>45006</v>
      </c>
      <c r="E15" s="6">
        <f t="shared" si="0"/>
        <v>46833</v>
      </c>
      <c r="F15">
        <v>60</v>
      </c>
      <c r="G15" s="5" t="s">
        <v>81</v>
      </c>
      <c r="H15" s="8">
        <v>4800000000</v>
      </c>
      <c r="I15" s="8">
        <v>4800000000</v>
      </c>
      <c r="J15" s="7">
        <f>SUMIFS(interestRate!$F:$F,interestRate!$C:$C,"SAVING",interestRate!$D:$D,Saving!F15,interestRate!$B:$B,Saving!G15)</f>
        <v>7.7000000000000027E-2</v>
      </c>
      <c r="K15" s="5" t="s">
        <v>86</v>
      </c>
    </row>
    <row r="16" spans="1:11" x14ac:dyDescent="0.45">
      <c r="A16">
        <v>15</v>
      </c>
      <c r="B16" s="1">
        <v>16</v>
      </c>
      <c r="C16">
        <v>2</v>
      </c>
      <c r="D16" s="6">
        <v>44979</v>
      </c>
      <c r="E16" s="6">
        <f t="shared" si="0"/>
        <v>45252</v>
      </c>
      <c r="F16">
        <v>9</v>
      </c>
      <c r="G16" s="5" t="s">
        <v>81</v>
      </c>
      <c r="H16" s="8">
        <v>3100000000</v>
      </c>
      <c r="I16" s="8">
        <v>3100000000</v>
      </c>
      <c r="J16" s="7">
        <f>SUMIFS(interestRate!$F:$F,interestRate!$C:$C,"SAVING",interestRate!$D:$D,Saving!F16,interestRate!$B:$B,Saving!G16)</f>
        <v>5.6000000000000008E-2</v>
      </c>
      <c r="K16" s="5" t="s">
        <v>86</v>
      </c>
    </row>
    <row r="17" spans="1:11" x14ac:dyDescent="0.45">
      <c r="A17">
        <v>16</v>
      </c>
      <c r="B17" s="1">
        <v>19</v>
      </c>
      <c r="C17">
        <v>3</v>
      </c>
      <c r="D17" s="6">
        <v>44962</v>
      </c>
      <c r="E17" s="6">
        <f t="shared" si="0"/>
        <v>45693</v>
      </c>
      <c r="F17">
        <v>24</v>
      </c>
      <c r="G17" s="5" t="s">
        <v>81</v>
      </c>
      <c r="H17" s="8">
        <v>4200000000</v>
      </c>
      <c r="I17" s="8">
        <v>4200000000</v>
      </c>
      <c r="J17" s="7">
        <f>SUMIFS(interestRate!$F:$F,interestRate!$C:$C,"SAVING",interestRate!$D:$D,Saving!F17,interestRate!$B:$B,Saving!G17)</f>
        <v>6.8000000000000019E-2</v>
      </c>
      <c r="K17" s="5" t="s">
        <v>86</v>
      </c>
    </row>
    <row r="18" spans="1:11" x14ac:dyDescent="0.45">
      <c r="A18">
        <v>17</v>
      </c>
      <c r="B18" s="1">
        <v>14</v>
      </c>
      <c r="C18">
        <v>3</v>
      </c>
      <c r="D18" s="6">
        <v>45025</v>
      </c>
      <c r="E18" s="6">
        <f t="shared" si="0"/>
        <v>45574</v>
      </c>
      <c r="F18">
        <v>18</v>
      </c>
      <c r="G18" s="5" t="s">
        <v>81</v>
      </c>
      <c r="H18" s="8">
        <v>4500000000</v>
      </c>
      <c r="I18" s="8">
        <v>4500000000</v>
      </c>
      <c r="J18" s="7">
        <f>SUMIFS(interestRate!$F:$F,interestRate!$C:$C,"SAVING",interestRate!$D:$D,Saving!F18,interestRate!$B:$B,Saving!G18)</f>
        <v>6.5000000000000016E-2</v>
      </c>
      <c r="K18" s="5" t="s">
        <v>86</v>
      </c>
    </row>
    <row r="19" spans="1:11" x14ac:dyDescent="0.45">
      <c r="A19">
        <v>18</v>
      </c>
      <c r="B19" s="1">
        <v>25</v>
      </c>
      <c r="C19">
        <v>3</v>
      </c>
      <c r="D19" s="6">
        <v>44872</v>
      </c>
      <c r="E19" s="6">
        <f t="shared" si="0"/>
        <v>45237</v>
      </c>
      <c r="F19">
        <v>12</v>
      </c>
      <c r="G19" s="5" t="s">
        <v>81</v>
      </c>
      <c r="H19" s="8">
        <v>1900000000</v>
      </c>
      <c r="I19" s="8">
        <v>1900000000</v>
      </c>
      <c r="J19" s="7">
        <f>SUMIFS(interestRate!$F:$F,interestRate!$C:$C,"SAVING",interestRate!$D:$D,Saving!F19,interestRate!$B:$B,Saving!G19)</f>
        <v>5.9000000000000011E-2</v>
      </c>
      <c r="K19" s="5" t="s">
        <v>86</v>
      </c>
    </row>
    <row r="20" spans="1:11" x14ac:dyDescent="0.45">
      <c r="A20">
        <v>19</v>
      </c>
      <c r="B20" s="1">
        <v>9</v>
      </c>
      <c r="C20">
        <v>2</v>
      </c>
      <c r="D20" s="6">
        <v>44997</v>
      </c>
      <c r="E20" s="6">
        <f t="shared" si="0"/>
        <v>46458</v>
      </c>
      <c r="F20">
        <v>48</v>
      </c>
      <c r="G20" s="5" t="s">
        <v>81</v>
      </c>
      <c r="H20" s="8">
        <v>3100000000</v>
      </c>
      <c r="I20" s="8">
        <v>3100000000</v>
      </c>
      <c r="J20" s="7">
        <f>SUMIFS(interestRate!$F:$F,interestRate!$C:$C,"SAVING",interestRate!$D:$D,Saving!F20,interestRate!$B:$B,Saving!G20)</f>
        <v>7.4000000000000024E-2</v>
      </c>
      <c r="K20" s="5" t="s">
        <v>86</v>
      </c>
    </row>
    <row r="21" spans="1:11" x14ac:dyDescent="0.45">
      <c r="A21">
        <v>20</v>
      </c>
      <c r="B21" s="1">
        <v>18</v>
      </c>
      <c r="C21">
        <v>1</v>
      </c>
      <c r="D21" s="6">
        <v>44879</v>
      </c>
      <c r="E21" s="6">
        <f t="shared" si="0"/>
        <v>46340</v>
      </c>
      <c r="F21">
        <v>48</v>
      </c>
      <c r="G21" s="5" t="s">
        <v>81</v>
      </c>
      <c r="H21" s="8">
        <v>17000000000</v>
      </c>
      <c r="I21" s="8">
        <v>17000000000</v>
      </c>
      <c r="J21" s="7">
        <f>SUMIFS(interestRate!$F:$F,interestRate!$C:$C,"SAVING",interestRate!$D:$D,Saving!F21,interestRate!$B:$B,Saving!G21)</f>
        <v>7.4000000000000024E-2</v>
      </c>
      <c r="K21" s="5" t="s">
        <v>86</v>
      </c>
    </row>
    <row r="22" spans="1:11" x14ac:dyDescent="0.45">
      <c r="A22">
        <v>21</v>
      </c>
      <c r="B22" s="1">
        <v>12</v>
      </c>
      <c r="C22">
        <v>1</v>
      </c>
      <c r="D22" s="6">
        <v>44912</v>
      </c>
      <c r="E22" s="6">
        <f t="shared" si="0"/>
        <v>46373</v>
      </c>
      <c r="F22">
        <v>48</v>
      </c>
      <c r="G22" s="5" t="s">
        <v>81</v>
      </c>
      <c r="H22" s="8">
        <v>1500000000</v>
      </c>
      <c r="I22" s="8">
        <v>1500000000</v>
      </c>
      <c r="J22" s="7">
        <f>SUMIFS(interestRate!$F:$F,interestRate!$C:$C,"SAVING",interestRate!$D:$D,Saving!F22,interestRate!$B:$B,Saving!G22)</f>
        <v>7.4000000000000024E-2</v>
      </c>
      <c r="K22" s="5" t="s">
        <v>86</v>
      </c>
    </row>
    <row r="23" spans="1:11" x14ac:dyDescent="0.45">
      <c r="A23">
        <v>22</v>
      </c>
      <c r="B23" s="1">
        <v>16</v>
      </c>
      <c r="C23">
        <v>3</v>
      </c>
      <c r="D23" s="6">
        <v>44901</v>
      </c>
      <c r="E23" s="6">
        <f t="shared" si="0"/>
        <v>46362</v>
      </c>
      <c r="F23">
        <v>48</v>
      </c>
      <c r="G23" s="5" t="s">
        <v>81</v>
      </c>
      <c r="H23" s="8">
        <v>15000000000</v>
      </c>
      <c r="I23" s="8">
        <v>15000000000</v>
      </c>
      <c r="J23" s="7">
        <f>SUMIFS(interestRate!$F:$F,interestRate!$C:$C,"SAVING",interestRate!$D:$D,Saving!F23,interestRate!$B:$B,Saving!G23)</f>
        <v>7.4000000000000024E-2</v>
      </c>
      <c r="K23" s="5" t="s">
        <v>86</v>
      </c>
    </row>
    <row r="24" spans="1:11" x14ac:dyDescent="0.45">
      <c r="A24">
        <v>23</v>
      </c>
      <c r="B24" s="1">
        <v>7</v>
      </c>
      <c r="C24">
        <v>1</v>
      </c>
      <c r="D24" s="6">
        <v>44997</v>
      </c>
      <c r="E24" s="6">
        <f t="shared" si="0"/>
        <v>46093</v>
      </c>
      <c r="F24">
        <v>36</v>
      </c>
      <c r="G24" s="5" t="s">
        <v>81</v>
      </c>
      <c r="H24" s="8">
        <v>2000000000</v>
      </c>
      <c r="I24" s="8">
        <v>2000000000</v>
      </c>
      <c r="J24" s="7">
        <f>SUMIFS(interestRate!$F:$F,interestRate!$C:$C,"SAVING",interestRate!$D:$D,Saving!F24,interestRate!$B:$B,Saving!G24)</f>
        <v>7.1000000000000021E-2</v>
      </c>
      <c r="K24" s="5" t="s">
        <v>86</v>
      </c>
    </row>
    <row r="25" spans="1:11" x14ac:dyDescent="0.45">
      <c r="A25">
        <v>24</v>
      </c>
      <c r="B25" s="1">
        <v>7</v>
      </c>
      <c r="C25">
        <v>2</v>
      </c>
      <c r="D25" s="6">
        <v>44918</v>
      </c>
      <c r="E25" s="6">
        <f t="shared" si="0"/>
        <v>46744</v>
      </c>
      <c r="F25">
        <v>60</v>
      </c>
      <c r="G25" s="5" t="s">
        <v>81</v>
      </c>
      <c r="H25" s="8">
        <v>20000000000</v>
      </c>
      <c r="I25" s="8">
        <v>20000000000</v>
      </c>
      <c r="J25" s="7">
        <f>SUMIFS(interestRate!$F:$F,interestRate!$C:$C,"SAVING",interestRate!$D:$D,Saving!F25,interestRate!$B:$B,Saving!G25)</f>
        <v>7.7000000000000027E-2</v>
      </c>
      <c r="K25" s="5" t="s">
        <v>86</v>
      </c>
    </row>
    <row r="26" spans="1:11" x14ac:dyDescent="0.45">
      <c r="A26">
        <v>25</v>
      </c>
      <c r="B26" s="1">
        <v>11</v>
      </c>
      <c r="C26">
        <v>3</v>
      </c>
      <c r="D26" s="6">
        <v>44982</v>
      </c>
      <c r="E26" s="6">
        <f t="shared" si="0"/>
        <v>46078</v>
      </c>
      <c r="F26">
        <v>36</v>
      </c>
      <c r="G26" s="5" t="s">
        <v>81</v>
      </c>
      <c r="H26" s="8">
        <v>6000000000</v>
      </c>
      <c r="I26" s="8">
        <v>6000000000</v>
      </c>
      <c r="J26" s="7">
        <f>SUMIFS(interestRate!$F:$F,interestRate!$C:$C,"SAVING",interestRate!$D:$D,Saving!F26,interestRate!$B:$B,Saving!G26)</f>
        <v>7.1000000000000021E-2</v>
      </c>
      <c r="K26" s="5" t="s">
        <v>86</v>
      </c>
    </row>
    <row r="27" spans="1:11" x14ac:dyDescent="0.45">
      <c r="A27">
        <v>26</v>
      </c>
      <c r="B27" s="1">
        <v>8</v>
      </c>
      <c r="C27">
        <v>3</v>
      </c>
      <c r="D27" s="6">
        <v>44927</v>
      </c>
      <c r="E27" s="6">
        <f t="shared" si="0"/>
        <v>45658</v>
      </c>
      <c r="F27">
        <v>24</v>
      </c>
      <c r="G27" s="5" t="s">
        <v>81</v>
      </c>
      <c r="H27" s="8">
        <v>200000000</v>
      </c>
      <c r="I27" s="8">
        <v>200000000</v>
      </c>
      <c r="J27" s="7">
        <f>SUMIFS(interestRate!$F:$F,interestRate!$C:$C,"SAVING",interestRate!$D:$D,Saving!F27,interestRate!$B:$B,Saving!G27)</f>
        <v>6.8000000000000019E-2</v>
      </c>
      <c r="K27" s="5" t="s">
        <v>86</v>
      </c>
    </row>
    <row r="28" spans="1:11" x14ac:dyDescent="0.45">
      <c r="A28">
        <v>27</v>
      </c>
      <c r="B28" s="1">
        <v>23</v>
      </c>
      <c r="C28">
        <v>1</v>
      </c>
      <c r="D28" s="6">
        <v>44846</v>
      </c>
      <c r="E28" s="6">
        <f t="shared" si="0"/>
        <v>45211</v>
      </c>
      <c r="F28">
        <v>12</v>
      </c>
      <c r="G28" s="5" t="s">
        <v>81</v>
      </c>
      <c r="H28" s="8">
        <v>8500000000</v>
      </c>
      <c r="I28" s="8">
        <v>8500000000</v>
      </c>
      <c r="J28" s="7">
        <f>SUMIFS(interestRate!$F:$F,interestRate!$C:$C,"SAVING",interestRate!$D:$D,Saving!F28,interestRate!$B:$B,Saving!G28)</f>
        <v>5.9000000000000011E-2</v>
      </c>
      <c r="K28" s="5" t="s">
        <v>86</v>
      </c>
    </row>
    <row r="29" spans="1:11" x14ac:dyDescent="0.45">
      <c r="A29">
        <v>28</v>
      </c>
      <c r="B29" s="1">
        <v>11</v>
      </c>
      <c r="C29">
        <v>3</v>
      </c>
      <c r="D29" s="6">
        <v>44970</v>
      </c>
      <c r="E29" s="6">
        <f t="shared" si="0"/>
        <v>45517</v>
      </c>
      <c r="F29">
        <v>18</v>
      </c>
      <c r="G29" s="5" t="s">
        <v>81</v>
      </c>
      <c r="H29" s="8">
        <v>6000000000</v>
      </c>
      <c r="I29" s="8">
        <v>6000000000</v>
      </c>
      <c r="J29" s="7">
        <f>SUMIFS(interestRate!$F:$F,interestRate!$C:$C,"SAVING",interestRate!$D:$D,Saving!F29,interestRate!$B:$B,Saving!G29)</f>
        <v>6.5000000000000016E-2</v>
      </c>
      <c r="K29" s="5" t="s">
        <v>86</v>
      </c>
    </row>
    <row r="30" spans="1:11" x14ac:dyDescent="0.45">
      <c r="A30">
        <v>29</v>
      </c>
      <c r="B30" s="1">
        <v>24</v>
      </c>
      <c r="C30">
        <v>3</v>
      </c>
      <c r="D30" s="6">
        <v>44884</v>
      </c>
      <c r="E30" s="6">
        <f t="shared" si="0"/>
        <v>45249</v>
      </c>
      <c r="F30">
        <v>12</v>
      </c>
      <c r="G30" s="5" t="s">
        <v>82</v>
      </c>
      <c r="H30" s="8">
        <v>200000</v>
      </c>
      <c r="I30" s="8">
        <v>4700000000</v>
      </c>
      <c r="J30" s="7">
        <f>SUMIFS(interestRate!$F:$F,interestRate!$C:$C,"SAVING",interestRate!$D:$D,Saving!F30,interestRate!$B:$B,Saving!G30)</f>
        <v>0</v>
      </c>
      <c r="K30" s="5" t="s">
        <v>86</v>
      </c>
    </row>
    <row r="31" spans="1:11" x14ac:dyDescent="0.45">
      <c r="A31">
        <v>30</v>
      </c>
      <c r="B31" s="1">
        <v>16</v>
      </c>
      <c r="C31">
        <v>3</v>
      </c>
      <c r="D31" s="6">
        <v>44906</v>
      </c>
      <c r="E31" s="6">
        <f t="shared" si="0"/>
        <v>45271</v>
      </c>
      <c r="F31">
        <v>12</v>
      </c>
      <c r="G31" s="5" t="s">
        <v>82</v>
      </c>
      <c r="H31" s="8">
        <v>200001</v>
      </c>
      <c r="I31" s="8">
        <v>4700023500</v>
      </c>
      <c r="J31" s="7">
        <f>SUMIFS(interestRate!$F:$F,interestRate!$C:$C,"SAVING",interestRate!$D:$D,Saving!F31,interestRate!$B:$B,Saving!G31)</f>
        <v>0</v>
      </c>
      <c r="K31" s="5" t="s">
        <v>86</v>
      </c>
    </row>
    <row r="32" spans="1:11" x14ac:dyDescent="0.45">
      <c r="A32">
        <v>31</v>
      </c>
      <c r="B32" s="1">
        <v>25</v>
      </c>
      <c r="C32">
        <v>1</v>
      </c>
      <c r="D32" s="6">
        <v>44849</v>
      </c>
      <c r="E32" s="6">
        <f t="shared" si="0"/>
        <v>45031</v>
      </c>
      <c r="F32">
        <v>6</v>
      </c>
      <c r="G32" s="5" t="s">
        <v>82</v>
      </c>
      <c r="H32" s="8">
        <v>200002</v>
      </c>
      <c r="I32" s="8">
        <v>4700047000</v>
      </c>
      <c r="J32" s="7">
        <f>SUMIFS(interestRate!$F:$F,interestRate!$C:$C,"SAVING",interestRate!$D:$D,Saving!F32,interestRate!$B:$B,Saving!G32)</f>
        <v>0</v>
      </c>
      <c r="K32" s="5" t="s">
        <v>86</v>
      </c>
    </row>
    <row r="33" spans="1:11" x14ac:dyDescent="0.45">
      <c r="A33">
        <v>32</v>
      </c>
      <c r="B33" s="1">
        <v>10</v>
      </c>
      <c r="C33">
        <v>2</v>
      </c>
      <c r="D33" s="6">
        <v>44887</v>
      </c>
      <c r="E33" s="6">
        <f t="shared" si="0"/>
        <v>46348</v>
      </c>
      <c r="F33">
        <v>48</v>
      </c>
      <c r="G33" s="5" t="s">
        <v>82</v>
      </c>
      <c r="H33" s="8">
        <v>200003</v>
      </c>
      <c r="I33" s="8">
        <v>4700070500</v>
      </c>
      <c r="J33" s="7">
        <f>SUMIFS(interestRate!$F:$F,interestRate!$C:$C,"SAVING",interestRate!$D:$D,Saving!F33,interestRate!$B:$B,Saving!G33)</f>
        <v>0</v>
      </c>
      <c r="K33" s="5" t="s">
        <v>86</v>
      </c>
    </row>
    <row r="34" spans="1:11" x14ac:dyDescent="0.45">
      <c r="A34">
        <v>33</v>
      </c>
      <c r="B34" s="1">
        <v>24</v>
      </c>
      <c r="C34">
        <v>3</v>
      </c>
      <c r="D34" s="6">
        <v>45029</v>
      </c>
      <c r="E34" s="6">
        <f t="shared" si="0"/>
        <v>45486</v>
      </c>
      <c r="F34">
        <v>15</v>
      </c>
      <c r="G34" s="5" t="s">
        <v>82</v>
      </c>
      <c r="H34" s="8">
        <v>200004</v>
      </c>
      <c r="I34" s="8">
        <v>4700094000</v>
      </c>
      <c r="J34" s="7">
        <f>SUMIFS(interestRate!$F:$F,interestRate!$C:$C,"SAVING",interestRate!$D:$D,Saving!F34,interestRate!$B:$B,Saving!G34)</f>
        <v>0</v>
      </c>
      <c r="K34" s="5" t="s">
        <v>86</v>
      </c>
    </row>
    <row r="35" spans="1:11" x14ac:dyDescent="0.45">
      <c r="A35">
        <v>34</v>
      </c>
      <c r="B35" s="1">
        <v>22</v>
      </c>
      <c r="C35">
        <v>1</v>
      </c>
      <c r="D35" s="6">
        <v>44841</v>
      </c>
      <c r="E35" s="6">
        <f t="shared" si="0"/>
        <v>45023</v>
      </c>
      <c r="F35">
        <v>6</v>
      </c>
      <c r="G35" s="5" t="s">
        <v>82</v>
      </c>
      <c r="H35" s="8">
        <v>200005</v>
      </c>
      <c r="I35" s="8">
        <v>4700117500</v>
      </c>
      <c r="J35" s="7">
        <f>SUMIFS(interestRate!$F:$F,interestRate!$C:$C,"SAVING",interestRate!$D:$D,Saving!F35,interestRate!$B:$B,Saving!G35)</f>
        <v>0</v>
      </c>
      <c r="K35" s="5" t="s">
        <v>86</v>
      </c>
    </row>
    <row r="36" spans="1:11" x14ac:dyDescent="0.45">
      <c r="A36">
        <v>35</v>
      </c>
      <c r="B36" s="1">
        <v>25</v>
      </c>
      <c r="C36">
        <v>2</v>
      </c>
      <c r="D36" s="6">
        <v>45026</v>
      </c>
      <c r="E36" s="6">
        <f t="shared" si="0"/>
        <v>45117</v>
      </c>
      <c r="F36">
        <v>3</v>
      </c>
      <c r="G36" s="5" t="s">
        <v>82</v>
      </c>
      <c r="H36" s="8">
        <v>200006</v>
      </c>
      <c r="I36" s="8">
        <v>4700141000</v>
      </c>
      <c r="J36" s="7">
        <f>SUMIFS(interestRate!$F:$F,interestRate!$C:$C,"SAVING",interestRate!$D:$D,Saving!F36,interestRate!$B:$B,Saving!G36)</f>
        <v>0</v>
      </c>
      <c r="K36" s="5" t="s">
        <v>86</v>
      </c>
    </row>
    <row r="37" spans="1:11" x14ac:dyDescent="0.45">
      <c r="A37">
        <v>36</v>
      </c>
      <c r="B37" s="1">
        <v>16</v>
      </c>
      <c r="C37">
        <v>1</v>
      </c>
      <c r="D37" s="6">
        <v>45024</v>
      </c>
      <c r="E37" s="6">
        <f t="shared" si="0"/>
        <v>45755</v>
      </c>
      <c r="F37">
        <v>24</v>
      </c>
      <c r="G37" s="5" t="s">
        <v>82</v>
      </c>
      <c r="H37" s="8">
        <v>200007</v>
      </c>
      <c r="I37" s="8">
        <v>4700164500</v>
      </c>
      <c r="J37" s="7">
        <f>SUMIFS(interestRate!$F:$F,interestRate!$C:$C,"SAVING",interestRate!$D:$D,Saving!F37,interestRate!$B:$B,Saving!G37)</f>
        <v>0</v>
      </c>
      <c r="K37" s="5" t="s">
        <v>86</v>
      </c>
    </row>
    <row r="38" spans="1:11" x14ac:dyDescent="0.45">
      <c r="A38">
        <v>37</v>
      </c>
      <c r="B38" s="1">
        <v>21</v>
      </c>
      <c r="C38">
        <v>3</v>
      </c>
      <c r="D38" s="6">
        <v>44859</v>
      </c>
      <c r="E38" s="6">
        <f t="shared" si="0"/>
        <v>45955</v>
      </c>
      <c r="F38">
        <v>36</v>
      </c>
      <c r="G38" s="5" t="s">
        <v>82</v>
      </c>
      <c r="H38" s="8">
        <v>200008</v>
      </c>
      <c r="I38" s="8">
        <v>4700188000</v>
      </c>
      <c r="J38" s="7">
        <f>SUMIFS(interestRate!$F:$F,interestRate!$C:$C,"SAVING",interestRate!$D:$D,Saving!F38,interestRate!$B:$B,Saving!G38)</f>
        <v>0</v>
      </c>
      <c r="K38" s="5" t="s">
        <v>86</v>
      </c>
    </row>
    <row r="39" spans="1:11" x14ac:dyDescent="0.45">
      <c r="A39">
        <v>38</v>
      </c>
      <c r="B39" s="1">
        <v>23</v>
      </c>
      <c r="C39">
        <v>3</v>
      </c>
      <c r="D39" s="6">
        <v>45023</v>
      </c>
      <c r="E39" s="6">
        <f t="shared" si="0"/>
        <v>46484</v>
      </c>
      <c r="F39">
        <v>48</v>
      </c>
      <c r="G39" s="5" t="s">
        <v>82</v>
      </c>
      <c r="H39" s="8">
        <v>200009</v>
      </c>
      <c r="I39" s="8">
        <v>4700211500</v>
      </c>
      <c r="J39" s="7">
        <f>SUMIFS(interestRate!$F:$F,interestRate!$C:$C,"SAVING",interestRate!$D:$D,Saving!F39,interestRate!$B:$B,Saving!G39)</f>
        <v>0</v>
      </c>
      <c r="K39" s="5" t="s">
        <v>86</v>
      </c>
    </row>
    <row r="40" spans="1:11" x14ac:dyDescent="0.45">
      <c r="A40">
        <v>39</v>
      </c>
      <c r="B40" s="1">
        <v>13</v>
      </c>
      <c r="C40">
        <v>3</v>
      </c>
      <c r="D40" s="6">
        <v>45034</v>
      </c>
      <c r="E40" s="6">
        <f t="shared" si="0"/>
        <v>46861</v>
      </c>
      <c r="F40">
        <v>60</v>
      </c>
      <c r="G40" s="5" t="s">
        <v>82</v>
      </c>
      <c r="H40" s="8">
        <v>200010</v>
      </c>
      <c r="I40" s="8">
        <v>4700235000</v>
      </c>
      <c r="J40" s="7">
        <f>SUMIFS(interestRate!$F:$F,interestRate!$C:$C,"SAVING",interestRate!$D:$D,Saving!F40,interestRate!$B:$B,Saving!G40)</f>
        <v>0</v>
      </c>
      <c r="K40" s="5" t="s">
        <v>86</v>
      </c>
    </row>
    <row r="41" spans="1:11" x14ac:dyDescent="0.45">
      <c r="A41">
        <v>40</v>
      </c>
      <c r="B41" s="1">
        <v>7</v>
      </c>
      <c r="C41">
        <v>2</v>
      </c>
      <c r="D41" s="6">
        <v>44854</v>
      </c>
      <c r="E41" s="6">
        <f t="shared" si="0"/>
        <v>45585</v>
      </c>
      <c r="F41">
        <v>24</v>
      </c>
      <c r="G41" s="5" t="s">
        <v>82</v>
      </c>
      <c r="H41" s="8">
        <v>200011</v>
      </c>
      <c r="I41" s="8">
        <v>4700258500</v>
      </c>
      <c r="J41" s="7">
        <f>SUMIFS(interestRate!$F:$F,interestRate!$C:$C,"SAVING",interestRate!$D:$D,Saving!F41,interestRate!$B:$B,Saving!G41)</f>
        <v>0</v>
      </c>
      <c r="K41" s="5" t="s">
        <v>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EEA2A-F762-4182-90A3-86784995BC41}">
  <dimension ref="A1:D13"/>
  <sheetViews>
    <sheetView workbookViewId="0">
      <selection activeCell="F15" sqref="F15"/>
    </sheetView>
  </sheetViews>
  <sheetFormatPr defaultRowHeight="14.25" x14ac:dyDescent="0.45"/>
  <cols>
    <col min="1" max="1" width="10.19921875" bestFit="1" customWidth="1"/>
    <col min="2" max="2" width="11.46484375" bestFit="1" customWidth="1"/>
    <col min="3" max="3" width="9.33203125" bestFit="1" customWidth="1"/>
    <col min="4" max="4" width="10.265625" bestFit="1" customWidth="1"/>
  </cols>
  <sheetData>
    <row r="1" spans="1:4" x14ac:dyDescent="0.45">
      <c r="A1" s="14" t="s">
        <v>215</v>
      </c>
      <c r="B1" s="5" t="s">
        <v>84</v>
      </c>
      <c r="C1" s="5" t="s">
        <v>85</v>
      </c>
      <c r="D1" s="5" t="s">
        <v>107</v>
      </c>
    </row>
    <row r="2" spans="1:4" x14ac:dyDescent="0.45">
      <c r="A2" s="6">
        <v>44926</v>
      </c>
      <c r="B2" s="5" t="s">
        <v>81</v>
      </c>
      <c r="C2" s="5" t="s">
        <v>81</v>
      </c>
      <c r="D2">
        <v>1</v>
      </c>
    </row>
    <row r="3" spans="1:4" x14ac:dyDescent="0.45">
      <c r="A3" s="6">
        <v>44926</v>
      </c>
      <c r="B3" s="5" t="s">
        <v>82</v>
      </c>
      <c r="C3" s="5" t="s">
        <v>81</v>
      </c>
      <c r="D3">
        <v>23500</v>
      </c>
    </row>
    <row r="4" spans="1:4" x14ac:dyDescent="0.45">
      <c r="A4" s="6">
        <v>44926</v>
      </c>
      <c r="B4" s="14" t="s">
        <v>213</v>
      </c>
      <c r="C4" s="5" t="s">
        <v>81</v>
      </c>
      <c r="D4">
        <v>26071.69</v>
      </c>
    </row>
    <row r="5" spans="1:4" x14ac:dyDescent="0.45">
      <c r="A5" s="6">
        <v>44926</v>
      </c>
      <c r="B5" s="15" t="s">
        <v>216</v>
      </c>
      <c r="C5" s="5" t="s">
        <v>81</v>
      </c>
      <c r="D5">
        <v>22035.58</v>
      </c>
    </row>
    <row r="6" spans="1:4" x14ac:dyDescent="0.45">
      <c r="A6" s="6">
        <v>44926</v>
      </c>
      <c r="B6" s="15" t="s">
        <v>217</v>
      </c>
      <c r="C6" s="5" t="s">
        <v>81</v>
      </c>
      <c r="D6">
        <v>30379</v>
      </c>
    </row>
    <row r="7" spans="1:4" x14ac:dyDescent="0.45">
      <c r="A7" s="6">
        <v>44926</v>
      </c>
      <c r="B7" s="15" t="s">
        <v>83</v>
      </c>
      <c r="C7" s="5" t="s">
        <v>81</v>
      </c>
      <c r="D7">
        <v>16271</v>
      </c>
    </row>
    <row r="8" spans="1:4" x14ac:dyDescent="0.45">
      <c r="A8" s="6">
        <v>44926</v>
      </c>
      <c r="B8" s="15" t="s">
        <v>218</v>
      </c>
      <c r="C8" s="5" t="s">
        <v>81</v>
      </c>
      <c r="D8">
        <v>191</v>
      </c>
    </row>
    <row r="9" spans="1:4" x14ac:dyDescent="0.45">
      <c r="A9" s="6">
        <v>44926</v>
      </c>
      <c r="B9" s="15" t="s">
        <v>219</v>
      </c>
      <c r="C9" s="5" t="s">
        <v>81</v>
      </c>
      <c r="D9">
        <v>23032.799999999999</v>
      </c>
    </row>
    <row r="10" spans="1:4" x14ac:dyDescent="0.45">
      <c r="A10" s="6">
        <v>44926</v>
      </c>
      <c r="B10" s="15" t="s">
        <v>220</v>
      </c>
      <c r="C10" s="5" t="s">
        <v>81</v>
      </c>
      <c r="D10">
        <v>3416.69</v>
      </c>
    </row>
    <row r="11" spans="1:4" x14ac:dyDescent="0.45">
      <c r="A11" s="6">
        <v>44926</v>
      </c>
      <c r="B11" s="15" t="s">
        <v>221</v>
      </c>
      <c r="C11" s="5" t="s">
        <v>81</v>
      </c>
      <c r="D11">
        <v>2576.69</v>
      </c>
    </row>
    <row r="12" spans="1:4" x14ac:dyDescent="0.45">
      <c r="A12" s="6">
        <v>44926</v>
      </c>
      <c r="B12" s="15" t="s">
        <v>222</v>
      </c>
      <c r="C12" s="5" t="s">
        <v>81</v>
      </c>
      <c r="D12">
        <v>18.89</v>
      </c>
    </row>
    <row r="13" spans="1:4" x14ac:dyDescent="0.45">
      <c r="A13" s="6">
        <v>44926</v>
      </c>
      <c r="B13" s="15" t="s">
        <v>223</v>
      </c>
      <c r="C13" s="5" t="s">
        <v>81</v>
      </c>
      <c r="D13">
        <v>15281.28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A3E06-B983-43B3-A43F-658D5B96467C}">
  <dimension ref="A1:F127"/>
  <sheetViews>
    <sheetView topLeftCell="A109" workbookViewId="0">
      <selection activeCell="F69" sqref="F69"/>
    </sheetView>
  </sheetViews>
  <sheetFormatPr defaultRowHeight="14.25" x14ac:dyDescent="0.45"/>
  <cols>
    <col min="1" max="1" width="12.19921875" bestFit="1" customWidth="1"/>
    <col min="2" max="2" width="9.6640625" bestFit="1" customWidth="1"/>
    <col min="3" max="3" width="12.796875" bestFit="1" customWidth="1"/>
    <col min="4" max="4" width="7.19921875" bestFit="1" customWidth="1"/>
    <col min="5" max="5" width="12.53125" bestFit="1" customWidth="1"/>
    <col min="6" max="6" width="12.59765625" style="7" bestFit="1" customWidth="1"/>
  </cols>
  <sheetData>
    <row r="1" spans="1:6" x14ac:dyDescent="0.45">
      <c r="A1" s="14" t="s">
        <v>215</v>
      </c>
      <c r="B1" t="s">
        <v>76</v>
      </c>
      <c r="C1" t="s">
        <v>208</v>
      </c>
      <c r="D1" t="s">
        <v>209</v>
      </c>
      <c r="E1" t="s">
        <v>3</v>
      </c>
      <c r="F1" s="7" t="s">
        <v>79</v>
      </c>
    </row>
    <row r="2" spans="1:6" x14ac:dyDescent="0.45">
      <c r="A2" s="6">
        <v>44926</v>
      </c>
      <c r="B2" t="s">
        <v>81</v>
      </c>
      <c r="C2" t="s">
        <v>210</v>
      </c>
      <c r="D2">
        <v>3</v>
      </c>
      <c r="E2" t="s">
        <v>6</v>
      </c>
      <c r="F2" s="7">
        <v>0.08</v>
      </c>
    </row>
    <row r="3" spans="1:6" x14ac:dyDescent="0.45">
      <c r="A3" s="6">
        <v>44926</v>
      </c>
      <c r="B3" t="s">
        <v>81</v>
      </c>
      <c r="C3" t="s">
        <v>210</v>
      </c>
      <c r="D3">
        <v>6</v>
      </c>
      <c r="E3" t="s">
        <v>6</v>
      </c>
      <c r="F3" s="7">
        <f t="shared" ref="F3:F15" si="0">F2+0.4%</f>
        <v>8.4000000000000005E-2</v>
      </c>
    </row>
    <row r="4" spans="1:6" x14ac:dyDescent="0.45">
      <c r="A4" s="6">
        <v>44926</v>
      </c>
      <c r="B4" t="s">
        <v>81</v>
      </c>
      <c r="C4" t="s">
        <v>210</v>
      </c>
      <c r="D4">
        <v>9</v>
      </c>
      <c r="E4" t="s">
        <v>6</v>
      </c>
      <c r="F4" s="7">
        <f t="shared" si="0"/>
        <v>8.8000000000000009E-2</v>
      </c>
    </row>
    <row r="5" spans="1:6" x14ac:dyDescent="0.45">
      <c r="A5" s="6">
        <v>44926</v>
      </c>
      <c r="B5" t="s">
        <v>81</v>
      </c>
      <c r="C5" t="s">
        <v>210</v>
      </c>
      <c r="D5">
        <v>12</v>
      </c>
      <c r="E5" t="s">
        <v>6</v>
      </c>
      <c r="F5" s="7">
        <f t="shared" si="0"/>
        <v>9.2000000000000012E-2</v>
      </c>
    </row>
    <row r="6" spans="1:6" x14ac:dyDescent="0.45">
      <c r="A6" s="6">
        <v>44926</v>
      </c>
      <c r="B6" t="s">
        <v>81</v>
      </c>
      <c r="C6" t="s">
        <v>210</v>
      </c>
      <c r="D6">
        <v>15</v>
      </c>
      <c r="E6" t="s">
        <v>6</v>
      </c>
      <c r="F6" s="7">
        <f t="shared" si="0"/>
        <v>9.6000000000000016E-2</v>
      </c>
    </row>
    <row r="7" spans="1:6" x14ac:dyDescent="0.45">
      <c r="A7" s="6">
        <v>44926</v>
      </c>
      <c r="B7" t="s">
        <v>81</v>
      </c>
      <c r="C7" t="s">
        <v>210</v>
      </c>
      <c r="D7">
        <v>18</v>
      </c>
      <c r="E7" t="s">
        <v>6</v>
      </c>
      <c r="F7" s="7">
        <f t="shared" si="0"/>
        <v>0.10000000000000002</v>
      </c>
    </row>
    <row r="8" spans="1:6" x14ac:dyDescent="0.45">
      <c r="A8" s="6">
        <v>44926</v>
      </c>
      <c r="B8" t="s">
        <v>81</v>
      </c>
      <c r="C8" t="s">
        <v>210</v>
      </c>
      <c r="D8">
        <v>24</v>
      </c>
      <c r="E8" t="s">
        <v>6</v>
      </c>
      <c r="F8" s="7">
        <f t="shared" si="0"/>
        <v>0.10400000000000002</v>
      </c>
    </row>
    <row r="9" spans="1:6" x14ac:dyDescent="0.45">
      <c r="A9" s="6">
        <v>44926</v>
      </c>
      <c r="B9" t="s">
        <v>81</v>
      </c>
      <c r="C9" t="s">
        <v>210</v>
      </c>
      <c r="D9">
        <v>36</v>
      </c>
      <c r="E9" t="s">
        <v>6</v>
      </c>
      <c r="F9" s="7">
        <f t="shared" si="0"/>
        <v>0.10800000000000003</v>
      </c>
    </row>
    <row r="10" spans="1:6" x14ac:dyDescent="0.45">
      <c r="A10" s="6">
        <v>44926</v>
      </c>
      <c r="B10" t="s">
        <v>81</v>
      </c>
      <c r="C10" t="s">
        <v>210</v>
      </c>
      <c r="D10">
        <v>48</v>
      </c>
      <c r="E10" t="s">
        <v>6</v>
      </c>
      <c r="F10" s="7">
        <f t="shared" si="0"/>
        <v>0.11200000000000003</v>
      </c>
    </row>
    <row r="11" spans="1:6" x14ac:dyDescent="0.45">
      <c r="A11" s="6">
        <v>44926</v>
      </c>
      <c r="B11" t="s">
        <v>81</v>
      </c>
      <c r="C11" t="s">
        <v>210</v>
      </c>
      <c r="D11">
        <v>60</v>
      </c>
      <c r="E11" t="s">
        <v>6</v>
      </c>
      <c r="F11" s="7">
        <f t="shared" si="0"/>
        <v>0.11600000000000003</v>
      </c>
    </row>
    <row r="12" spans="1:6" x14ac:dyDescent="0.45">
      <c r="A12" s="6">
        <v>44926</v>
      </c>
      <c r="B12" t="s">
        <v>81</v>
      </c>
      <c r="C12" t="s">
        <v>210</v>
      </c>
      <c r="D12">
        <v>84</v>
      </c>
      <c r="E12" t="s">
        <v>6</v>
      </c>
      <c r="F12" s="7">
        <f t="shared" si="0"/>
        <v>0.12000000000000004</v>
      </c>
    </row>
    <row r="13" spans="1:6" x14ac:dyDescent="0.45">
      <c r="A13" s="6">
        <v>44926</v>
      </c>
      <c r="B13" t="s">
        <v>81</v>
      </c>
      <c r="C13" t="s">
        <v>210</v>
      </c>
      <c r="D13">
        <v>120</v>
      </c>
      <c r="E13" t="s">
        <v>6</v>
      </c>
      <c r="F13" s="7">
        <f t="shared" si="0"/>
        <v>0.12400000000000004</v>
      </c>
    </row>
    <row r="14" spans="1:6" x14ac:dyDescent="0.45">
      <c r="A14" s="6">
        <v>44926</v>
      </c>
      <c r="B14" t="s">
        <v>81</v>
      </c>
      <c r="C14" t="s">
        <v>210</v>
      </c>
      <c r="D14">
        <v>240</v>
      </c>
      <c r="E14" t="s">
        <v>6</v>
      </c>
      <c r="F14" s="7">
        <f t="shared" si="0"/>
        <v>0.12800000000000003</v>
      </c>
    </row>
    <row r="15" spans="1:6" x14ac:dyDescent="0.45">
      <c r="A15" s="6">
        <v>44926</v>
      </c>
      <c r="B15" t="s">
        <v>81</v>
      </c>
      <c r="C15" t="s">
        <v>210</v>
      </c>
      <c r="D15">
        <v>360</v>
      </c>
      <c r="E15" t="s">
        <v>6</v>
      </c>
      <c r="F15" s="7">
        <f t="shared" si="0"/>
        <v>0.13200000000000003</v>
      </c>
    </row>
    <row r="16" spans="1:6" x14ac:dyDescent="0.45">
      <c r="A16" s="6">
        <v>44926</v>
      </c>
      <c r="B16" t="s">
        <v>81</v>
      </c>
      <c r="C16" t="s">
        <v>210</v>
      </c>
      <c r="D16">
        <v>3</v>
      </c>
      <c r="E16" t="s">
        <v>9</v>
      </c>
      <c r="F16" s="7">
        <f t="shared" ref="F16:F43" si="1">F2+0.5%</f>
        <v>8.5000000000000006E-2</v>
      </c>
    </row>
    <row r="17" spans="1:6" x14ac:dyDescent="0.45">
      <c r="A17" s="6">
        <v>44926</v>
      </c>
      <c r="B17" t="s">
        <v>81</v>
      </c>
      <c r="C17" t="s">
        <v>210</v>
      </c>
      <c r="D17">
        <v>6</v>
      </c>
      <c r="E17" t="s">
        <v>9</v>
      </c>
      <c r="F17" s="7">
        <f t="shared" si="1"/>
        <v>8.900000000000001E-2</v>
      </c>
    </row>
    <row r="18" spans="1:6" x14ac:dyDescent="0.45">
      <c r="A18" s="6">
        <v>44926</v>
      </c>
      <c r="B18" t="s">
        <v>81</v>
      </c>
      <c r="C18" t="s">
        <v>210</v>
      </c>
      <c r="D18">
        <v>9</v>
      </c>
      <c r="E18" t="s">
        <v>9</v>
      </c>
      <c r="F18" s="7">
        <f t="shared" si="1"/>
        <v>9.3000000000000013E-2</v>
      </c>
    </row>
    <row r="19" spans="1:6" x14ac:dyDescent="0.45">
      <c r="A19" s="6">
        <v>44926</v>
      </c>
      <c r="B19" t="s">
        <v>81</v>
      </c>
      <c r="C19" t="s">
        <v>210</v>
      </c>
      <c r="D19">
        <v>12</v>
      </c>
      <c r="E19" t="s">
        <v>9</v>
      </c>
      <c r="F19" s="7">
        <f t="shared" si="1"/>
        <v>9.7000000000000017E-2</v>
      </c>
    </row>
    <row r="20" spans="1:6" x14ac:dyDescent="0.45">
      <c r="A20" s="6">
        <v>44926</v>
      </c>
      <c r="B20" t="s">
        <v>81</v>
      </c>
      <c r="C20" t="s">
        <v>210</v>
      </c>
      <c r="D20">
        <v>15</v>
      </c>
      <c r="E20" t="s">
        <v>9</v>
      </c>
      <c r="F20" s="7">
        <f t="shared" si="1"/>
        <v>0.10100000000000002</v>
      </c>
    </row>
    <row r="21" spans="1:6" x14ac:dyDescent="0.45">
      <c r="A21" s="6">
        <v>44926</v>
      </c>
      <c r="B21" t="s">
        <v>81</v>
      </c>
      <c r="C21" t="s">
        <v>210</v>
      </c>
      <c r="D21">
        <v>18</v>
      </c>
      <c r="E21" t="s">
        <v>9</v>
      </c>
      <c r="F21" s="7">
        <f t="shared" si="1"/>
        <v>0.10500000000000002</v>
      </c>
    </row>
    <row r="22" spans="1:6" x14ac:dyDescent="0.45">
      <c r="A22" s="6">
        <v>44926</v>
      </c>
      <c r="B22" t="s">
        <v>81</v>
      </c>
      <c r="C22" t="s">
        <v>210</v>
      </c>
      <c r="D22">
        <v>24</v>
      </c>
      <c r="E22" t="s">
        <v>9</v>
      </c>
      <c r="F22" s="7">
        <f t="shared" si="1"/>
        <v>0.10900000000000003</v>
      </c>
    </row>
    <row r="23" spans="1:6" x14ac:dyDescent="0.45">
      <c r="A23" s="6">
        <v>44926</v>
      </c>
      <c r="B23" t="s">
        <v>81</v>
      </c>
      <c r="C23" t="s">
        <v>210</v>
      </c>
      <c r="D23">
        <v>36</v>
      </c>
      <c r="E23" t="s">
        <v>9</v>
      </c>
      <c r="F23" s="7">
        <f t="shared" si="1"/>
        <v>0.11300000000000003</v>
      </c>
    </row>
    <row r="24" spans="1:6" x14ac:dyDescent="0.45">
      <c r="A24" s="6">
        <v>44926</v>
      </c>
      <c r="B24" t="s">
        <v>81</v>
      </c>
      <c r="C24" t="s">
        <v>210</v>
      </c>
      <c r="D24">
        <v>48</v>
      </c>
      <c r="E24" t="s">
        <v>9</v>
      </c>
      <c r="F24" s="7">
        <f t="shared" si="1"/>
        <v>0.11700000000000003</v>
      </c>
    </row>
    <row r="25" spans="1:6" x14ac:dyDescent="0.45">
      <c r="A25" s="6">
        <v>44926</v>
      </c>
      <c r="B25" t="s">
        <v>81</v>
      </c>
      <c r="C25" t="s">
        <v>210</v>
      </c>
      <c r="D25">
        <v>60</v>
      </c>
      <c r="E25" t="s">
        <v>9</v>
      </c>
      <c r="F25" s="7">
        <f t="shared" si="1"/>
        <v>0.12100000000000004</v>
      </c>
    </row>
    <row r="26" spans="1:6" x14ac:dyDescent="0.45">
      <c r="A26" s="6">
        <v>44926</v>
      </c>
      <c r="B26" t="s">
        <v>81</v>
      </c>
      <c r="C26" t="s">
        <v>210</v>
      </c>
      <c r="D26">
        <v>84</v>
      </c>
      <c r="E26" t="s">
        <v>9</v>
      </c>
      <c r="F26" s="7">
        <f t="shared" si="1"/>
        <v>0.12500000000000003</v>
      </c>
    </row>
    <row r="27" spans="1:6" x14ac:dyDescent="0.45">
      <c r="A27" s="6">
        <v>44926</v>
      </c>
      <c r="B27" t="s">
        <v>81</v>
      </c>
      <c r="C27" t="s">
        <v>210</v>
      </c>
      <c r="D27">
        <v>120</v>
      </c>
      <c r="E27" t="s">
        <v>9</v>
      </c>
      <c r="F27" s="7">
        <f t="shared" si="1"/>
        <v>0.12900000000000003</v>
      </c>
    </row>
    <row r="28" spans="1:6" x14ac:dyDescent="0.45">
      <c r="A28" s="6">
        <v>44926</v>
      </c>
      <c r="B28" t="s">
        <v>81</v>
      </c>
      <c r="C28" t="s">
        <v>210</v>
      </c>
      <c r="D28">
        <v>240</v>
      </c>
      <c r="E28" t="s">
        <v>9</v>
      </c>
      <c r="F28" s="7">
        <f t="shared" si="1"/>
        <v>0.13300000000000003</v>
      </c>
    </row>
    <row r="29" spans="1:6" x14ac:dyDescent="0.45">
      <c r="A29" s="6">
        <v>44926</v>
      </c>
      <c r="B29" t="s">
        <v>81</v>
      </c>
      <c r="C29" t="s">
        <v>210</v>
      </c>
      <c r="D29">
        <v>360</v>
      </c>
      <c r="E29" t="s">
        <v>9</v>
      </c>
      <c r="F29" s="7">
        <f t="shared" si="1"/>
        <v>0.13700000000000004</v>
      </c>
    </row>
    <row r="30" spans="1:6" x14ac:dyDescent="0.45">
      <c r="A30" s="6">
        <v>44926</v>
      </c>
      <c r="B30" t="s">
        <v>81</v>
      </c>
      <c r="C30" t="s">
        <v>210</v>
      </c>
      <c r="D30">
        <v>3</v>
      </c>
      <c r="E30" s="13" t="s">
        <v>12</v>
      </c>
      <c r="F30" s="7">
        <f t="shared" si="1"/>
        <v>9.0000000000000011E-2</v>
      </c>
    </row>
    <row r="31" spans="1:6" x14ac:dyDescent="0.45">
      <c r="A31" s="6">
        <v>44926</v>
      </c>
      <c r="B31" t="s">
        <v>81</v>
      </c>
      <c r="C31" t="s">
        <v>210</v>
      </c>
      <c r="D31">
        <v>6</v>
      </c>
      <c r="E31" s="13" t="s">
        <v>12</v>
      </c>
      <c r="F31" s="7">
        <f t="shared" si="1"/>
        <v>9.4000000000000014E-2</v>
      </c>
    </row>
    <row r="32" spans="1:6" x14ac:dyDescent="0.45">
      <c r="A32" s="6">
        <v>44926</v>
      </c>
      <c r="B32" t="s">
        <v>81</v>
      </c>
      <c r="C32" t="s">
        <v>210</v>
      </c>
      <c r="D32">
        <v>9</v>
      </c>
      <c r="E32" s="13" t="s">
        <v>12</v>
      </c>
      <c r="F32" s="7">
        <f t="shared" si="1"/>
        <v>9.8000000000000018E-2</v>
      </c>
    </row>
    <row r="33" spans="1:6" x14ac:dyDescent="0.45">
      <c r="A33" s="6">
        <v>44926</v>
      </c>
      <c r="B33" t="s">
        <v>81</v>
      </c>
      <c r="C33" t="s">
        <v>210</v>
      </c>
      <c r="D33">
        <v>12</v>
      </c>
      <c r="E33" s="13" t="s">
        <v>12</v>
      </c>
      <c r="F33" s="7">
        <f t="shared" si="1"/>
        <v>0.10200000000000002</v>
      </c>
    </row>
    <row r="34" spans="1:6" x14ac:dyDescent="0.45">
      <c r="A34" s="6">
        <v>44926</v>
      </c>
      <c r="B34" t="s">
        <v>81</v>
      </c>
      <c r="C34" t="s">
        <v>210</v>
      </c>
      <c r="D34">
        <v>15</v>
      </c>
      <c r="E34" s="13" t="s">
        <v>12</v>
      </c>
      <c r="F34" s="7">
        <f t="shared" si="1"/>
        <v>0.10600000000000002</v>
      </c>
    </row>
    <row r="35" spans="1:6" x14ac:dyDescent="0.45">
      <c r="A35" s="6">
        <v>44926</v>
      </c>
      <c r="B35" t="s">
        <v>81</v>
      </c>
      <c r="C35" t="s">
        <v>210</v>
      </c>
      <c r="D35">
        <v>18</v>
      </c>
      <c r="E35" s="13" t="s">
        <v>12</v>
      </c>
      <c r="F35" s="7">
        <f t="shared" si="1"/>
        <v>0.11000000000000003</v>
      </c>
    </row>
    <row r="36" spans="1:6" x14ac:dyDescent="0.45">
      <c r="A36" s="6">
        <v>44926</v>
      </c>
      <c r="B36" t="s">
        <v>81</v>
      </c>
      <c r="C36" t="s">
        <v>210</v>
      </c>
      <c r="D36">
        <v>24</v>
      </c>
      <c r="E36" s="13" t="s">
        <v>12</v>
      </c>
      <c r="F36" s="7">
        <f t="shared" si="1"/>
        <v>0.11400000000000003</v>
      </c>
    </row>
    <row r="37" spans="1:6" x14ac:dyDescent="0.45">
      <c r="A37" s="6">
        <v>44926</v>
      </c>
      <c r="B37" t="s">
        <v>81</v>
      </c>
      <c r="C37" t="s">
        <v>210</v>
      </c>
      <c r="D37">
        <v>36</v>
      </c>
      <c r="E37" s="13" t="s">
        <v>12</v>
      </c>
      <c r="F37" s="7">
        <f t="shared" si="1"/>
        <v>0.11800000000000004</v>
      </c>
    </row>
    <row r="38" spans="1:6" x14ac:dyDescent="0.45">
      <c r="A38" s="6">
        <v>44926</v>
      </c>
      <c r="B38" t="s">
        <v>81</v>
      </c>
      <c r="C38" t="s">
        <v>210</v>
      </c>
      <c r="D38">
        <v>48</v>
      </c>
      <c r="E38" s="13" t="s">
        <v>12</v>
      </c>
      <c r="F38" s="7">
        <f t="shared" si="1"/>
        <v>0.12200000000000004</v>
      </c>
    </row>
    <row r="39" spans="1:6" x14ac:dyDescent="0.45">
      <c r="A39" s="6">
        <v>44926</v>
      </c>
      <c r="B39" t="s">
        <v>81</v>
      </c>
      <c r="C39" t="s">
        <v>210</v>
      </c>
      <c r="D39">
        <v>60</v>
      </c>
      <c r="E39" s="13" t="s">
        <v>12</v>
      </c>
      <c r="F39" s="7">
        <f t="shared" si="1"/>
        <v>0.12600000000000003</v>
      </c>
    </row>
    <row r="40" spans="1:6" x14ac:dyDescent="0.45">
      <c r="A40" s="6">
        <v>44926</v>
      </c>
      <c r="B40" t="s">
        <v>81</v>
      </c>
      <c r="C40" t="s">
        <v>210</v>
      </c>
      <c r="D40">
        <v>84</v>
      </c>
      <c r="E40" s="13" t="s">
        <v>12</v>
      </c>
      <c r="F40" s="7">
        <f t="shared" si="1"/>
        <v>0.13000000000000003</v>
      </c>
    </row>
    <row r="41" spans="1:6" x14ac:dyDescent="0.45">
      <c r="A41" s="6">
        <v>44926</v>
      </c>
      <c r="B41" t="s">
        <v>81</v>
      </c>
      <c r="C41" t="s">
        <v>210</v>
      </c>
      <c r="D41">
        <v>120</v>
      </c>
      <c r="E41" s="13" t="s">
        <v>12</v>
      </c>
      <c r="F41" s="7">
        <f t="shared" si="1"/>
        <v>0.13400000000000004</v>
      </c>
    </row>
    <row r="42" spans="1:6" x14ac:dyDescent="0.45">
      <c r="A42" s="6">
        <v>44926</v>
      </c>
      <c r="B42" t="s">
        <v>81</v>
      </c>
      <c r="C42" t="s">
        <v>210</v>
      </c>
      <c r="D42">
        <v>240</v>
      </c>
      <c r="E42" s="13" t="s">
        <v>12</v>
      </c>
      <c r="F42" s="7">
        <f t="shared" si="1"/>
        <v>0.13800000000000004</v>
      </c>
    </row>
    <row r="43" spans="1:6" x14ac:dyDescent="0.45">
      <c r="A43" s="6">
        <v>44926</v>
      </c>
      <c r="B43" t="s">
        <v>81</v>
      </c>
      <c r="C43" t="s">
        <v>210</v>
      </c>
      <c r="D43">
        <v>360</v>
      </c>
      <c r="E43" s="13" t="s">
        <v>12</v>
      </c>
      <c r="F43" s="7">
        <f t="shared" si="1"/>
        <v>0.14200000000000004</v>
      </c>
    </row>
    <row r="44" spans="1:6" x14ac:dyDescent="0.45">
      <c r="A44" s="6">
        <v>44926</v>
      </c>
      <c r="B44" s="13" t="s">
        <v>82</v>
      </c>
      <c r="C44" t="s">
        <v>210</v>
      </c>
      <c r="D44">
        <v>3</v>
      </c>
      <c r="E44" t="s">
        <v>6</v>
      </c>
      <c r="F44" s="7">
        <v>0.03</v>
      </c>
    </row>
    <row r="45" spans="1:6" x14ac:dyDescent="0.45">
      <c r="A45" s="6">
        <v>44926</v>
      </c>
      <c r="B45" s="13" t="s">
        <v>82</v>
      </c>
      <c r="C45" t="s">
        <v>210</v>
      </c>
      <c r="D45">
        <v>6</v>
      </c>
      <c r="E45" t="s">
        <v>6</v>
      </c>
      <c r="F45" s="7">
        <f t="shared" ref="F45:F57" si="2">F44+0.1%</f>
        <v>3.1E-2</v>
      </c>
    </row>
    <row r="46" spans="1:6" x14ac:dyDescent="0.45">
      <c r="A46" s="6">
        <v>44926</v>
      </c>
      <c r="B46" s="13" t="s">
        <v>82</v>
      </c>
      <c r="C46" t="s">
        <v>210</v>
      </c>
      <c r="D46">
        <v>9</v>
      </c>
      <c r="E46" t="s">
        <v>6</v>
      </c>
      <c r="F46" s="7">
        <f t="shared" si="2"/>
        <v>3.2000000000000001E-2</v>
      </c>
    </row>
    <row r="47" spans="1:6" x14ac:dyDescent="0.45">
      <c r="A47" s="6">
        <v>44926</v>
      </c>
      <c r="B47" s="13" t="s">
        <v>82</v>
      </c>
      <c r="C47" t="s">
        <v>210</v>
      </c>
      <c r="D47">
        <v>12</v>
      </c>
      <c r="E47" t="s">
        <v>6</v>
      </c>
      <c r="F47" s="7">
        <f t="shared" si="2"/>
        <v>3.3000000000000002E-2</v>
      </c>
    </row>
    <row r="48" spans="1:6" x14ac:dyDescent="0.45">
      <c r="A48" s="6">
        <v>44926</v>
      </c>
      <c r="B48" s="13" t="s">
        <v>82</v>
      </c>
      <c r="C48" t="s">
        <v>210</v>
      </c>
      <c r="D48">
        <v>15</v>
      </c>
      <c r="E48" t="s">
        <v>6</v>
      </c>
      <c r="F48" s="7">
        <f t="shared" si="2"/>
        <v>3.4000000000000002E-2</v>
      </c>
    </row>
    <row r="49" spans="1:6" x14ac:dyDescent="0.45">
      <c r="A49" s="6">
        <v>44926</v>
      </c>
      <c r="B49" s="13" t="s">
        <v>82</v>
      </c>
      <c r="C49" t="s">
        <v>210</v>
      </c>
      <c r="D49">
        <v>18</v>
      </c>
      <c r="E49" t="s">
        <v>6</v>
      </c>
      <c r="F49" s="7">
        <f t="shared" si="2"/>
        <v>3.5000000000000003E-2</v>
      </c>
    </row>
    <row r="50" spans="1:6" x14ac:dyDescent="0.45">
      <c r="A50" s="6">
        <v>44926</v>
      </c>
      <c r="B50" s="13" t="s">
        <v>82</v>
      </c>
      <c r="C50" t="s">
        <v>210</v>
      </c>
      <c r="D50">
        <v>24</v>
      </c>
      <c r="E50" t="s">
        <v>6</v>
      </c>
      <c r="F50" s="7">
        <f t="shared" si="2"/>
        <v>3.6000000000000004E-2</v>
      </c>
    </row>
    <row r="51" spans="1:6" x14ac:dyDescent="0.45">
      <c r="A51" s="6">
        <v>44926</v>
      </c>
      <c r="B51" s="13" t="s">
        <v>82</v>
      </c>
      <c r="C51" t="s">
        <v>210</v>
      </c>
      <c r="D51">
        <v>36</v>
      </c>
      <c r="E51" t="s">
        <v>6</v>
      </c>
      <c r="F51" s="7">
        <f t="shared" si="2"/>
        <v>3.7000000000000005E-2</v>
      </c>
    </row>
    <row r="52" spans="1:6" x14ac:dyDescent="0.45">
      <c r="A52" s="6">
        <v>44926</v>
      </c>
      <c r="B52" s="13" t="s">
        <v>82</v>
      </c>
      <c r="C52" t="s">
        <v>210</v>
      </c>
      <c r="D52">
        <v>48</v>
      </c>
      <c r="E52" t="s">
        <v>6</v>
      </c>
      <c r="F52" s="7">
        <f t="shared" si="2"/>
        <v>3.8000000000000006E-2</v>
      </c>
    </row>
    <row r="53" spans="1:6" x14ac:dyDescent="0.45">
      <c r="A53" s="6">
        <v>44926</v>
      </c>
      <c r="B53" s="13" t="s">
        <v>82</v>
      </c>
      <c r="C53" t="s">
        <v>210</v>
      </c>
      <c r="D53">
        <v>60</v>
      </c>
      <c r="E53" t="s">
        <v>6</v>
      </c>
      <c r="F53" s="7">
        <f t="shared" si="2"/>
        <v>3.9000000000000007E-2</v>
      </c>
    </row>
    <row r="54" spans="1:6" x14ac:dyDescent="0.45">
      <c r="A54" s="6">
        <v>44926</v>
      </c>
      <c r="B54" s="13" t="s">
        <v>82</v>
      </c>
      <c r="C54" t="s">
        <v>210</v>
      </c>
      <c r="D54">
        <v>84</v>
      </c>
      <c r="E54" t="s">
        <v>6</v>
      </c>
      <c r="F54" s="7">
        <f t="shared" si="2"/>
        <v>4.0000000000000008E-2</v>
      </c>
    </row>
    <row r="55" spans="1:6" x14ac:dyDescent="0.45">
      <c r="A55" s="6">
        <v>44926</v>
      </c>
      <c r="B55" s="13" t="s">
        <v>82</v>
      </c>
      <c r="C55" t="s">
        <v>210</v>
      </c>
      <c r="D55">
        <v>120</v>
      </c>
      <c r="E55" t="s">
        <v>6</v>
      </c>
      <c r="F55" s="7">
        <f t="shared" si="2"/>
        <v>4.1000000000000009E-2</v>
      </c>
    </row>
    <row r="56" spans="1:6" x14ac:dyDescent="0.45">
      <c r="A56" s="6">
        <v>44926</v>
      </c>
      <c r="B56" s="13" t="s">
        <v>82</v>
      </c>
      <c r="C56" t="s">
        <v>210</v>
      </c>
      <c r="D56">
        <v>240</v>
      </c>
      <c r="E56" t="s">
        <v>6</v>
      </c>
      <c r="F56" s="7">
        <f t="shared" si="2"/>
        <v>4.200000000000001E-2</v>
      </c>
    </row>
    <row r="57" spans="1:6" x14ac:dyDescent="0.45">
      <c r="A57" s="6">
        <v>44926</v>
      </c>
      <c r="B57" s="13" t="s">
        <v>82</v>
      </c>
      <c r="C57" t="s">
        <v>210</v>
      </c>
      <c r="D57">
        <v>360</v>
      </c>
      <c r="E57" t="s">
        <v>6</v>
      </c>
      <c r="F57" s="7">
        <f t="shared" si="2"/>
        <v>4.300000000000001E-2</v>
      </c>
    </row>
    <row r="58" spans="1:6" x14ac:dyDescent="0.45">
      <c r="A58" s="6">
        <v>44926</v>
      </c>
      <c r="B58" s="13" t="s">
        <v>82</v>
      </c>
      <c r="C58" t="s">
        <v>210</v>
      </c>
      <c r="D58">
        <v>3</v>
      </c>
      <c r="E58" t="s">
        <v>9</v>
      </c>
      <c r="F58" s="7">
        <f t="shared" ref="F58:F85" si="3">F44+0.5%</f>
        <v>3.4999999999999996E-2</v>
      </c>
    </row>
    <row r="59" spans="1:6" x14ac:dyDescent="0.45">
      <c r="A59" s="6">
        <v>44926</v>
      </c>
      <c r="B59" s="13" t="s">
        <v>82</v>
      </c>
      <c r="C59" t="s">
        <v>210</v>
      </c>
      <c r="D59">
        <v>6</v>
      </c>
      <c r="E59" t="s">
        <v>9</v>
      </c>
      <c r="F59" s="7">
        <f t="shared" si="3"/>
        <v>3.5999999999999997E-2</v>
      </c>
    </row>
    <row r="60" spans="1:6" x14ac:dyDescent="0.45">
      <c r="A60" s="6">
        <v>44926</v>
      </c>
      <c r="B60" s="13" t="s">
        <v>82</v>
      </c>
      <c r="C60" t="s">
        <v>210</v>
      </c>
      <c r="D60">
        <v>9</v>
      </c>
      <c r="E60" t="s">
        <v>9</v>
      </c>
      <c r="F60" s="7">
        <f t="shared" si="3"/>
        <v>3.6999999999999998E-2</v>
      </c>
    </row>
    <row r="61" spans="1:6" x14ac:dyDescent="0.45">
      <c r="A61" s="6">
        <v>44926</v>
      </c>
      <c r="B61" s="13" t="s">
        <v>82</v>
      </c>
      <c r="C61" t="s">
        <v>210</v>
      </c>
      <c r="D61">
        <v>12</v>
      </c>
      <c r="E61" t="s">
        <v>9</v>
      </c>
      <c r="F61" s="7">
        <f t="shared" si="3"/>
        <v>3.7999999999999999E-2</v>
      </c>
    </row>
    <row r="62" spans="1:6" x14ac:dyDescent="0.45">
      <c r="A62" s="6">
        <v>44926</v>
      </c>
      <c r="B62" s="13" t="s">
        <v>82</v>
      </c>
      <c r="C62" t="s">
        <v>210</v>
      </c>
      <c r="D62">
        <v>15</v>
      </c>
      <c r="E62" t="s">
        <v>9</v>
      </c>
      <c r="F62" s="7">
        <f t="shared" si="3"/>
        <v>3.9E-2</v>
      </c>
    </row>
    <row r="63" spans="1:6" x14ac:dyDescent="0.45">
      <c r="A63" s="6">
        <v>44926</v>
      </c>
      <c r="B63" s="13" t="s">
        <v>82</v>
      </c>
      <c r="C63" t="s">
        <v>210</v>
      </c>
      <c r="D63">
        <v>18</v>
      </c>
      <c r="E63" t="s">
        <v>9</v>
      </c>
      <c r="F63" s="7">
        <f t="shared" si="3"/>
        <v>0.04</v>
      </c>
    </row>
    <row r="64" spans="1:6" x14ac:dyDescent="0.45">
      <c r="A64" s="6">
        <v>44926</v>
      </c>
      <c r="B64" s="13" t="s">
        <v>82</v>
      </c>
      <c r="C64" t="s">
        <v>210</v>
      </c>
      <c r="D64">
        <v>24</v>
      </c>
      <c r="E64" t="s">
        <v>9</v>
      </c>
      <c r="F64" s="7">
        <f t="shared" si="3"/>
        <v>4.1000000000000002E-2</v>
      </c>
    </row>
    <row r="65" spans="1:6" x14ac:dyDescent="0.45">
      <c r="A65" s="6">
        <v>44926</v>
      </c>
      <c r="B65" s="13" t="s">
        <v>82</v>
      </c>
      <c r="C65" t="s">
        <v>210</v>
      </c>
      <c r="D65">
        <v>36</v>
      </c>
      <c r="E65" t="s">
        <v>9</v>
      </c>
      <c r="F65" s="7">
        <f t="shared" si="3"/>
        <v>4.2000000000000003E-2</v>
      </c>
    </row>
    <row r="66" spans="1:6" x14ac:dyDescent="0.45">
      <c r="A66" s="6">
        <v>44926</v>
      </c>
      <c r="B66" s="13" t="s">
        <v>82</v>
      </c>
      <c r="C66" t="s">
        <v>210</v>
      </c>
      <c r="D66">
        <v>48</v>
      </c>
      <c r="E66" t="s">
        <v>9</v>
      </c>
      <c r="F66" s="7">
        <f t="shared" si="3"/>
        <v>4.3000000000000003E-2</v>
      </c>
    </row>
    <row r="67" spans="1:6" x14ac:dyDescent="0.45">
      <c r="A67" s="6">
        <v>44926</v>
      </c>
      <c r="B67" s="13" t="s">
        <v>82</v>
      </c>
      <c r="C67" t="s">
        <v>210</v>
      </c>
      <c r="D67">
        <v>60</v>
      </c>
      <c r="E67" t="s">
        <v>9</v>
      </c>
      <c r="F67" s="7">
        <f t="shared" si="3"/>
        <v>4.4000000000000004E-2</v>
      </c>
    </row>
    <row r="68" spans="1:6" x14ac:dyDescent="0.45">
      <c r="A68" s="6">
        <v>44926</v>
      </c>
      <c r="B68" s="13" t="s">
        <v>82</v>
      </c>
      <c r="C68" t="s">
        <v>210</v>
      </c>
      <c r="D68">
        <v>84</v>
      </c>
      <c r="E68" t="s">
        <v>9</v>
      </c>
      <c r="F68" s="7">
        <f t="shared" si="3"/>
        <v>4.5000000000000005E-2</v>
      </c>
    </row>
    <row r="69" spans="1:6" x14ac:dyDescent="0.45">
      <c r="A69" s="6">
        <v>44926</v>
      </c>
      <c r="B69" s="13" t="s">
        <v>82</v>
      </c>
      <c r="C69" t="s">
        <v>210</v>
      </c>
      <c r="D69">
        <v>120</v>
      </c>
      <c r="E69" t="s">
        <v>9</v>
      </c>
      <c r="F69" s="7">
        <f t="shared" si="3"/>
        <v>4.6000000000000006E-2</v>
      </c>
    </row>
    <row r="70" spans="1:6" x14ac:dyDescent="0.45">
      <c r="A70" s="6">
        <v>44926</v>
      </c>
      <c r="B70" s="13" t="s">
        <v>82</v>
      </c>
      <c r="C70" t="s">
        <v>210</v>
      </c>
      <c r="D70">
        <v>240</v>
      </c>
      <c r="E70" t="s">
        <v>9</v>
      </c>
      <c r="F70" s="7">
        <f t="shared" si="3"/>
        <v>4.7000000000000007E-2</v>
      </c>
    </row>
    <row r="71" spans="1:6" x14ac:dyDescent="0.45">
      <c r="A71" s="6">
        <v>44926</v>
      </c>
      <c r="B71" s="13" t="s">
        <v>82</v>
      </c>
      <c r="C71" t="s">
        <v>210</v>
      </c>
      <c r="D71">
        <v>360</v>
      </c>
      <c r="E71" t="s">
        <v>9</v>
      </c>
      <c r="F71" s="7">
        <f t="shared" si="3"/>
        <v>4.8000000000000008E-2</v>
      </c>
    </row>
    <row r="72" spans="1:6" x14ac:dyDescent="0.45">
      <c r="A72" s="6">
        <v>44926</v>
      </c>
      <c r="B72" s="13" t="s">
        <v>82</v>
      </c>
      <c r="C72" t="s">
        <v>210</v>
      </c>
      <c r="D72">
        <v>3</v>
      </c>
      <c r="E72" s="13" t="s">
        <v>12</v>
      </c>
      <c r="F72" s="7">
        <f t="shared" si="3"/>
        <v>3.9999999999999994E-2</v>
      </c>
    </row>
    <row r="73" spans="1:6" x14ac:dyDescent="0.45">
      <c r="A73" s="6">
        <v>44926</v>
      </c>
      <c r="B73" s="13" t="s">
        <v>82</v>
      </c>
      <c r="C73" t="s">
        <v>210</v>
      </c>
      <c r="D73">
        <v>6</v>
      </c>
      <c r="E73" s="13" t="s">
        <v>12</v>
      </c>
      <c r="F73" s="7">
        <f t="shared" si="3"/>
        <v>4.0999999999999995E-2</v>
      </c>
    </row>
    <row r="74" spans="1:6" x14ac:dyDescent="0.45">
      <c r="A74" s="6">
        <v>44926</v>
      </c>
      <c r="B74" s="13" t="s">
        <v>82</v>
      </c>
      <c r="C74" t="s">
        <v>210</v>
      </c>
      <c r="D74">
        <v>9</v>
      </c>
      <c r="E74" s="13" t="s">
        <v>12</v>
      </c>
      <c r="F74" s="7">
        <f t="shared" si="3"/>
        <v>4.1999999999999996E-2</v>
      </c>
    </row>
    <row r="75" spans="1:6" x14ac:dyDescent="0.45">
      <c r="A75" s="6">
        <v>44926</v>
      </c>
      <c r="B75" s="13" t="s">
        <v>82</v>
      </c>
      <c r="C75" t="s">
        <v>210</v>
      </c>
      <c r="D75">
        <v>12</v>
      </c>
      <c r="E75" s="13" t="s">
        <v>12</v>
      </c>
      <c r="F75" s="7">
        <f t="shared" si="3"/>
        <v>4.2999999999999997E-2</v>
      </c>
    </row>
    <row r="76" spans="1:6" x14ac:dyDescent="0.45">
      <c r="A76" s="6">
        <v>44926</v>
      </c>
      <c r="B76" s="13" t="s">
        <v>82</v>
      </c>
      <c r="C76" t="s">
        <v>210</v>
      </c>
      <c r="D76">
        <v>15</v>
      </c>
      <c r="E76" s="13" t="s">
        <v>12</v>
      </c>
      <c r="F76" s="7">
        <f t="shared" si="3"/>
        <v>4.3999999999999997E-2</v>
      </c>
    </row>
    <row r="77" spans="1:6" x14ac:dyDescent="0.45">
      <c r="A77" s="6">
        <v>44926</v>
      </c>
      <c r="B77" s="13" t="s">
        <v>82</v>
      </c>
      <c r="C77" t="s">
        <v>210</v>
      </c>
      <c r="D77">
        <v>18</v>
      </c>
      <c r="E77" s="13" t="s">
        <v>12</v>
      </c>
      <c r="F77" s="7">
        <f t="shared" si="3"/>
        <v>4.4999999999999998E-2</v>
      </c>
    </row>
    <row r="78" spans="1:6" x14ac:dyDescent="0.45">
      <c r="A78" s="6">
        <v>44926</v>
      </c>
      <c r="B78" s="13" t="s">
        <v>82</v>
      </c>
      <c r="C78" t="s">
        <v>210</v>
      </c>
      <c r="D78">
        <v>24</v>
      </c>
      <c r="E78" s="13" t="s">
        <v>12</v>
      </c>
      <c r="F78" s="7">
        <f t="shared" si="3"/>
        <v>4.5999999999999999E-2</v>
      </c>
    </row>
    <row r="79" spans="1:6" x14ac:dyDescent="0.45">
      <c r="A79" s="6">
        <v>44926</v>
      </c>
      <c r="B79" s="13" t="s">
        <v>82</v>
      </c>
      <c r="C79" t="s">
        <v>210</v>
      </c>
      <c r="D79">
        <v>36</v>
      </c>
      <c r="E79" s="13" t="s">
        <v>12</v>
      </c>
      <c r="F79" s="7">
        <f t="shared" si="3"/>
        <v>4.7E-2</v>
      </c>
    </row>
    <row r="80" spans="1:6" x14ac:dyDescent="0.45">
      <c r="A80" s="6">
        <v>44926</v>
      </c>
      <c r="B80" s="13" t="s">
        <v>82</v>
      </c>
      <c r="C80" t="s">
        <v>210</v>
      </c>
      <c r="D80">
        <v>48</v>
      </c>
      <c r="E80" s="13" t="s">
        <v>12</v>
      </c>
      <c r="F80" s="7">
        <f t="shared" si="3"/>
        <v>4.8000000000000001E-2</v>
      </c>
    </row>
    <row r="81" spans="1:6" x14ac:dyDescent="0.45">
      <c r="A81" s="6">
        <v>44926</v>
      </c>
      <c r="B81" s="13" t="s">
        <v>82</v>
      </c>
      <c r="C81" t="s">
        <v>210</v>
      </c>
      <c r="D81">
        <v>60</v>
      </c>
      <c r="E81" s="13" t="s">
        <v>12</v>
      </c>
      <c r="F81" s="7">
        <f t="shared" si="3"/>
        <v>4.9000000000000002E-2</v>
      </c>
    </row>
    <row r="82" spans="1:6" x14ac:dyDescent="0.45">
      <c r="A82" s="6">
        <v>44926</v>
      </c>
      <c r="B82" s="13" t="s">
        <v>82</v>
      </c>
      <c r="C82" t="s">
        <v>210</v>
      </c>
      <c r="D82">
        <v>84</v>
      </c>
      <c r="E82" s="13" t="s">
        <v>12</v>
      </c>
      <c r="F82" s="7">
        <f t="shared" si="3"/>
        <v>0.05</v>
      </c>
    </row>
    <row r="83" spans="1:6" x14ac:dyDescent="0.45">
      <c r="A83" s="6">
        <v>44926</v>
      </c>
      <c r="B83" s="13" t="s">
        <v>82</v>
      </c>
      <c r="C83" t="s">
        <v>210</v>
      </c>
      <c r="D83">
        <v>120</v>
      </c>
      <c r="E83" s="13" t="s">
        <v>12</v>
      </c>
      <c r="F83" s="7">
        <f t="shared" si="3"/>
        <v>5.1000000000000004E-2</v>
      </c>
    </row>
    <row r="84" spans="1:6" x14ac:dyDescent="0.45">
      <c r="A84" s="6">
        <v>44926</v>
      </c>
      <c r="B84" s="13" t="s">
        <v>82</v>
      </c>
      <c r="C84" t="s">
        <v>210</v>
      </c>
      <c r="D84">
        <v>240</v>
      </c>
      <c r="E84" s="13" t="s">
        <v>12</v>
      </c>
      <c r="F84" s="7">
        <f t="shared" si="3"/>
        <v>5.2000000000000005E-2</v>
      </c>
    </row>
    <row r="85" spans="1:6" x14ac:dyDescent="0.45">
      <c r="A85" s="6">
        <v>44926</v>
      </c>
      <c r="B85" s="13" t="s">
        <v>82</v>
      </c>
      <c r="C85" t="s">
        <v>210</v>
      </c>
      <c r="D85">
        <v>360</v>
      </c>
      <c r="E85" s="13" t="s">
        <v>12</v>
      </c>
      <c r="F85" s="7">
        <f t="shared" si="3"/>
        <v>5.3000000000000005E-2</v>
      </c>
    </row>
    <row r="86" spans="1:6" x14ac:dyDescent="0.45">
      <c r="A86" s="6">
        <v>44926</v>
      </c>
      <c r="B86" s="13" t="s">
        <v>81</v>
      </c>
      <c r="C86" s="13" t="s">
        <v>212</v>
      </c>
      <c r="D86">
        <v>3</v>
      </c>
      <c r="F86" s="7">
        <v>0.05</v>
      </c>
    </row>
    <row r="87" spans="1:6" x14ac:dyDescent="0.45">
      <c r="A87" s="6">
        <v>44926</v>
      </c>
      <c r="B87" s="13" t="s">
        <v>81</v>
      </c>
      <c r="C87" s="13" t="s">
        <v>212</v>
      </c>
      <c r="D87">
        <v>6</v>
      </c>
      <c r="F87" s="7">
        <f>F86+0.3%</f>
        <v>5.3000000000000005E-2</v>
      </c>
    </row>
    <row r="88" spans="1:6" x14ac:dyDescent="0.45">
      <c r="A88" s="6">
        <v>44926</v>
      </c>
      <c r="B88" s="13" t="s">
        <v>81</v>
      </c>
      <c r="C88" s="13" t="s">
        <v>212</v>
      </c>
      <c r="D88">
        <v>9</v>
      </c>
      <c r="F88" s="7">
        <f t="shared" ref="F88:F95" si="4">F87+0.3%</f>
        <v>5.6000000000000008E-2</v>
      </c>
    </row>
    <row r="89" spans="1:6" x14ac:dyDescent="0.45">
      <c r="A89" s="6">
        <v>44926</v>
      </c>
      <c r="B89" s="13" t="s">
        <v>81</v>
      </c>
      <c r="C89" s="13" t="s">
        <v>212</v>
      </c>
      <c r="D89">
        <v>12</v>
      </c>
      <c r="F89" s="7">
        <f t="shared" si="4"/>
        <v>5.9000000000000011E-2</v>
      </c>
    </row>
    <row r="90" spans="1:6" x14ac:dyDescent="0.45">
      <c r="A90" s="6">
        <v>44926</v>
      </c>
      <c r="B90" s="13" t="s">
        <v>81</v>
      </c>
      <c r="C90" s="13" t="s">
        <v>212</v>
      </c>
      <c r="D90">
        <v>15</v>
      </c>
      <c r="F90" s="7">
        <f t="shared" si="4"/>
        <v>6.2000000000000013E-2</v>
      </c>
    </row>
    <row r="91" spans="1:6" x14ac:dyDescent="0.45">
      <c r="A91" s="6">
        <v>44926</v>
      </c>
      <c r="B91" s="13" t="s">
        <v>81</v>
      </c>
      <c r="C91" s="13" t="s">
        <v>212</v>
      </c>
      <c r="D91">
        <v>18</v>
      </c>
      <c r="F91" s="7">
        <f t="shared" si="4"/>
        <v>6.5000000000000016E-2</v>
      </c>
    </row>
    <row r="92" spans="1:6" x14ac:dyDescent="0.45">
      <c r="A92" s="6">
        <v>44926</v>
      </c>
      <c r="B92" s="13" t="s">
        <v>81</v>
      </c>
      <c r="C92" s="13" t="s">
        <v>212</v>
      </c>
      <c r="D92">
        <v>24</v>
      </c>
      <c r="F92" s="7">
        <f t="shared" si="4"/>
        <v>6.8000000000000019E-2</v>
      </c>
    </row>
    <row r="93" spans="1:6" x14ac:dyDescent="0.45">
      <c r="A93" s="6">
        <v>44926</v>
      </c>
      <c r="B93" s="13" t="s">
        <v>81</v>
      </c>
      <c r="C93" s="13" t="s">
        <v>212</v>
      </c>
      <c r="D93">
        <v>36</v>
      </c>
      <c r="F93" s="7">
        <f t="shared" si="4"/>
        <v>7.1000000000000021E-2</v>
      </c>
    </row>
    <row r="94" spans="1:6" x14ac:dyDescent="0.45">
      <c r="A94" s="6">
        <v>44926</v>
      </c>
      <c r="B94" s="13" t="s">
        <v>81</v>
      </c>
      <c r="C94" s="13" t="s">
        <v>212</v>
      </c>
      <c r="D94">
        <v>48</v>
      </c>
      <c r="F94" s="7">
        <f t="shared" si="4"/>
        <v>7.4000000000000024E-2</v>
      </c>
    </row>
    <row r="95" spans="1:6" x14ac:dyDescent="0.45">
      <c r="A95" s="6">
        <v>44926</v>
      </c>
      <c r="B95" s="13" t="s">
        <v>81</v>
      </c>
      <c r="C95" s="13" t="s">
        <v>212</v>
      </c>
      <c r="D95">
        <v>60</v>
      </c>
      <c r="F95" s="7">
        <f t="shared" si="4"/>
        <v>7.7000000000000027E-2</v>
      </c>
    </row>
    <row r="96" spans="1:6" x14ac:dyDescent="0.45">
      <c r="A96" s="6">
        <v>44926</v>
      </c>
      <c r="B96" s="13" t="s">
        <v>82</v>
      </c>
      <c r="C96" s="13" t="s">
        <v>212</v>
      </c>
      <c r="D96">
        <v>3</v>
      </c>
      <c r="F96" s="7">
        <v>0</v>
      </c>
    </row>
    <row r="97" spans="1:6" x14ac:dyDescent="0.45">
      <c r="A97" s="6">
        <v>44926</v>
      </c>
      <c r="B97" s="13" t="s">
        <v>82</v>
      </c>
      <c r="C97" s="13" t="s">
        <v>212</v>
      </c>
      <c r="D97">
        <v>6</v>
      </c>
      <c r="F97" s="7">
        <v>0</v>
      </c>
    </row>
    <row r="98" spans="1:6" x14ac:dyDescent="0.45">
      <c r="A98" s="6">
        <v>44926</v>
      </c>
      <c r="B98" s="13" t="s">
        <v>82</v>
      </c>
      <c r="C98" s="13" t="s">
        <v>212</v>
      </c>
      <c r="D98">
        <v>9</v>
      </c>
      <c r="F98" s="7">
        <v>0</v>
      </c>
    </row>
    <row r="99" spans="1:6" x14ac:dyDescent="0.45">
      <c r="A99" s="6">
        <v>44926</v>
      </c>
      <c r="B99" s="13" t="s">
        <v>82</v>
      </c>
      <c r="C99" s="13" t="s">
        <v>212</v>
      </c>
      <c r="D99">
        <v>12</v>
      </c>
      <c r="F99" s="7">
        <v>0</v>
      </c>
    </row>
    <row r="100" spans="1:6" x14ac:dyDescent="0.45">
      <c r="A100" s="6">
        <v>44926</v>
      </c>
      <c r="B100" s="13" t="s">
        <v>82</v>
      </c>
      <c r="C100" s="13" t="s">
        <v>212</v>
      </c>
      <c r="D100">
        <v>15</v>
      </c>
      <c r="F100" s="7">
        <v>0</v>
      </c>
    </row>
    <row r="101" spans="1:6" x14ac:dyDescent="0.45">
      <c r="A101" s="6">
        <v>44926</v>
      </c>
      <c r="B101" s="13" t="s">
        <v>82</v>
      </c>
      <c r="C101" s="13" t="s">
        <v>212</v>
      </c>
      <c r="D101">
        <v>18</v>
      </c>
      <c r="F101" s="7">
        <v>0</v>
      </c>
    </row>
    <row r="102" spans="1:6" x14ac:dyDescent="0.45">
      <c r="A102" s="6">
        <v>44926</v>
      </c>
      <c r="B102" s="13" t="s">
        <v>82</v>
      </c>
      <c r="C102" s="13" t="s">
        <v>212</v>
      </c>
      <c r="D102">
        <v>24</v>
      </c>
      <c r="F102" s="7">
        <v>0</v>
      </c>
    </row>
    <row r="103" spans="1:6" x14ac:dyDescent="0.45">
      <c r="A103" s="6">
        <v>44926</v>
      </c>
      <c r="B103" s="13" t="s">
        <v>82</v>
      </c>
      <c r="C103" s="13" t="s">
        <v>212</v>
      </c>
      <c r="D103">
        <v>36</v>
      </c>
      <c r="F103" s="7">
        <v>0</v>
      </c>
    </row>
    <row r="104" spans="1:6" x14ac:dyDescent="0.45">
      <c r="A104" s="6">
        <v>44926</v>
      </c>
      <c r="B104" s="13" t="s">
        <v>82</v>
      </c>
      <c r="C104" s="13" t="s">
        <v>212</v>
      </c>
      <c r="D104">
        <v>48</v>
      </c>
      <c r="F104" s="7">
        <v>0</v>
      </c>
    </row>
    <row r="105" spans="1:6" x14ac:dyDescent="0.45">
      <c r="A105" s="6">
        <v>44926</v>
      </c>
      <c r="B105" s="13" t="s">
        <v>82</v>
      </c>
      <c r="C105" s="13" t="s">
        <v>212</v>
      </c>
      <c r="D105">
        <v>60</v>
      </c>
      <c r="F105" s="7">
        <v>0</v>
      </c>
    </row>
    <row r="106" spans="1:6" x14ac:dyDescent="0.45">
      <c r="A106" s="6">
        <v>44926</v>
      </c>
      <c r="B106" s="13" t="s">
        <v>213</v>
      </c>
      <c r="C106" s="13" t="s">
        <v>212</v>
      </c>
      <c r="D106">
        <v>3</v>
      </c>
      <c r="F106" s="7">
        <v>0</v>
      </c>
    </row>
    <row r="107" spans="1:6" x14ac:dyDescent="0.45">
      <c r="A107" s="6">
        <v>44926</v>
      </c>
      <c r="B107" s="13" t="s">
        <v>213</v>
      </c>
      <c r="C107" s="13" t="s">
        <v>212</v>
      </c>
      <c r="D107">
        <v>6</v>
      </c>
      <c r="F107" s="7">
        <v>0</v>
      </c>
    </row>
    <row r="108" spans="1:6" x14ac:dyDescent="0.45">
      <c r="A108" s="6">
        <v>44926</v>
      </c>
      <c r="B108" s="13" t="s">
        <v>213</v>
      </c>
      <c r="C108" s="13" t="s">
        <v>212</v>
      </c>
      <c r="D108">
        <v>9</v>
      </c>
      <c r="F108" s="7">
        <v>0</v>
      </c>
    </row>
    <row r="109" spans="1:6" x14ac:dyDescent="0.45">
      <c r="A109" s="6">
        <v>44926</v>
      </c>
      <c r="B109" s="13" t="s">
        <v>213</v>
      </c>
      <c r="C109" s="13" t="s">
        <v>212</v>
      </c>
      <c r="D109">
        <v>12</v>
      </c>
      <c r="F109" s="7">
        <v>0</v>
      </c>
    </row>
    <row r="110" spans="1:6" x14ac:dyDescent="0.45">
      <c r="A110" s="6">
        <v>44926</v>
      </c>
      <c r="B110" s="13" t="s">
        <v>213</v>
      </c>
      <c r="C110" s="13" t="s">
        <v>212</v>
      </c>
      <c r="D110">
        <v>15</v>
      </c>
      <c r="F110" s="7">
        <v>0</v>
      </c>
    </row>
    <row r="111" spans="1:6" x14ac:dyDescent="0.45">
      <c r="A111" s="6">
        <v>44926</v>
      </c>
      <c r="B111" s="13" t="s">
        <v>213</v>
      </c>
      <c r="C111" s="13" t="s">
        <v>212</v>
      </c>
      <c r="D111">
        <v>18</v>
      </c>
      <c r="F111" s="7">
        <v>0</v>
      </c>
    </row>
    <row r="112" spans="1:6" x14ac:dyDescent="0.45">
      <c r="A112" s="6">
        <v>44926</v>
      </c>
      <c r="B112" s="13" t="s">
        <v>213</v>
      </c>
      <c r="C112" s="13" t="s">
        <v>212</v>
      </c>
      <c r="D112">
        <v>24</v>
      </c>
      <c r="F112" s="7">
        <v>0</v>
      </c>
    </row>
    <row r="113" spans="1:6" x14ac:dyDescent="0.45">
      <c r="A113" s="6">
        <v>44926</v>
      </c>
      <c r="B113" s="13" t="s">
        <v>213</v>
      </c>
      <c r="C113" s="13" t="s">
        <v>212</v>
      </c>
      <c r="D113">
        <v>36</v>
      </c>
      <c r="F113" s="7">
        <v>0</v>
      </c>
    </row>
    <row r="114" spans="1:6" x14ac:dyDescent="0.45">
      <c r="A114" s="6">
        <v>44926</v>
      </c>
      <c r="B114" s="13" t="s">
        <v>213</v>
      </c>
      <c r="C114" s="13" t="s">
        <v>212</v>
      </c>
      <c r="D114">
        <v>48</v>
      </c>
      <c r="F114" s="7">
        <v>0</v>
      </c>
    </row>
    <row r="115" spans="1:6" x14ac:dyDescent="0.45">
      <c r="A115" s="6">
        <v>44926</v>
      </c>
      <c r="B115" s="13" t="s">
        <v>213</v>
      </c>
      <c r="C115" s="13" t="s">
        <v>212</v>
      </c>
      <c r="D115">
        <v>60</v>
      </c>
      <c r="F115" s="7">
        <v>0</v>
      </c>
    </row>
    <row r="116" spans="1:6" x14ac:dyDescent="0.45">
      <c r="A116" s="6">
        <v>44926</v>
      </c>
      <c r="B116" s="13" t="s">
        <v>81</v>
      </c>
      <c r="C116" s="13" t="s">
        <v>214</v>
      </c>
      <c r="F116" s="7">
        <v>5.0000000000000001E-3</v>
      </c>
    </row>
    <row r="117" spans="1:6" x14ac:dyDescent="0.45">
      <c r="A117" s="6">
        <v>44926</v>
      </c>
      <c r="B117" s="13" t="s">
        <v>82</v>
      </c>
      <c r="C117" s="13" t="s">
        <v>214</v>
      </c>
      <c r="F117" s="7">
        <v>0</v>
      </c>
    </row>
    <row r="118" spans="1:6" x14ac:dyDescent="0.45">
      <c r="A118" s="6">
        <v>44926</v>
      </c>
      <c r="B118" s="13" t="s">
        <v>213</v>
      </c>
      <c r="C118" s="13" t="s">
        <v>214</v>
      </c>
      <c r="F118" s="7">
        <v>4.0000000000000001E-3</v>
      </c>
    </row>
    <row r="119" spans="1:6" x14ac:dyDescent="0.45">
      <c r="A119" s="6">
        <v>44926</v>
      </c>
      <c r="B119" s="15" t="s">
        <v>216</v>
      </c>
      <c r="C119" s="13" t="s">
        <v>214</v>
      </c>
      <c r="F119" s="7">
        <v>1E-3</v>
      </c>
    </row>
    <row r="120" spans="1:6" x14ac:dyDescent="0.45">
      <c r="A120" s="6">
        <v>44926</v>
      </c>
      <c r="B120" s="15" t="s">
        <v>217</v>
      </c>
      <c r="C120" s="13" t="s">
        <v>214</v>
      </c>
      <c r="F120" s="7">
        <v>1E-3</v>
      </c>
    </row>
    <row r="121" spans="1:6" x14ac:dyDescent="0.45">
      <c r="A121" s="6">
        <v>44926</v>
      </c>
      <c r="B121" s="15" t="s">
        <v>83</v>
      </c>
      <c r="C121" s="13" t="s">
        <v>214</v>
      </c>
      <c r="F121" s="7">
        <v>1E-3</v>
      </c>
    </row>
    <row r="122" spans="1:6" x14ac:dyDescent="0.45">
      <c r="A122" s="6">
        <v>44926</v>
      </c>
      <c r="B122" s="15" t="s">
        <v>218</v>
      </c>
      <c r="C122" s="13" t="s">
        <v>214</v>
      </c>
      <c r="F122" s="7">
        <v>1E-3</v>
      </c>
    </row>
    <row r="123" spans="1:6" x14ac:dyDescent="0.45">
      <c r="A123" s="6">
        <v>44926</v>
      </c>
      <c r="B123" s="15" t="s">
        <v>219</v>
      </c>
      <c r="C123" s="13" t="s">
        <v>214</v>
      </c>
      <c r="F123" s="7">
        <v>2E-3</v>
      </c>
    </row>
    <row r="124" spans="1:6" x14ac:dyDescent="0.45">
      <c r="A124" s="6">
        <v>44926</v>
      </c>
      <c r="B124" s="15" t="s">
        <v>220</v>
      </c>
      <c r="C124" s="13" t="s">
        <v>214</v>
      </c>
      <c r="F124" s="7">
        <v>4.0000000000000001E-3</v>
      </c>
    </row>
    <row r="125" spans="1:6" x14ac:dyDescent="0.45">
      <c r="A125" s="6">
        <v>44926</v>
      </c>
      <c r="B125" s="15" t="s">
        <v>221</v>
      </c>
      <c r="C125" s="13" t="s">
        <v>214</v>
      </c>
      <c r="F125" s="7">
        <v>3.0000000000000001E-3</v>
      </c>
    </row>
    <row r="126" spans="1:6" x14ac:dyDescent="0.45">
      <c r="A126" s="6">
        <v>44926</v>
      </c>
      <c r="B126" s="15" t="s">
        <v>222</v>
      </c>
      <c r="C126" s="13" t="s">
        <v>214</v>
      </c>
      <c r="F126" s="7">
        <v>3.0000000000000001E-3</v>
      </c>
    </row>
    <row r="127" spans="1:6" x14ac:dyDescent="0.45">
      <c r="A127" s="6">
        <v>44926</v>
      </c>
      <c r="B127" s="15" t="s">
        <v>223</v>
      </c>
      <c r="C127" s="13" t="s">
        <v>214</v>
      </c>
      <c r="F127" s="7">
        <v>1E-3</v>
      </c>
    </row>
  </sheetData>
  <autoFilter ref="A1:F15" xr:uid="{146A3E06-B983-43B3-A43F-658D5B96467C}">
    <sortState xmlns:xlrd2="http://schemas.microsoft.com/office/spreadsheetml/2017/richdata2" ref="A2:F100">
      <sortCondition ref="D1:D15"/>
    </sortState>
  </autoFilter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Customer</vt:lpstr>
      <vt:lpstr>Staff</vt:lpstr>
      <vt:lpstr>Manager</vt:lpstr>
      <vt:lpstr>Person</vt:lpstr>
      <vt:lpstr>Account</vt:lpstr>
      <vt:lpstr>Loan</vt:lpstr>
      <vt:lpstr>Saving</vt:lpstr>
      <vt:lpstr>exchangeRate</vt:lpstr>
      <vt:lpstr>interestRate</vt:lpstr>
      <vt:lpstr>Sheet1</vt:lpstr>
      <vt:lpstr>BS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Huy Binh</cp:lastModifiedBy>
  <dcterms:modified xsi:type="dcterms:W3CDTF">2023-05-03T06:39:44Z</dcterms:modified>
</cp:coreProperties>
</file>