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ECON1193B\"/>
    </mc:Choice>
  </mc:AlternateContent>
  <xr:revisionPtr revIDLastSave="0" documentId="13_ncr:1_{AA486057-AB3B-499D-9149-BEF527D0484C}" xr6:coauthVersionLast="47" xr6:coauthVersionMax="47" xr10:uidLastSave="{00000000-0000-0000-0000-000000000000}"/>
  <bookViews>
    <workbookView xWindow="-120" yWindow="-120" windowWidth="29040" windowHeight="15840" firstSheet="4" activeTab="9" xr2:uid="{00000000-000D-0000-FFFF-FFFF00000000}"/>
  </bookViews>
  <sheets>
    <sheet name="Data Original" sheetId="1" r:id="rId1"/>
    <sheet name=" Brazil - MR" sheetId="2" r:id="rId2"/>
    <sheet name="new zealand - MR" sheetId="4" r:id="rId3"/>
    <sheet name="international tourism expeditur" sheetId="5" r:id="rId4"/>
    <sheet name="NZ Linear" sheetId="6" r:id="rId5"/>
    <sheet name="New Zealand Exponential" sheetId="7" r:id="rId6"/>
    <sheet name="New Zealand Quadratic" sheetId="8" r:id="rId7"/>
    <sheet name="Brazil Quadratic Regression " sheetId="9" r:id="rId8"/>
    <sheet name="Brazil Exponential " sheetId="10" r:id="rId9"/>
    <sheet name="Brazil Linear" sheetId="11" r:id="rId10"/>
  </sheets>
  <calcPr calcId="191029"/>
  <extLst>
    <ext uri="GoogleSheetsCustomDataVersion1">
      <go:sheetsCustomData xmlns:go="http://customooxmlschemas.google.com/" r:id="rId18" roundtripDataSignature="AMtx7mgKuPx5lW8UDrnbpD27FDEAQRnNhw=="/>
    </ext>
  </extLst>
</workbook>
</file>

<file path=xl/calcChain.xml><?xml version="1.0" encoding="utf-8"?>
<calcChain xmlns="http://schemas.openxmlformats.org/spreadsheetml/2006/main">
  <c r="D65" i="11" l="1"/>
  <c r="E65" i="11" s="1"/>
  <c r="F65" i="11" s="1"/>
  <c r="E64" i="11"/>
  <c r="F64" i="11" s="1"/>
  <c r="D64" i="11"/>
  <c r="F63" i="11"/>
  <c r="E63" i="11"/>
  <c r="D63" i="11"/>
  <c r="E62" i="11"/>
  <c r="F62" i="11" s="1"/>
  <c r="D62" i="11"/>
  <c r="F61" i="11"/>
  <c r="E61" i="11"/>
  <c r="D61" i="11"/>
  <c r="F60" i="11"/>
  <c r="E60" i="11"/>
  <c r="D60" i="11"/>
  <c r="F59" i="11"/>
  <c r="E59" i="11"/>
  <c r="D59" i="11"/>
  <c r="F58" i="11"/>
  <c r="E58" i="11"/>
  <c r="D58" i="11"/>
  <c r="F57" i="11"/>
  <c r="E57" i="11"/>
  <c r="D57" i="11"/>
  <c r="F56" i="11"/>
  <c r="E56" i="11"/>
  <c r="D56" i="11"/>
  <c r="F55" i="11"/>
  <c r="E55" i="11"/>
  <c r="D55" i="11"/>
  <c r="F54" i="11"/>
  <c r="E54" i="11"/>
  <c r="D54" i="11"/>
  <c r="F53" i="11"/>
  <c r="E53" i="11"/>
  <c r="D53" i="11"/>
  <c r="F52" i="11"/>
  <c r="E52" i="11"/>
  <c r="D52" i="11"/>
  <c r="F51" i="11"/>
  <c r="E51" i="11"/>
  <c r="D51" i="11"/>
  <c r="F50" i="11"/>
  <c r="E50" i="11"/>
  <c r="D50" i="11"/>
  <c r="F49" i="11"/>
  <c r="E49" i="11"/>
  <c r="D49" i="11"/>
  <c r="F48" i="11"/>
  <c r="E48" i="11"/>
  <c r="D48" i="11"/>
  <c r="F47" i="11"/>
  <c r="E47" i="11"/>
  <c r="D47" i="11"/>
  <c r="F46" i="11"/>
  <c r="E46" i="11"/>
  <c r="D46" i="11"/>
  <c r="D45" i="11"/>
  <c r="E45" i="11" s="1"/>
  <c r="F45" i="11" s="1"/>
  <c r="I45" i="11" s="1"/>
  <c r="D66" i="10"/>
  <c r="E66" i="10" s="1"/>
  <c r="F66" i="10" s="1"/>
  <c r="D65" i="10"/>
  <c r="E65" i="10" s="1"/>
  <c r="F65" i="10" s="1"/>
  <c r="E62" i="10"/>
  <c r="F62" i="10" s="1"/>
  <c r="D62" i="10"/>
  <c r="D61" i="10"/>
  <c r="E61" i="10" s="1"/>
  <c r="F61" i="10" s="1"/>
  <c r="E58" i="10"/>
  <c r="F58" i="10" s="1"/>
  <c r="D58" i="10"/>
  <c r="D57" i="10"/>
  <c r="E57" i="10" s="1"/>
  <c r="F57" i="10" s="1"/>
  <c r="E54" i="10"/>
  <c r="F54" i="10" s="1"/>
  <c r="D54" i="10"/>
  <c r="D53" i="10"/>
  <c r="E53" i="10" s="1"/>
  <c r="F53" i="10" s="1"/>
  <c r="E50" i="10"/>
  <c r="F50" i="10" s="1"/>
  <c r="D50" i="10"/>
  <c r="D49" i="10"/>
  <c r="E49" i="10" s="1"/>
  <c r="F49" i="10" s="1"/>
  <c r="B45" i="10"/>
  <c r="B44" i="10"/>
  <c r="D68" i="10" s="1"/>
  <c r="E68" i="10" s="1"/>
  <c r="F68" i="10" s="1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79" i="9"/>
  <c r="C78" i="9"/>
  <c r="C77" i="9"/>
  <c r="C76" i="9"/>
  <c r="C75" i="9"/>
  <c r="C74" i="9"/>
  <c r="C73" i="9"/>
  <c r="C72" i="9"/>
  <c r="F66" i="9"/>
  <c r="E66" i="9"/>
  <c r="D66" i="9"/>
  <c r="D65" i="9"/>
  <c r="E65" i="9" s="1"/>
  <c r="F65" i="9" s="1"/>
  <c r="D64" i="9"/>
  <c r="E64" i="9" s="1"/>
  <c r="F64" i="9" s="1"/>
  <c r="D63" i="9"/>
  <c r="E63" i="9" s="1"/>
  <c r="F63" i="9" s="1"/>
  <c r="F62" i="9"/>
  <c r="E62" i="9"/>
  <c r="D62" i="9"/>
  <c r="D61" i="9"/>
  <c r="E61" i="9" s="1"/>
  <c r="F61" i="9" s="1"/>
  <c r="D60" i="9"/>
  <c r="E60" i="9" s="1"/>
  <c r="F60" i="9" s="1"/>
  <c r="D59" i="9"/>
  <c r="E59" i="9" s="1"/>
  <c r="F59" i="9" s="1"/>
  <c r="F58" i="9"/>
  <c r="E58" i="9"/>
  <c r="D58" i="9"/>
  <c r="D57" i="9"/>
  <c r="E57" i="9" s="1"/>
  <c r="F57" i="9" s="1"/>
  <c r="D56" i="9"/>
  <c r="E56" i="9" s="1"/>
  <c r="F56" i="9" s="1"/>
  <c r="D55" i="9"/>
  <c r="E55" i="9" s="1"/>
  <c r="F55" i="9" s="1"/>
  <c r="F54" i="9"/>
  <c r="E54" i="9"/>
  <c r="D54" i="9"/>
  <c r="D53" i="9"/>
  <c r="E53" i="9" s="1"/>
  <c r="F53" i="9" s="1"/>
  <c r="D52" i="9"/>
  <c r="E52" i="9" s="1"/>
  <c r="F52" i="9" s="1"/>
  <c r="D51" i="9"/>
  <c r="E51" i="9" s="1"/>
  <c r="F51" i="9" s="1"/>
  <c r="F50" i="9"/>
  <c r="E50" i="9"/>
  <c r="D50" i="9"/>
  <c r="D49" i="9"/>
  <c r="E49" i="9" s="1"/>
  <c r="F49" i="9" s="1"/>
  <c r="D48" i="9"/>
  <c r="E48" i="9" s="1"/>
  <c r="F48" i="9" s="1"/>
  <c r="D47" i="9"/>
  <c r="E47" i="9" s="1"/>
  <c r="F47" i="9" s="1"/>
  <c r="I46" i="9" s="1"/>
  <c r="F46" i="9"/>
  <c r="E46" i="9"/>
  <c r="D46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G66" i="8"/>
  <c r="F66" i="8"/>
  <c r="E66" i="8"/>
  <c r="C66" i="8"/>
  <c r="C65" i="8"/>
  <c r="E65" i="8" s="1"/>
  <c r="F65" i="8" s="1"/>
  <c r="G65" i="8" s="1"/>
  <c r="C64" i="8"/>
  <c r="E64" i="8" s="1"/>
  <c r="F64" i="8" s="1"/>
  <c r="G64" i="8" s="1"/>
  <c r="G63" i="8"/>
  <c r="F63" i="8"/>
  <c r="E63" i="8"/>
  <c r="C63" i="8"/>
  <c r="C62" i="8"/>
  <c r="E62" i="8" s="1"/>
  <c r="F62" i="8" s="1"/>
  <c r="G62" i="8" s="1"/>
  <c r="C61" i="8"/>
  <c r="E61" i="8" s="1"/>
  <c r="F61" i="8" s="1"/>
  <c r="G61" i="8" s="1"/>
  <c r="G60" i="8"/>
  <c r="F60" i="8"/>
  <c r="E60" i="8"/>
  <c r="C60" i="8"/>
  <c r="C59" i="8"/>
  <c r="E59" i="8" s="1"/>
  <c r="F59" i="8" s="1"/>
  <c r="G59" i="8" s="1"/>
  <c r="C58" i="8"/>
  <c r="E58" i="8" s="1"/>
  <c r="F58" i="8" s="1"/>
  <c r="G58" i="8" s="1"/>
  <c r="G57" i="8"/>
  <c r="F57" i="8"/>
  <c r="E57" i="8"/>
  <c r="C57" i="8"/>
  <c r="C56" i="8"/>
  <c r="E56" i="8" s="1"/>
  <c r="F56" i="8" s="1"/>
  <c r="G56" i="8" s="1"/>
  <c r="C55" i="8"/>
  <c r="E55" i="8" s="1"/>
  <c r="F55" i="8" s="1"/>
  <c r="G55" i="8" s="1"/>
  <c r="G54" i="8"/>
  <c r="F54" i="8"/>
  <c r="E54" i="8"/>
  <c r="C54" i="8"/>
  <c r="C53" i="8"/>
  <c r="E53" i="8" s="1"/>
  <c r="F53" i="8" s="1"/>
  <c r="G53" i="8" s="1"/>
  <c r="C52" i="8"/>
  <c r="E52" i="8" s="1"/>
  <c r="F52" i="8" s="1"/>
  <c r="G52" i="8" s="1"/>
  <c r="G51" i="8"/>
  <c r="F51" i="8"/>
  <c r="E51" i="8"/>
  <c r="C51" i="8"/>
  <c r="C50" i="8"/>
  <c r="E50" i="8" s="1"/>
  <c r="F50" i="8" s="1"/>
  <c r="G50" i="8" s="1"/>
  <c r="C49" i="8"/>
  <c r="E49" i="8" s="1"/>
  <c r="F49" i="8" s="1"/>
  <c r="G49" i="8" s="1"/>
  <c r="E48" i="8"/>
  <c r="C48" i="8"/>
  <c r="E47" i="8"/>
  <c r="D47" i="8"/>
  <c r="F47" i="8" s="1"/>
  <c r="G47" i="8" s="1"/>
  <c r="C47" i="8"/>
  <c r="F46" i="8"/>
  <c r="G46" i="8" s="1"/>
  <c r="E46" i="8"/>
  <c r="D46" i="8"/>
  <c r="D48" i="8" s="1"/>
  <c r="F48" i="8" s="1"/>
  <c r="G48" i="8" s="1"/>
  <c r="C46" i="8"/>
  <c r="B46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C4" i="8"/>
  <c r="B4" i="8"/>
  <c r="C3" i="8"/>
  <c r="B3" i="8"/>
  <c r="C2" i="8"/>
  <c r="B2" i="8"/>
  <c r="C50" i="7"/>
  <c r="C49" i="7"/>
  <c r="C48" i="7"/>
  <c r="B45" i="7"/>
  <c r="C76" i="7" s="1"/>
  <c r="B44" i="7"/>
  <c r="C75" i="7" s="1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B4" i="7"/>
  <c r="C4" i="7" s="1"/>
  <c r="C3" i="7"/>
  <c r="B3" i="7"/>
  <c r="C2" i="7"/>
  <c r="B2" i="7"/>
  <c r="D65" i="6"/>
  <c r="E65" i="6" s="1"/>
  <c r="F65" i="6" s="1"/>
  <c r="F64" i="6"/>
  <c r="E64" i="6"/>
  <c r="D64" i="6"/>
  <c r="D63" i="6"/>
  <c r="E63" i="6" s="1"/>
  <c r="F63" i="6" s="1"/>
  <c r="E62" i="6"/>
  <c r="F62" i="6" s="1"/>
  <c r="D62" i="6"/>
  <c r="D61" i="6"/>
  <c r="E61" i="6" s="1"/>
  <c r="F61" i="6" s="1"/>
  <c r="F60" i="6"/>
  <c r="E60" i="6"/>
  <c r="D60" i="6"/>
  <c r="D59" i="6"/>
  <c r="E59" i="6" s="1"/>
  <c r="F59" i="6" s="1"/>
  <c r="E58" i="6"/>
  <c r="F58" i="6" s="1"/>
  <c r="D58" i="6"/>
  <c r="D57" i="6"/>
  <c r="E57" i="6" s="1"/>
  <c r="F57" i="6" s="1"/>
  <c r="F56" i="6"/>
  <c r="E56" i="6"/>
  <c r="D56" i="6"/>
  <c r="D55" i="6"/>
  <c r="E55" i="6" s="1"/>
  <c r="F55" i="6" s="1"/>
  <c r="E54" i="6"/>
  <c r="F54" i="6" s="1"/>
  <c r="D54" i="6"/>
  <c r="D53" i="6"/>
  <c r="E53" i="6" s="1"/>
  <c r="F53" i="6" s="1"/>
  <c r="F52" i="6"/>
  <c r="E52" i="6"/>
  <c r="D52" i="6"/>
  <c r="D51" i="6"/>
  <c r="E51" i="6" s="1"/>
  <c r="F51" i="6" s="1"/>
  <c r="E50" i="6"/>
  <c r="F50" i="6" s="1"/>
  <c r="D50" i="6"/>
  <c r="D49" i="6"/>
  <c r="E49" i="6" s="1"/>
  <c r="F49" i="6" s="1"/>
  <c r="F48" i="6"/>
  <c r="E48" i="6"/>
  <c r="D48" i="6"/>
  <c r="D47" i="6"/>
  <c r="C47" i="6"/>
  <c r="E47" i="6" s="1"/>
  <c r="F47" i="6" s="1"/>
  <c r="F46" i="6"/>
  <c r="E46" i="6"/>
  <c r="D46" i="6"/>
  <c r="C46" i="6"/>
  <c r="F45" i="6"/>
  <c r="E45" i="6"/>
  <c r="D45" i="6"/>
  <c r="C45" i="6"/>
  <c r="B4" i="6"/>
  <c r="B3" i="6"/>
  <c r="B2" i="6"/>
  <c r="C17" i="5"/>
  <c r="C18" i="5" s="1"/>
  <c r="B17" i="5"/>
  <c r="C16" i="5"/>
  <c r="B16" i="5"/>
  <c r="C11" i="5"/>
  <c r="C12" i="5" s="1"/>
  <c r="B11" i="5"/>
  <c r="B12" i="5" s="1"/>
  <c r="C10" i="5"/>
  <c r="G22" i="5" s="1"/>
  <c r="B10" i="5"/>
  <c r="G21" i="5" s="1"/>
  <c r="B9" i="5"/>
  <c r="D21" i="5" s="1"/>
  <c r="C8" i="5"/>
  <c r="B8" i="5"/>
  <c r="C7" i="5"/>
  <c r="B7" i="5"/>
  <c r="D3" i="5"/>
  <c r="C3" i="5"/>
  <c r="B3" i="5"/>
  <c r="C9" i="5" s="1"/>
  <c r="D22" i="5" s="1"/>
  <c r="E22" i="5" l="1"/>
  <c r="F22" i="5" s="1"/>
  <c r="I45" i="6"/>
  <c r="E48" i="7"/>
  <c r="F48" i="7" s="1"/>
  <c r="C77" i="7"/>
  <c r="D48" i="7"/>
  <c r="D55" i="7"/>
  <c r="E55" i="7" s="1"/>
  <c r="F55" i="7" s="1"/>
  <c r="D59" i="7"/>
  <c r="E59" i="7" s="1"/>
  <c r="F59" i="7" s="1"/>
  <c r="D67" i="7"/>
  <c r="E67" i="7" s="1"/>
  <c r="F67" i="7" s="1"/>
  <c r="C78" i="7"/>
  <c r="D51" i="10"/>
  <c r="E51" i="10" s="1"/>
  <c r="F51" i="10" s="1"/>
  <c r="D59" i="10"/>
  <c r="E59" i="10" s="1"/>
  <c r="F59" i="10" s="1"/>
  <c r="D67" i="10"/>
  <c r="E67" i="10" s="1"/>
  <c r="F67" i="10" s="1"/>
  <c r="C79" i="7"/>
  <c r="D51" i="7"/>
  <c r="E51" i="7" s="1"/>
  <c r="F51" i="7" s="1"/>
  <c r="D63" i="7"/>
  <c r="E63" i="7" s="1"/>
  <c r="F63" i="7" s="1"/>
  <c r="D55" i="10"/>
  <c r="E55" i="10" s="1"/>
  <c r="F55" i="10" s="1"/>
  <c r="D63" i="10"/>
  <c r="E63" i="10" s="1"/>
  <c r="F63" i="10" s="1"/>
  <c r="D48" i="10"/>
  <c r="E48" i="10" s="1"/>
  <c r="F48" i="10" s="1"/>
  <c r="D52" i="7"/>
  <c r="E52" i="7" s="1"/>
  <c r="F52" i="7" s="1"/>
  <c r="D56" i="7"/>
  <c r="E56" i="7" s="1"/>
  <c r="F56" i="7" s="1"/>
  <c r="D60" i="7"/>
  <c r="E60" i="7" s="1"/>
  <c r="F60" i="7" s="1"/>
  <c r="D64" i="7"/>
  <c r="E64" i="7" s="1"/>
  <c r="F64" i="7" s="1"/>
  <c r="D68" i="7"/>
  <c r="E68" i="7" s="1"/>
  <c r="F68" i="7" s="1"/>
  <c r="D52" i="10"/>
  <c r="E52" i="10" s="1"/>
  <c r="F52" i="10" s="1"/>
  <c r="D56" i="10"/>
  <c r="E56" i="10" s="1"/>
  <c r="F56" i="10" s="1"/>
  <c r="D60" i="10"/>
  <c r="E60" i="10" s="1"/>
  <c r="F60" i="10" s="1"/>
  <c r="D64" i="10"/>
  <c r="E64" i="10" s="1"/>
  <c r="F64" i="10" s="1"/>
  <c r="B22" i="5"/>
  <c r="H22" i="5" s="1"/>
  <c r="D49" i="7"/>
  <c r="E49" i="7" s="1"/>
  <c r="F49" i="7" s="1"/>
  <c r="D53" i="7"/>
  <c r="E53" i="7" s="1"/>
  <c r="F53" i="7" s="1"/>
  <c r="C72" i="7"/>
  <c r="B18" i="5"/>
  <c r="E21" i="5" s="1"/>
  <c r="F21" i="5" s="1"/>
  <c r="D57" i="7"/>
  <c r="E57" i="7" s="1"/>
  <c r="F57" i="7" s="1"/>
  <c r="D61" i="7"/>
  <c r="E61" i="7" s="1"/>
  <c r="F61" i="7" s="1"/>
  <c r="D65" i="7"/>
  <c r="E65" i="7" s="1"/>
  <c r="F65" i="7" s="1"/>
  <c r="C73" i="7"/>
  <c r="C74" i="7"/>
  <c r="D50" i="7"/>
  <c r="E50" i="7" s="1"/>
  <c r="F50" i="7" s="1"/>
  <c r="D54" i="7"/>
  <c r="E54" i="7" s="1"/>
  <c r="F54" i="7" s="1"/>
  <c r="D58" i="7"/>
  <c r="E58" i="7" s="1"/>
  <c r="F58" i="7" s="1"/>
  <c r="D62" i="7"/>
  <c r="E62" i="7" s="1"/>
  <c r="F62" i="7" s="1"/>
  <c r="D66" i="7"/>
  <c r="E66" i="7" s="1"/>
  <c r="F66" i="7" s="1"/>
  <c r="I48" i="10" l="1"/>
  <c r="I48" i="7"/>
  <c r="B21" i="5"/>
  <c r="C22" i="5"/>
  <c r="H21" i="5" l="1"/>
  <c r="C21" i="5"/>
</calcChain>
</file>

<file path=xl/sharedStrings.xml><?xml version="1.0" encoding="utf-8"?>
<sst xmlns="http://schemas.openxmlformats.org/spreadsheetml/2006/main" count="838" uniqueCount="84">
  <si>
    <t>Time</t>
  </si>
  <si>
    <t>Methane emissions (% change from 1990)</t>
  </si>
  <si>
    <t>Brazil</t>
  </si>
  <si>
    <t>New Zealand</t>
  </si>
  <si>
    <t>International tourism, number of arrivals</t>
  </si>
  <si>
    <t>International tourism, expenditures (% of total imports)</t>
  </si>
  <si>
    <t>GDP per capita growth (annual %)</t>
  </si>
  <si>
    <t>CO2 Emission from Transport (% of total fuel combustion)</t>
  </si>
  <si>
    <t>Inflation, consumer prices (annual %)</t>
  </si>
  <si>
    <t>Nitrous oxide emissions (% change from 1990)</t>
  </si>
  <si>
    <t>Foreign direct investment, net inflows (% of GDP)</t>
  </si>
  <si>
    <t>Adjusted net national income (annual % growth)</t>
  </si>
  <si>
    <t>Series Name</t>
  </si>
  <si>
    <t>International tourism expenditure (% of total imports)</t>
  </si>
  <si>
    <t>Tourism Policy</t>
  </si>
  <si>
    <t>Methan Emisions</t>
  </si>
  <si>
    <t>CO2 Emissions</t>
  </si>
  <si>
    <t>Inflation, consumer prices</t>
  </si>
  <si>
    <t>Nitrious oxide emmisions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</si>
  <si>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</si>
  <si>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</si>
  <si>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</si>
  <si>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</si>
  <si>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</si>
  <si>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</si>
  <si>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</si>
  <si>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</si>
  <si>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</si>
  <si>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</si>
  <si>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</si>
  <si>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</si>
  <si>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</si>
  <si>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</si>
  <si>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</si>
  <si>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</si>
  <si>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</si>
  <si>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</si>
  <si>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</si>
  <si>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</si>
  <si>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</si>
  <si>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</si>
  <si>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</si>
  <si>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</si>
  <si>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International tourism (% of total imports)</t>
  </si>
  <si>
    <t>RESIDUAL OUTPUT</t>
  </si>
  <si>
    <t>Observation</t>
  </si>
  <si>
    <t>Predicted International tourism expenditure (% of total imports)</t>
  </si>
  <si>
    <t>Residuals</t>
  </si>
  <si>
    <t>Year</t>
  </si>
  <si>
    <t>Time Period</t>
  </si>
  <si>
    <t>Predicted Brazilian Tourism Growth Rate (% of total import)</t>
  </si>
  <si>
    <t>Predicted New Zealand's Tourism Growth Rate (% of total import)</t>
  </si>
  <si>
    <t xml:space="preserve">Brazil </t>
  </si>
  <si>
    <t>Central Tendency</t>
  </si>
  <si>
    <t>Mean</t>
  </si>
  <si>
    <t>Median</t>
  </si>
  <si>
    <t>Max</t>
  </si>
  <si>
    <t>Min</t>
  </si>
  <si>
    <t>Standard Deviation</t>
  </si>
  <si>
    <t>Coefficient of Variation</t>
  </si>
  <si>
    <t>Identifying Outliers</t>
  </si>
  <si>
    <t>Q1</t>
  </si>
  <si>
    <t>Q3</t>
  </si>
  <si>
    <t>IQR</t>
  </si>
  <si>
    <t>Upper Limit</t>
  </si>
  <si>
    <t>Comparions</t>
  </si>
  <si>
    <t>Lower Limit</t>
  </si>
  <si>
    <t>Comaprison</t>
  </si>
  <si>
    <t>Outliers</t>
  </si>
  <si>
    <t>Time Period (T)</t>
  </si>
  <si>
    <t>New Zealand's Tourism Grownth Rate</t>
  </si>
  <si>
    <t xml:space="preserve">Predicted New Zealand's Tourism Growth Rate </t>
  </si>
  <si>
    <t>Residuals (Errors)</t>
  </si>
  <si>
    <t>Absolute Value (abs)</t>
  </si>
  <si>
    <t>MAD</t>
  </si>
  <si>
    <t>Log(T)</t>
  </si>
  <si>
    <t>Beta0</t>
  </si>
  <si>
    <t>Beta1</t>
  </si>
  <si>
    <t>Predicted New Zealand's Tourism Growth Rate</t>
  </si>
  <si>
    <t>Future Prediction</t>
  </si>
  <si>
    <t>T^2</t>
  </si>
  <si>
    <t>Time Preiod Square</t>
  </si>
  <si>
    <t>Brazilian Tourism Grownth Rate (% of total import)</t>
  </si>
  <si>
    <t>Log(Y)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</si>
</sst>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>
    <font>
      <sz val="11"/>
      <color theme="1"/>
      <name val="Calibri"/>
      <scheme val="minor"/>
    </font>
    <font>
      <b/>
      <sz val="14"/>
      <color rgb="FFC55A1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b/>
      <sz val="12"/>
      <color theme="1"/>
      <name val="Times New Roman"/>
    </font>
    <font>
      <sz val="11"/>
      <color theme="1"/>
      <name val="Calibri"/>
      <scheme val="minor"/>
    </font>
    <font>
      <i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rgb="FFFF0000"/>
      <name val="Calibri"/>
    </font>
    <font>
      <sz val="11"/>
      <color rgb="FFC00000"/>
      <name val="Calibri"/>
    </font>
    <font>
      <b/>
      <sz val="11"/>
      <color theme="1"/>
      <name val="Calibri"/>
    </font>
    <font>
      <b/>
      <sz val="11"/>
      <color theme="1"/>
      <name val="Times New Roman"/>
    </font>
    <font>
      <sz val="11"/>
      <color rgb="FF000000"/>
      <name val="Calibri"/>
    </font>
    <font>
      <i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523F"/>
        <bgColor rgb="FFFF523F"/>
      </patternFill>
    </fill>
    <fill>
      <patternFill patternType="solid">
        <fgColor theme="7"/>
        <bgColor theme="7"/>
      </patternFill>
    </fill>
    <fill>
      <patternFill patternType="solid">
        <fgColor rgb="FFFF513E"/>
        <bgColor rgb="FFFF513E"/>
      </patternFill>
    </fill>
    <fill>
      <patternFill patternType="solid">
        <fgColor rgb="FFFFD965"/>
        <bgColor rgb="FFFFD965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1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164" fontId="3" fillId="3" borderId="1" xfId="0" applyNumberFormat="1" applyFont="1" applyFill="1" applyBorder="1"/>
    <xf numFmtId="0" fontId="3" fillId="4" borderId="1" xfId="0" applyFont="1" applyFill="1" applyBorder="1"/>
    <xf numFmtId="164" fontId="3" fillId="5" borderId="1" xfId="0" applyNumberFormat="1" applyFont="1" applyFill="1" applyBorder="1"/>
    <xf numFmtId="0" fontId="3" fillId="0" borderId="1" xfId="0" applyFont="1" applyBorder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4" fillId="6" borderId="2" xfId="0" applyFont="1" applyFill="1" applyBorder="1" applyAlignment="1">
      <alignment horizontal="center"/>
    </xf>
    <xf numFmtId="0" fontId="5" fillId="0" borderId="0" xfId="0" applyFont="1"/>
    <xf numFmtId="0" fontId="6" fillId="0" borderId="3" xfId="0" applyFont="1" applyBorder="1" applyAlignment="1">
      <alignment horizontal="center"/>
    </xf>
    <xf numFmtId="0" fontId="8" fillId="0" borderId="4" xfId="0" applyFont="1" applyBorder="1"/>
    <xf numFmtId="0" fontId="9" fillId="0" borderId="0" xfId="0" applyFont="1"/>
    <xf numFmtId="0" fontId="10" fillId="0" borderId="0" xfId="0" applyFont="1"/>
    <xf numFmtId="0" fontId="9" fillId="0" borderId="4" xfId="0" applyFont="1" applyBorder="1"/>
    <xf numFmtId="0" fontId="12" fillId="0" borderId="2" xfId="0" applyFont="1" applyBorder="1"/>
    <xf numFmtId="0" fontId="12" fillId="0" borderId="2" xfId="0" applyFont="1" applyBorder="1" applyAlignment="1">
      <alignment horizontal="center"/>
    </xf>
    <xf numFmtId="164" fontId="9" fillId="0" borderId="0" xfId="0" applyNumberFormat="1" applyFont="1"/>
    <xf numFmtId="164" fontId="13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8" fillId="0" borderId="0" xfId="0" applyNumberFormat="1" applyFont="1"/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wrapText="1"/>
    </xf>
    <xf numFmtId="0" fontId="8" fillId="0" borderId="2" xfId="0" applyFont="1" applyBorder="1"/>
    <xf numFmtId="0" fontId="13" fillId="0" borderId="0" xfId="0" applyFont="1"/>
    <xf numFmtId="0" fontId="8" fillId="0" borderId="2" xfId="0" applyFont="1" applyBorder="1" applyAlignment="1">
      <alignment wrapText="1"/>
    </xf>
    <xf numFmtId="2" fontId="8" fillId="0" borderId="2" xfId="0" applyNumberFormat="1" applyFont="1" applyBorder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3" fillId="0" borderId="5" xfId="0" applyFont="1" applyBorder="1"/>
    <xf numFmtId="0" fontId="13" fillId="0" borderId="5" xfId="0" applyFont="1" applyBorder="1" applyAlignment="1">
      <alignment horizontal="right"/>
    </xf>
    <xf numFmtId="0" fontId="8" fillId="7" borderId="2" xfId="0" applyFont="1" applyFill="1" applyBorder="1" applyAlignment="1">
      <alignment wrapText="1"/>
    </xf>
    <xf numFmtId="0" fontId="13" fillId="0" borderId="2" xfId="0" applyFont="1" applyBorder="1" applyAlignment="1">
      <alignment wrapText="1"/>
    </xf>
    <xf numFmtId="0" fontId="13" fillId="0" borderId="2" xfId="0" applyFont="1" applyBorder="1" applyAlignment="1">
      <alignment horizontal="right" wrapText="1"/>
    </xf>
    <xf numFmtId="0" fontId="13" fillId="0" borderId="2" xfId="0" applyFont="1" applyBorder="1"/>
    <xf numFmtId="2" fontId="13" fillId="0" borderId="2" xfId="0" applyNumberFormat="1" applyFont="1" applyBorder="1" applyAlignment="1">
      <alignment horizontal="right"/>
    </xf>
    <xf numFmtId="2" fontId="8" fillId="0" borderId="0" xfId="0" applyNumberFormat="1" applyFont="1" applyAlignment="1">
      <alignment wrapText="1"/>
    </xf>
    <xf numFmtId="0" fontId="6" fillId="0" borderId="3" xfId="0" applyFont="1" applyBorder="1" applyAlignment="1">
      <alignment horizont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wrapText="1"/>
    </xf>
    <xf numFmtId="0" fontId="11" fillId="0" borderId="6" xfId="0" applyFont="1" applyBorder="1"/>
    <xf numFmtId="0" fontId="11" fillId="0" borderId="7" xfId="0" applyFont="1" applyBorder="1"/>
    <xf numFmtId="0" fontId="11" fillId="0" borderId="7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8" fillId="0" borderId="9" xfId="0" applyFont="1" applyBorder="1"/>
    <xf numFmtId="0" fontId="8" fillId="0" borderId="10" xfId="0" applyFont="1" applyBorder="1"/>
    <xf numFmtId="0" fontId="8" fillId="8" borderId="1" xfId="0" applyFont="1" applyFill="1" applyBorder="1"/>
    <xf numFmtId="0" fontId="8" fillId="0" borderId="11" xfId="0" applyFont="1" applyBorder="1"/>
    <xf numFmtId="0" fontId="8" fillId="0" borderId="12" xfId="0" applyFont="1" applyBorder="1"/>
    <xf numFmtId="0" fontId="11" fillId="0" borderId="2" xfId="0" applyFont="1" applyBorder="1"/>
    <xf numFmtId="0" fontId="11" fillId="0" borderId="2" xfId="0" applyFont="1" applyBorder="1" applyAlignment="1">
      <alignment wrapText="1"/>
    </xf>
    <xf numFmtId="0" fontId="11" fillId="0" borderId="8" xfId="0" applyFont="1" applyBorder="1"/>
    <xf numFmtId="2" fontId="8" fillId="0" borderId="0" xfId="0" applyNumberFormat="1" applyFont="1"/>
    <xf numFmtId="0" fontId="8" fillId="0" borderId="6" xfId="0" applyFont="1" applyBorder="1"/>
    <xf numFmtId="0" fontId="8" fillId="0" borderId="7" xfId="0" applyFont="1" applyBorder="1"/>
    <xf numFmtId="0" fontId="6" fillId="0" borderId="13" xfId="0" applyFont="1" applyBorder="1" applyAlignment="1">
      <alignment horizontal="center" wrapText="1"/>
    </xf>
    <xf numFmtId="0" fontId="8" fillId="0" borderId="10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6" fillId="0" borderId="3" xfId="0" applyFont="1" applyBorder="1" applyAlignment="1">
      <alignment horizontal="center"/>
    </xf>
    <xf numFmtId="0" fontId="7" fillId="0" borderId="3" xfId="0" applyFont="1" applyBorder="1"/>
    <xf numFmtId="0" fontId="14" fillId="0" borderId="0" xfId="0" applyFont="1" applyAlignment="1">
      <alignment horizontal="center"/>
    </xf>
    <xf numFmtId="0" fontId="0" fillId="0" borderId="0" xfId="0"/>
    <xf numFmtId="0" fontId="6" fillId="0" borderId="3" xfId="0" applyFont="1" applyBorder="1" applyAlignment="1">
      <alignment horizontal="center" wrapText="1"/>
    </xf>
    <xf numFmtId="0" fontId="8" fillId="9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000"/>
  <sheetViews>
    <sheetView workbookViewId="0"/>
  </sheetViews>
  <sheetFormatPr defaultColWidth="14.42578125" defaultRowHeight="15" customHeight="1"/>
  <cols>
    <col min="1" max="1" width="59.28515625" customWidth="1"/>
    <col min="2" max="26" width="10.7109375" customWidth="1"/>
  </cols>
  <sheetData>
    <row r="2" spans="1:22" ht="18.75">
      <c r="A2" s="1" t="s">
        <v>0</v>
      </c>
      <c r="B2" s="1">
        <v>1997</v>
      </c>
      <c r="C2" s="1">
        <v>1998</v>
      </c>
      <c r="D2" s="1">
        <v>1999</v>
      </c>
      <c r="E2" s="1">
        <v>2000</v>
      </c>
      <c r="F2" s="1">
        <v>2001</v>
      </c>
      <c r="G2" s="1">
        <v>2002</v>
      </c>
      <c r="H2" s="1">
        <v>2003</v>
      </c>
      <c r="I2" s="1">
        <v>2004</v>
      </c>
      <c r="J2" s="1">
        <v>2005</v>
      </c>
      <c r="K2" s="1">
        <v>2006</v>
      </c>
      <c r="L2" s="1">
        <v>2007</v>
      </c>
      <c r="M2" s="1">
        <v>2008</v>
      </c>
      <c r="N2" s="1">
        <v>2009</v>
      </c>
      <c r="O2" s="1">
        <v>2010</v>
      </c>
      <c r="P2" s="1">
        <v>2011</v>
      </c>
      <c r="Q2" s="1">
        <v>2012</v>
      </c>
      <c r="R2" s="1">
        <v>2013</v>
      </c>
      <c r="S2" s="1">
        <v>2014</v>
      </c>
      <c r="T2" s="1">
        <v>2015</v>
      </c>
      <c r="U2" s="1">
        <v>2016</v>
      </c>
      <c r="V2" s="1">
        <v>2017</v>
      </c>
    </row>
    <row r="3" spans="1:22" ht="18.75">
      <c r="A3" s="2" t="s">
        <v>1</v>
      </c>
      <c r="B3" s="2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8.75">
      <c r="A4" s="4" t="s">
        <v>2</v>
      </c>
      <c r="B4" s="5">
        <v>11.0101414548389</v>
      </c>
      <c r="C4" s="5">
        <v>17.8942560951958</v>
      </c>
      <c r="D4" s="5">
        <v>13.124456484337401</v>
      </c>
      <c r="E4" s="5">
        <v>7.3039120615118902</v>
      </c>
      <c r="F4" s="5">
        <v>14.9988425853515</v>
      </c>
      <c r="G4" s="5">
        <v>21.455965064846499</v>
      </c>
      <c r="H4" s="5">
        <v>31.103798196935699</v>
      </c>
      <c r="I4" s="5">
        <v>43.7546531197017</v>
      </c>
      <c r="J4" s="5">
        <v>54.009972534863202</v>
      </c>
      <c r="K4" s="5">
        <v>27.413835171641502</v>
      </c>
      <c r="L4" s="5">
        <v>29.091460782412302</v>
      </c>
      <c r="M4" s="5">
        <v>31.838912906111801</v>
      </c>
      <c r="N4" s="5">
        <v>31.885522306821201</v>
      </c>
      <c r="O4" s="5">
        <v>38.667346517433202</v>
      </c>
      <c r="P4" s="5">
        <v>46.852926163201701</v>
      </c>
      <c r="Q4" s="6">
        <v>49.236667709382601</v>
      </c>
      <c r="R4" s="6">
        <v>49.236667709382601</v>
      </c>
      <c r="S4" s="6">
        <v>49.236667709382601</v>
      </c>
      <c r="T4" s="6">
        <v>49.236667709382601</v>
      </c>
      <c r="U4" s="6">
        <v>49.236667709382601</v>
      </c>
      <c r="V4" s="6">
        <v>49.236667709382601</v>
      </c>
    </row>
    <row r="5" spans="1:22" ht="18.75">
      <c r="A5" s="7" t="s">
        <v>3</v>
      </c>
      <c r="B5" s="5">
        <v>2.2124059586967602</v>
      </c>
      <c r="C5" s="5">
        <v>-7.7181308635321202E-2</v>
      </c>
      <c r="D5" s="5">
        <v>-0.84674639570781995</v>
      </c>
      <c r="E5" s="5">
        <v>-0.399019872313644</v>
      </c>
      <c r="F5" s="5">
        <v>0.480697179510226</v>
      </c>
      <c r="G5" s="5">
        <v>2.7878937745406498</v>
      </c>
      <c r="H5" s="5">
        <v>3.1820429817462501</v>
      </c>
      <c r="I5" s="5">
        <v>3.6271468393130002</v>
      </c>
      <c r="J5" s="5">
        <v>3.09437100980128</v>
      </c>
      <c r="K5" s="5">
        <v>4.2206186494020397</v>
      </c>
      <c r="L5" s="5">
        <v>3.4754068878697799</v>
      </c>
      <c r="M5" s="5">
        <v>3.3165482720378701</v>
      </c>
      <c r="N5" s="5">
        <v>4.7121811587686802</v>
      </c>
      <c r="O5" s="5">
        <v>5.4045649372058904</v>
      </c>
      <c r="P5" s="5">
        <v>6.0586484336517801</v>
      </c>
      <c r="Q5" s="8">
        <v>7.3706463862317504</v>
      </c>
      <c r="R5" s="8">
        <v>7.3706463862317504</v>
      </c>
      <c r="S5" s="8">
        <v>7.3706463862317504</v>
      </c>
      <c r="T5" s="8">
        <v>7.3706463862317504</v>
      </c>
      <c r="U5" s="8">
        <v>7.3706463862317504</v>
      </c>
      <c r="V5" s="8">
        <v>7.3706463862317504</v>
      </c>
    </row>
    <row r="6" spans="1:22" ht="18.75">
      <c r="A6" s="2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8.75">
      <c r="A7" s="4" t="s">
        <v>2</v>
      </c>
      <c r="B7" s="3">
        <v>2850000</v>
      </c>
      <c r="C7" s="3">
        <v>4818000</v>
      </c>
      <c r="D7" s="3">
        <v>5107000</v>
      </c>
      <c r="E7" s="3">
        <v>5313000</v>
      </c>
      <c r="F7" s="3">
        <v>4773000</v>
      </c>
      <c r="G7" s="3">
        <v>3785000</v>
      </c>
      <c r="H7" s="3">
        <v>4133000</v>
      </c>
      <c r="I7" s="3">
        <v>4794000</v>
      </c>
      <c r="J7" s="3">
        <v>5358000</v>
      </c>
      <c r="K7" s="3">
        <v>5017000</v>
      </c>
      <c r="L7" s="3">
        <v>5026000</v>
      </c>
      <c r="M7" s="3">
        <v>5050000</v>
      </c>
      <c r="N7" s="3">
        <v>4802000</v>
      </c>
      <c r="O7" s="3">
        <v>5161000</v>
      </c>
      <c r="P7" s="3">
        <v>5433000</v>
      </c>
      <c r="Q7" s="3">
        <v>5677000</v>
      </c>
      <c r="R7" s="3">
        <v>5813000</v>
      </c>
      <c r="S7" s="3">
        <v>6430000</v>
      </c>
      <c r="T7" s="3">
        <v>6306000</v>
      </c>
      <c r="U7" s="3">
        <v>6547000</v>
      </c>
      <c r="V7" s="3">
        <v>6589000</v>
      </c>
    </row>
    <row r="8" spans="1:22" ht="18.75">
      <c r="A8" s="7" t="s">
        <v>3</v>
      </c>
      <c r="B8" s="3">
        <v>1497000</v>
      </c>
      <c r="C8" s="3">
        <v>1485000</v>
      </c>
      <c r="D8" s="3">
        <v>1607000</v>
      </c>
      <c r="E8" s="3">
        <v>1787000</v>
      </c>
      <c r="F8" s="3">
        <v>1909000</v>
      </c>
      <c r="G8" s="3">
        <v>2045000</v>
      </c>
      <c r="H8" s="3">
        <v>2104000</v>
      </c>
      <c r="I8" s="3">
        <v>2334000</v>
      </c>
      <c r="J8" s="3">
        <v>2366000</v>
      </c>
      <c r="K8" s="3">
        <v>2409000</v>
      </c>
      <c r="L8" s="3">
        <v>2455000</v>
      </c>
      <c r="M8" s="3">
        <v>2483000</v>
      </c>
      <c r="N8" s="3">
        <v>2473000</v>
      </c>
      <c r="O8" s="3">
        <v>2530000</v>
      </c>
      <c r="P8" s="3">
        <v>2617000</v>
      </c>
      <c r="Q8" s="3">
        <v>2574000</v>
      </c>
      <c r="R8" s="3">
        <v>2710000</v>
      </c>
      <c r="S8" s="3">
        <v>2854000</v>
      </c>
      <c r="T8" s="3">
        <v>3129000</v>
      </c>
      <c r="U8" s="3">
        <v>3494000</v>
      </c>
      <c r="V8" s="3">
        <v>3723000</v>
      </c>
    </row>
    <row r="9" spans="1:22" ht="18.75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8.75">
      <c r="A10" s="4" t="s">
        <v>2</v>
      </c>
      <c r="B10" s="3">
        <v>8.0531837580791752</v>
      </c>
      <c r="C10" s="3">
        <v>7.9326559369552534</v>
      </c>
      <c r="D10" s="3">
        <v>5.5755991670057616</v>
      </c>
      <c r="E10" s="3">
        <v>6.2340456839287874</v>
      </c>
      <c r="F10" s="3">
        <v>5.1607558861034368</v>
      </c>
      <c r="G10" s="3">
        <v>4.7121684707228182</v>
      </c>
      <c r="H10" s="3">
        <v>4.4905947952239957</v>
      </c>
      <c r="I10" s="3">
        <v>4.6770600387501791</v>
      </c>
      <c r="J10" s="3">
        <v>6.0333539336620063</v>
      </c>
      <c r="K10" s="3">
        <v>6.2341811655412487</v>
      </c>
      <c r="L10" s="3">
        <v>6.6087328810643058</v>
      </c>
      <c r="M10" s="3">
        <v>6.0189703415913893</v>
      </c>
      <c r="N10" s="3">
        <v>7.3952521990621118</v>
      </c>
      <c r="O10" s="3">
        <v>7.7469577181523501</v>
      </c>
      <c r="P10" s="3">
        <v>8.1453666842351442</v>
      </c>
      <c r="Q10" s="3">
        <v>8.550387597216238</v>
      </c>
      <c r="R10" s="3">
        <v>8.9936629930842109</v>
      </c>
      <c r="S10" s="3">
        <v>9.4072494961602153</v>
      </c>
      <c r="T10" s="3">
        <v>8.3669218128758427</v>
      </c>
      <c r="U10" s="3">
        <v>8.384060485054313</v>
      </c>
      <c r="V10" s="3">
        <v>9.848046904160368</v>
      </c>
    </row>
    <row r="11" spans="1:22" ht="18.75">
      <c r="A11" s="7" t="s">
        <v>3</v>
      </c>
      <c r="B11" s="9">
        <v>7.1094261690323854</v>
      </c>
      <c r="C11" s="9">
        <v>7.1094261690323854</v>
      </c>
      <c r="D11" s="9">
        <v>7.1094261690323854</v>
      </c>
      <c r="E11" s="9">
        <v>7.1094261690323854</v>
      </c>
      <c r="F11" s="3">
        <v>7.456982153206507</v>
      </c>
      <c r="G11" s="3">
        <v>7.2087197137036458</v>
      </c>
      <c r="H11" s="3">
        <v>7.0969403530647153</v>
      </c>
      <c r="I11" s="3">
        <v>7.5542533577086886</v>
      </c>
      <c r="J11" s="3">
        <v>7.9851016971665523</v>
      </c>
      <c r="K11" s="3">
        <v>7.6611858596976141</v>
      </c>
      <c r="L11" s="3">
        <v>7.8683371813768543</v>
      </c>
      <c r="M11" s="3">
        <v>6.8776696774120643</v>
      </c>
      <c r="N11" s="3">
        <v>7.8239743361491083</v>
      </c>
      <c r="O11" s="3">
        <v>7.6026173881067871</v>
      </c>
      <c r="P11" s="3">
        <v>7.2020848409188973</v>
      </c>
      <c r="Q11" s="3">
        <v>7.4295763715231482</v>
      </c>
      <c r="R11" s="3">
        <v>7.5226697582129267</v>
      </c>
      <c r="S11" s="3">
        <v>7.566001400599089</v>
      </c>
      <c r="T11" s="3">
        <v>7.7828883310598584</v>
      </c>
      <c r="U11" s="3">
        <v>8.3371007941669344</v>
      </c>
      <c r="V11" s="3">
        <v>8.325285351227345</v>
      </c>
    </row>
    <row r="12" spans="1:22" ht="18.75">
      <c r="A12" s="2" t="s">
        <v>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8.75">
      <c r="A13" s="4" t="s">
        <v>2</v>
      </c>
      <c r="B13" s="3">
        <v>1.8553430248840215</v>
      </c>
      <c r="C13" s="3">
        <v>-1.1244424257402414</v>
      </c>
      <c r="D13" s="3">
        <v>-0.94884592255172606</v>
      </c>
      <c r="E13" s="3">
        <v>2.9709107810716517</v>
      </c>
      <c r="F13" s="3">
        <v>5.9648943668406673E-2</v>
      </c>
      <c r="G13" s="3">
        <v>1.7602427785657682</v>
      </c>
      <c r="H13" s="3">
        <v>-5.1285666497420834E-2</v>
      </c>
      <c r="I13" s="3">
        <v>4.5617819574883924</v>
      </c>
      <c r="J13" s="3">
        <v>2.0555715014644278</v>
      </c>
      <c r="K13" s="3">
        <v>2.8479620076530949</v>
      </c>
      <c r="L13" s="3">
        <v>4.9808299200050357</v>
      </c>
      <c r="M13" s="3">
        <v>4.0617221662156311</v>
      </c>
      <c r="N13" s="3">
        <v>-1.0732383326647863</v>
      </c>
      <c r="O13" s="3">
        <v>6.5228161792292667</v>
      </c>
      <c r="P13" s="3">
        <v>3.0133962726197439</v>
      </c>
      <c r="Q13" s="3">
        <v>1.0076540328270482</v>
      </c>
      <c r="R13" s="3">
        <v>2.1142564519430351</v>
      </c>
      <c r="S13" s="3">
        <v>-0.35451480226443266</v>
      </c>
      <c r="T13" s="3">
        <v>-4.3583171793933673</v>
      </c>
      <c r="U13" s="3">
        <v>-4.0574230024056845</v>
      </c>
      <c r="V13" s="3">
        <v>0.5232965885742118</v>
      </c>
    </row>
    <row r="14" spans="1:22" ht="18.75">
      <c r="A14" s="7" t="s">
        <v>3</v>
      </c>
      <c r="B14" s="3">
        <v>0.71932720814619699</v>
      </c>
      <c r="C14" s="3">
        <v>-9.2958119439018105E-2</v>
      </c>
      <c r="D14" s="3">
        <v>4.8984545836622999</v>
      </c>
      <c r="E14" s="3">
        <v>2.3022798365199435</v>
      </c>
      <c r="F14" s="3">
        <v>2.8564194719117495</v>
      </c>
      <c r="G14" s="3">
        <v>2.8719311326008494</v>
      </c>
      <c r="H14" s="3">
        <v>2.5068670040778329</v>
      </c>
      <c r="I14" s="3">
        <v>2.4936466785406139</v>
      </c>
      <c r="J14" s="3">
        <v>2.1610174392370709</v>
      </c>
      <c r="K14" s="3">
        <v>1.6345704374195975</v>
      </c>
      <c r="L14" s="3">
        <v>2.071982665787786</v>
      </c>
      <c r="M14" s="3">
        <v>-1.9472395817025188</v>
      </c>
      <c r="N14" s="3">
        <v>-1.1285729359336045</v>
      </c>
      <c r="O14" s="3">
        <v>0.40146083057778981</v>
      </c>
      <c r="P14" s="3">
        <v>1.4750744263825766</v>
      </c>
      <c r="Q14" s="3">
        <v>1.6863065874362633</v>
      </c>
      <c r="R14" s="3">
        <v>1.909382047152846</v>
      </c>
      <c r="S14" s="3">
        <v>2.1052830632645794</v>
      </c>
      <c r="T14" s="3">
        <v>1.6534204825002377</v>
      </c>
      <c r="U14" s="3">
        <v>1.462776246935519</v>
      </c>
      <c r="V14" s="3">
        <v>1.4372531207638559</v>
      </c>
    </row>
    <row r="15" spans="1:22" ht="18.75">
      <c r="A15" s="2" t="s">
        <v>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8.75">
      <c r="A16" s="4" t="s">
        <v>2</v>
      </c>
      <c r="B16" s="5">
        <v>14.469329999999999</v>
      </c>
      <c r="C16" s="5">
        <v>14.343260000000001</v>
      </c>
      <c r="D16" s="5">
        <v>16.217279999999999</v>
      </c>
      <c r="E16" s="5">
        <v>17.115390000000001</v>
      </c>
      <c r="F16" s="5">
        <v>18.29223</v>
      </c>
      <c r="G16" s="5">
        <v>16.74269</v>
      </c>
      <c r="H16" s="5">
        <v>17.140899999999998</v>
      </c>
      <c r="I16" s="5">
        <v>17.974630000000001</v>
      </c>
      <c r="J16" s="5">
        <v>18.6248</v>
      </c>
      <c r="K16" s="5">
        <v>18.50142</v>
      </c>
      <c r="L16" s="5">
        <v>17.425070000000002</v>
      </c>
      <c r="M16" s="5">
        <v>19.672889999999999</v>
      </c>
      <c r="N16" s="5">
        <v>17.686050000000002</v>
      </c>
      <c r="O16" s="5">
        <v>18.65436</v>
      </c>
      <c r="P16" s="5">
        <v>16.163150000000002</v>
      </c>
      <c r="Q16" s="5">
        <v>19.363399999999999</v>
      </c>
      <c r="R16" s="5">
        <v>23.48171</v>
      </c>
      <c r="S16" s="6">
        <v>26.309819999999998</v>
      </c>
      <c r="T16" s="6">
        <v>26.309819999999998</v>
      </c>
      <c r="U16" s="6">
        <v>26.309819999999998</v>
      </c>
      <c r="V16" s="6">
        <v>26.309819999999998</v>
      </c>
    </row>
    <row r="17" spans="1:22" ht="18.75">
      <c r="A17" s="7" t="s">
        <v>3</v>
      </c>
      <c r="B17" s="10">
        <v>40.949227373068439</v>
      </c>
      <c r="C17" s="10">
        <v>42.343691501310374</v>
      </c>
      <c r="D17" s="10">
        <v>41.230878690857345</v>
      </c>
      <c r="E17" s="10">
        <v>41.732827062478428</v>
      </c>
      <c r="F17" s="10">
        <v>38.979788257940328</v>
      </c>
      <c r="G17" s="10">
        <v>40.637065637065639</v>
      </c>
      <c r="H17" s="10">
        <v>39.91507430997877</v>
      </c>
      <c r="I17" s="10">
        <v>41.504779525131056</v>
      </c>
      <c r="J17" s="10">
        <v>40.14836795252225</v>
      </c>
      <c r="K17" s="10">
        <v>40.521327014218009</v>
      </c>
      <c r="L17" s="10">
        <v>42.348972707758357</v>
      </c>
      <c r="M17" s="10">
        <v>41.524663677130043</v>
      </c>
      <c r="N17" s="10">
        <v>44.714379514116871</v>
      </c>
      <c r="O17" s="10">
        <v>44.810543657331131</v>
      </c>
      <c r="P17" s="10">
        <v>46.003372681281625</v>
      </c>
      <c r="Q17" s="10">
        <v>43.383530919577055</v>
      </c>
      <c r="R17" s="10">
        <v>44.218346253229974</v>
      </c>
      <c r="S17" s="11">
        <v>44.942381562099868</v>
      </c>
      <c r="T17" s="11">
        <v>44.942381562099868</v>
      </c>
      <c r="U17" s="11">
        <v>44.942381562099868</v>
      </c>
      <c r="V17" s="11">
        <v>44.942381562099868</v>
      </c>
    </row>
    <row r="18" spans="1:22" ht="18.75">
      <c r="A18" s="2" t="s">
        <v>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8.75">
      <c r="A19" s="4" t="s">
        <v>2</v>
      </c>
      <c r="B19" s="3">
        <v>6.9267125162915102</v>
      </c>
      <c r="C19" s="3">
        <v>3.19507629280056</v>
      </c>
      <c r="D19" s="3">
        <v>4.8584474990266804</v>
      </c>
      <c r="E19" s="3">
        <v>7.0441410594726603</v>
      </c>
      <c r="F19" s="3">
        <v>6.8403590248752497</v>
      </c>
      <c r="G19" s="3">
        <v>8.4501643770833006</v>
      </c>
      <c r="H19" s="3">
        <v>14.714919722814701</v>
      </c>
      <c r="I19" s="3">
        <v>6.5971850998596198</v>
      </c>
      <c r="J19" s="3">
        <v>6.8695372089896498</v>
      </c>
      <c r="K19" s="3">
        <v>4.1835681289690196</v>
      </c>
      <c r="L19" s="3">
        <v>3.6412729910265398</v>
      </c>
      <c r="M19" s="3">
        <v>5.6785939028417101</v>
      </c>
      <c r="N19" s="3">
        <v>4.8880347987680404</v>
      </c>
      <c r="O19" s="3">
        <v>5.0387269010806603</v>
      </c>
      <c r="P19" s="3">
        <v>6.6364496221308498</v>
      </c>
      <c r="Q19" s="3">
        <v>5.4034991403700898</v>
      </c>
      <c r="R19" s="3">
        <v>6.2043106664009997</v>
      </c>
      <c r="S19" s="3">
        <v>6.3290401551614197</v>
      </c>
      <c r="T19" s="3">
        <v>9.0299010241612905</v>
      </c>
      <c r="U19" s="3">
        <v>8.7391435232939294</v>
      </c>
      <c r="V19" s="3">
        <v>3.44637335032672</v>
      </c>
    </row>
    <row r="20" spans="1:22" ht="18.75">
      <c r="A20" s="7" t="s">
        <v>3</v>
      </c>
      <c r="B20" s="3">
        <v>1.18714833105633</v>
      </c>
      <c r="C20" s="3">
        <v>1.2652440991540701</v>
      </c>
      <c r="D20" s="3">
        <v>-0.114267129777519</v>
      </c>
      <c r="E20" s="3">
        <v>2.6152344624631798</v>
      </c>
      <c r="F20" s="3">
        <v>2.6258163039290099</v>
      </c>
      <c r="G20" s="3">
        <v>2.6770925771160998</v>
      </c>
      <c r="H20" s="3">
        <v>1.7535744475955299</v>
      </c>
      <c r="I20" s="3">
        <v>2.2902490284757002</v>
      </c>
      <c r="J20" s="3">
        <v>3.03702332617015</v>
      </c>
      <c r="K20" s="3">
        <v>3.36540196171992</v>
      </c>
      <c r="L20" s="3">
        <v>2.3761431029065698</v>
      </c>
      <c r="M20" s="3">
        <v>3.9589493731205998</v>
      </c>
      <c r="N20" s="3">
        <v>2.1156511055456</v>
      </c>
      <c r="O20" s="3">
        <v>2.3020238595857601</v>
      </c>
      <c r="P20" s="3">
        <v>4.0279066739203797</v>
      </c>
      <c r="Q20" s="3">
        <v>1.0599131844563501</v>
      </c>
      <c r="R20" s="3">
        <v>1.1344226644581199</v>
      </c>
      <c r="S20" s="3">
        <v>1.2275075059740499</v>
      </c>
      <c r="T20" s="3">
        <v>0.29270462813610099</v>
      </c>
      <c r="U20" s="3">
        <v>0.64624028445450199</v>
      </c>
      <c r="V20" s="3">
        <v>1.85078767452532</v>
      </c>
    </row>
    <row r="21" spans="1:22" ht="15.75" customHeight="1">
      <c r="A21" s="2" t="s">
        <v>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5.75" customHeight="1">
      <c r="A22" s="4" t="s">
        <v>2</v>
      </c>
      <c r="B22" s="3">
        <v>10.145941682628701</v>
      </c>
      <c r="C22" s="3">
        <v>23.144694368505199</v>
      </c>
      <c r="D22" s="3">
        <v>15.746401864448</v>
      </c>
      <c r="E22" s="3">
        <v>7.6827433794503399</v>
      </c>
      <c r="F22" s="3">
        <v>16.339815017978299</v>
      </c>
      <c r="G22" s="3">
        <v>19.701632973371499</v>
      </c>
      <c r="H22" s="3">
        <v>29.509159160049599</v>
      </c>
      <c r="I22" s="3">
        <v>40.835601626450199</v>
      </c>
      <c r="J22" s="3">
        <v>51.9762318462423</v>
      </c>
      <c r="K22" s="3">
        <v>19.400775271948099</v>
      </c>
      <c r="L22" s="3">
        <v>20.9708887557893</v>
      </c>
      <c r="M22" s="3">
        <v>21.764939601136199</v>
      </c>
      <c r="N22" s="3">
        <v>21.3618851640781</v>
      </c>
      <c r="O22" s="3">
        <v>32.425225396185297</v>
      </c>
      <c r="P22" s="3">
        <v>34.6102416152224</v>
      </c>
      <c r="Q22" s="9">
        <v>36.795257834259402</v>
      </c>
      <c r="R22" s="9">
        <v>36.795257834259402</v>
      </c>
      <c r="S22" s="9">
        <v>36.795257834259402</v>
      </c>
      <c r="T22" s="9">
        <v>36.795257834259402</v>
      </c>
      <c r="U22" s="9">
        <v>36.795257834259402</v>
      </c>
      <c r="V22" s="9">
        <v>36.795257834259402</v>
      </c>
    </row>
    <row r="23" spans="1:22" ht="15.75" customHeight="1">
      <c r="A23" s="7" t="s">
        <v>3</v>
      </c>
      <c r="B23" s="3">
        <v>5.2702977684324903</v>
      </c>
      <c r="C23" s="3">
        <v>5.0603233959225902</v>
      </c>
      <c r="D23" s="3">
        <v>7.4307925058023203</v>
      </c>
      <c r="E23" s="3">
        <v>9.8705649549233296</v>
      </c>
      <c r="F23" s="3">
        <v>11.277865103262</v>
      </c>
      <c r="G23" s="3">
        <v>16.905296249657201</v>
      </c>
      <c r="H23" s="3">
        <v>18.447074366906602</v>
      </c>
      <c r="I23" s="3">
        <v>21.911061697666401</v>
      </c>
      <c r="J23" s="3">
        <v>22.337203507043899</v>
      </c>
      <c r="K23" s="3">
        <v>23.8391690677079</v>
      </c>
      <c r="L23" s="3">
        <v>24.317509562386299</v>
      </c>
      <c r="M23" s="3">
        <v>25.582959046150101</v>
      </c>
      <c r="N23" s="3">
        <v>7.6917859323068596</v>
      </c>
      <c r="O23" s="3">
        <v>7.8203657446864998</v>
      </c>
      <c r="P23" s="3">
        <v>10.353771755000301</v>
      </c>
      <c r="Q23" s="9">
        <v>13.015757577692799</v>
      </c>
      <c r="R23" s="9">
        <v>13.015757577692799</v>
      </c>
      <c r="S23" s="9">
        <v>13.015757577692799</v>
      </c>
      <c r="T23" s="9">
        <v>13.015757577692799</v>
      </c>
      <c r="U23" s="9">
        <v>13.015757577692799</v>
      </c>
      <c r="V23" s="9">
        <v>13.015757577692799</v>
      </c>
    </row>
    <row r="24" spans="1:22" ht="15.75" customHeight="1">
      <c r="A24" s="2" t="s">
        <v>10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5.75" customHeight="1">
      <c r="A25" s="4" t="s">
        <v>2</v>
      </c>
      <c r="B25" s="3">
        <v>2.1504523942636262</v>
      </c>
      <c r="C25" s="3">
        <v>3.3408871337833621</v>
      </c>
      <c r="D25" s="3">
        <v>4.7337698265382491</v>
      </c>
      <c r="E25" s="3">
        <v>5.0339171412586055</v>
      </c>
      <c r="F25" s="3">
        <v>4.1475372872656022</v>
      </c>
      <c r="G25" s="3">
        <v>3.2536218344684098</v>
      </c>
      <c r="H25" s="3">
        <v>1.8134152556299057</v>
      </c>
      <c r="I25" s="3">
        <v>2.7135140374357865</v>
      </c>
      <c r="J25" s="3">
        <v>1.7339006686040621</v>
      </c>
      <c r="K25" s="3">
        <v>1.7531039435211393</v>
      </c>
      <c r="L25" s="3">
        <v>3.190894842178039</v>
      </c>
      <c r="M25" s="3">
        <v>2.9906632873728438</v>
      </c>
      <c r="N25" s="3">
        <v>1.8884557945289</v>
      </c>
      <c r="O25" s="3">
        <v>3.7299556363858066</v>
      </c>
      <c r="P25" s="3">
        <v>3.9151122407851826</v>
      </c>
      <c r="Q25" s="3">
        <v>3.7550224565795425</v>
      </c>
      <c r="R25" s="3">
        <v>3.0415245332777778</v>
      </c>
      <c r="S25" s="3">
        <v>3.5714255248340967</v>
      </c>
      <c r="T25" s="3">
        <v>3.5921449988242156</v>
      </c>
      <c r="U25" s="3">
        <v>4.1373626334799303</v>
      </c>
      <c r="V25" s="3">
        <v>3.3382713236717478</v>
      </c>
    </row>
    <row r="26" spans="1:22" ht="15.75" customHeight="1">
      <c r="A26" s="7" t="s">
        <v>3</v>
      </c>
      <c r="B26" s="3">
        <v>2.9019336046622035</v>
      </c>
      <c r="C26" s="3">
        <v>3.2471361920795201</v>
      </c>
      <c r="D26" s="3">
        <v>1.602157748212174</v>
      </c>
      <c r="E26" s="3">
        <v>-2.865294556311849</v>
      </c>
      <c r="F26" s="3">
        <v>0.48136235260251464</v>
      </c>
      <c r="G26" s="3">
        <v>4.2753325320798732</v>
      </c>
      <c r="H26" s="3">
        <v>-3.8117932381846673</v>
      </c>
      <c r="I26" s="3">
        <v>2.2326303912504</v>
      </c>
      <c r="J26" s="3">
        <v>1.6620151766177464</v>
      </c>
      <c r="K26" s="3">
        <v>2.6113293372581361</v>
      </c>
      <c r="L26" s="3">
        <v>3.1602444475248266</v>
      </c>
      <c r="M26" s="3">
        <v>1.9469239581805975</v>
      </c>
      <c r="N26" s="3">
        <v>-4.3160565580185987E-2</v>
      </c>
      <c r="O26" s="3">
        <v>0.19540793591493275</v>
      </c>
      <c r="P26" s="3">
        <v>0.81906221926986833</v>
      </c>
      <c r="Q26" s="3">
        <v>2.1831660758881486</v>
      </c>
      <c r="R26" s="3">
        <v>-3.64156841483875E-2</v>
      </c>
      <c r="S26" s="3">
        <v>1.6151741672547699</v>
      </c>
      <c r="T26" s="3">
        <v>-4.1205747531941284E-2</v>
      </c>
      <c r="U26" s="3">
        <v>1.06340229865333</v>
      </c>
      <c r="V26" s="3">
        <v>1.1567091554988826</v>
      </c>
    </row>
    <row r="27" spans="1:22" ht="15.75" customHeight="1">
      <c r="A27" s="2" t="s">
        <v>11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.75" customHeight="1">
      <c r="A28" s="4" t="s">
        <v>2</v>
      </c>
      <c r="B28" s="3">
        <v>2.9503490128051055</v>
      </c>
      <c r="C28" s="3">
        <v>-1.0505015375735667</v>
      </c>
      <c r="D28" s="3">
        <v>-2.7182165174204869</v>
      </c>
      <c r="E28" s="3">
        <v>5.7456744148298213</v>
      </c>
      <c r="F28" s="3">
        <v>0.55124501075876253</v>
      </c>
      <c r="G28" s="3">
        <v>2.8085814493525021</v>
      </c>
      <c r="H28" s="3">
        <v>1.0100065188181588</v>
      </c>
      <c r="I28" s="3">
        <v>5.5481505264138207</v>
      </c>
      <c r="J28" s="3">
        <v>2.5118670771897058</v>
      </c>
      <c r="K28" s="3">
        <v>5.3218678630098566</v>
      </c>
      <c r="L28" s="3">
        <v>6.7617057695442213</v>
      </c>
      <c r="M28" s="3">
        <v>3.9877342426703848</v>
      </c>
      <c r="N28" s="3">
        <v>2.4315042259012642</v>
      </c>
      <c r="O28" s="3">
        <v>6.8599207703018692</v>
      </c>
      <c r="P28" s="3">
        <v>5.1154114960463488</v>
      </c>
      <c r="Q28" s="3">
        <v>1.7168988530813891</v>
      </c>
      <c r="R28" s="3">
        <v>4.4913261528133859</v>
      </c>
      <c r="S28" s="3">
        <v>-0.46447044728139986</v>
      </c>
      <c r="T28" s="3">
        <v>-3.7712726285531204</v>
      </c>
      <c r="U28" s="3">
        <v>-3.3083496090600022</v>
      </c>
      <c r="V28" s="3">
        <v>1.4087933056928108</v>
      </c>
    </row>
    <row r="29" spans="1:22" ht="15.75" customHeight="1">
      <c r="A29" s="7" t="s">
        <v>3</v>
      </c>
      <c r="B29" s="3">
        <v>4.0967169979052329</v>
      </c>
      <c r="C29" s="3">
        <v>2.5982573602570938</v>
      </c>
      <c r="D29" s="3">
        <v>3.017254360405758</v>
      </c>
      <c r="E29" s="3">
        <v>2.7476802523475072</v>
      </c>
      <c r="F29" s="3">
        <v>6.3861535767164099</v>
      </c>
      <c r="G29" s="3">
        <v>4.8986356796615809</v>
      </c>
      <c r="H29" s="3">
        <v>7.4651264048694657</v>
      </c>
      <c r="I29" s="3">
        <v>3.2690158644684857</v>
      </c>
      <c r="J29" s="3">
        <v>1.2391849976946361</v>
      </c>
      <c r="K29" s="3">
        <v>1.319497869979557</v>
      </c>
      <c r="L29" s="3">
        <v>5.7903459412260077</v>
      </c>
      <c r="M29" s="3">
        <v>-4.4845343355088545</v>
      </c>
      <c r="N29" s="3">
        <v>4.6587241726507216</v>
      </c>
      <c r="O29" s="3">
        <v>2.9016408707970527</v>
      </c>
      <c r="P29" s="3">
        <v>4.8639669695478318</v>
      </c>
      <c r="Q29" s="3">
        <v>1.6855503804756182</v>
      </c>
      <c r="R29" s="3">
        <v>6.1126016943293422</v>
      </c>
      <c r="S29" s="3">
        <v>3.5910046392700963</v>
      </c>
      <c r="T29" s="3">
        <v>4.1714820325194637</v>
      </c>
      <c r="U29" s="3">
        <v>5.3511944764530028</v>
      </c>
      <c r="V29" s="3">
        <v>5.2667153796381854</v>
      </c>
    </row>
    <row r="30" spans="1:22" ht="15.75" customHeight="1"/>
    <row r="31" spans="1:22" ht="15.75" customHeight="1"/>
    <row r="32" spans="1:2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00"/>
  <sheetViews>
    <sheetView tabSelected="1" topLeftCell="A31" workbookViewId="0"/>
  </sheetViews>
  <sheetFormatPr defaultColWidth="14.42578125" defaultRowHeight="15" customHeight="1"/>
  <cols>
    <col min="1" max="1" width="12" customWidth="1"/>
    <col min="2" max="2" width="11.140625" customWidth="1"/>
    <col min="3" max="3" width="8.85546875" customWidth="1"/>
    <col min="4" max="4" width="17.140625" customWidth="1"/>
    <col min="5" max="6" width="12" customWidth="1"/>
    <col min="7" max="26" width="8.85546875" customWidth="1"/>
  </cols>
  <sheetData>
    <row r="1" spans="1:6" ht="90">
      <c r="A1" s="27" t="s">
        <v>49</v>
      </c>
      <c r="B1" s="27" t="s">
        <v>82</v>
      </c>
    </row>
    <row r="2" spans="1:6">
      <c r="A2" s="25">
        <v>1</v>
      </c>
      <c r="B2" s="25">
        <v>8.0531837580791752</v>
      </c>
      <c r="E2" s="57"/>
      <c r="F2" s="57"/>
    </row>
    <row r="3" spans="1:6">
      <c r="A3" s="25">
        <v>2</v>
      </c>
      <c r="B3" s="25">
        <v>7.9326559369552534</v>
      </c>
    </row>
    <row r="4" spans="1:6">
      <c r="A4" s="25">
        <v>3</v>
      </c>
      <c r="B4" s="25">
        <v>5.5755991670057616</v>
      </c>
    </row>
    <row r="5" spans="1:6">
      <c r="A5" s="25">
        <v>4</v>
      </c>
      <c r="B5" s="25">
        <v>6.2340456839287874</v>
      </c>
    </row>
    <row r="6" spans="1:6">
      <c r="A6" s="25">
        <v>5</v>
      </c>
      <c r="B6" s="25">
        <v>5.1607558861034368</v>
      </c>
    </row>
    <row r="7" spans="1:6">
      <c r="A7" s="25">
        <v>6</v>
      </c>
      <c r="B7" s="25">
        <v>4.7121684707228182</v>
      </c>
    </row>
    <row r="8" spans="1:6">
      <c r="A8" s="25">
        <v>7</v>
      </c>
      <c r="B8" s="25">
        <v>4.4905947952239957</v>
      </c>
    </row>
    <row r="9" spans="1:6">
      <c r="A9" s="25">
        <v>8</v>
      </c>
      <c r="B9" s="25">
        <v>4.6770600387501791</v>
      </c>
    </row>
    <row r="10" spans="1:6">
      <c r="A10" s="25">
        <v>9</v>
      </c>
      <c r="B10" s="25">
        <v>6.0333539336620063</v>
      </c>
    </row>
    <row r="11" spans="1:6">
      <c r="A11" s="25">
        <v>10</v>
      </c>
      <c r="B11" s="25">
        <v>6.2341811655412487</v>
      </c>
    </row>
    <row r="12" spans="1:6">
      <c r="A12" s="25">
        <v>11</v>
      </c>
      <c r="B12" s="25">
        <v>6.6087328810643058</v>
      </c>
    </row>
    <row r="13" spans="1:6">
      <c r="A13" s="25">
        <v>12</v>
      </c>
      <c r="B13" s="25">
        <v>6.0189703415913893</v>
      </c>
    </row>
    <row r="14" spans="1:6">
      <c r="A14" s="25">
        <v>13</v>
      </c>
      <c r="B14" s="25">
        <v>7.3952521990621118</v>
      </c>
    </row>
    <row r="15" spans="1:6">
      <c r="A15" s="25">
        <v>14</v>
      </c>
      <c r="B15" s="25">
        <v>7.7469577181523501</v>
      </c>
    </row>
    <row r="16" spans="1:6">
      <c r="A16" s="25">
        <v>15</v>
      </c>
      <c r="B16" s="25">
        <v>8.1453666842351442</v>
      </c>
    </row>
    <row r="17" spans="1:2">
      <c r="A17" s="25">
        <v>16</v>
      </c>
      <c r="B17" s="25">
        <v>8.550387597216238</v>
      </c>
    </row>
    <row r="18" spans="1:2">
      <c r="A18" s="25">
        <v>17</v>
      </c>
      <c r="B18" s="25">
        <v>8.9936629930842109</v>
      </c>
    </row>
    <row r="19" spans="1:2">
      <c r="A19" s="25">
        <v>18</v>
      </c>
      <c r="B19" s="25">
        <v>9.4072494961602153</v>
      </c>
    </row>
    <row r="20" spans="1:2">
      <c r="A20" s="25">
        <v>19</v>
      </c>
      <c r="B20" s="25">
        <v>8.3669218128758427</v>
      </c>
    </row>
    <row r="21" spans="1:2" ht="15.75" customHeight="1">
      <c r="A21" s="25">
        <v>20</v>
      </c>
      <c r="B21" s="25">
        <v>8.384060485054313</v>
      </c>
    </row>
    <row r="22" spans="1:2" ht="15.75" customHeight="1">
      <c r="A22" s="25">
        <v>21</v>
      </c>
      <c r="B22" s="25">
        <v>9.848046904160368</v>
      </c>
    </row>
    <row r="23" spans="1:2" ht="15.75" customHeight="1"/>
    <row r="24" spans="1:2" ht="15.75" customHeight="1"/>
    <row r="25" spans="1:2" ht="15.75" customHeight="1">
      <c r="A25" s="13" t="s">
        <v>19</v>
      </c>
    </row>
    <row r="26" spans="1:2" ht="15.75" customHeight="1"/>
    <row r="27" spans="1:2" ht="15.75" customHeight="1">
      <c r="A27" s="63" t="s">
        <v>20</v>
      </c>
      <c r="B27" s="64"/>
    </row>
    <row r="28" spans="1:2" ht="15.75" customHeight="1">
      <c r="A28" s="13" t="s">
        <v>21</v>
      </c>
      <c r="B28" s="13">
        <v>0.66541649108660528</v>
      </c>
    </row>
    <row r="29" spans="1:2" ht="15.75" customHeight="1">
      <c r="A29" s="13" t="s">
        <v>22</v>
      </c>
      <c r="B29" s="13">
        <v>0.4427791066100103</v>
      </c>
    </row>
    <row r="30" spans="1:2" ht="15.75" customHeight="1">
      <c r="A30" s="13" t="s">
        <v>23</v>
      </c>
      <c r="B30" s="13">
        <v>0.41345169116843189</v>
      </c>
    </row>
    <row r="31" spans="1:2" ht="15.75" customHeight="1">
      <c r="A31" s="13" t="s">
        <v>24</v>
      </c>
      <c r="B31" s="13">
        <v>1.2528227161577834</v>
      </c>
    </row>
    <row r="32" spans="1:2" ht="15.75" customHeight="1">
      <c r="A32" s="15" t="s">
        <v>25</v>
      </c>
      <c r="B32" s="15">
        <v>21</v>
      </c>
    </row>
    <row r="33" spans="1:9" ht="15.75" customHeight="1"/>
    <row r="34" spans="1:9" ht="15.75" customHeight="1">
      <c r="A34" s="13" t="s">
        <v>26</v>
      </c>
    </row>
    <row r="35" spans="1:9" ht="15.75" customHeight="1">
      <c r="A35" s="14"/>
      <c r="B35" s="14" t="s">
        <v>27</v>
      </c>
      <c r="C35" s="14" t="s">
        <v>28</v>
      </c>
      <c r="D35" s="14" t="s">
        <v>29</v>
      </c>
      <c r="E35" s="14" t="s">
        <v>30</v>
      </c>
      <c r="F35" s="14" t="s">
        <v>31</v>
      </c>
    </row>
    <row r="36" spans="1:9" ht="15.75" customHeight="1">
      <c r="A36" s="13" t="s">
        <v>32</v>
      </c>
      <c r="B36" s="13">
        <v>1</v>
      </c>
      <c r="C36" s="13">
        <v>23.696956274642481</v>
      </c>
      <c r="D36" s="13">
        <v>23.696956274642481</v>
      </c>
      <c r="E36" s="13">
        <v>15.097788193850468</v>
      </c>
      <c r="F36" s="13">
        <v>9.9503047532669298E-4</v>
      </c>
    </row>
    <row r="37" spans="1:9" ht="15.75" customHeight="1">
      <c r="A37" s="13" t="s">
        <v>33</v>
      </c>
      <c r="B37" s="13">
        <v>19</v>
      </c>
      <c r="C37" s="13">
        <v>29.82173040429835</v>
      </c>
      <c r="D37" s="13">
        <v>1.5695647581209657</v>
      </c>
    </row>
    <row r="38" spans="1:9" ht="15.75" customHeight="1">
      <c r="A38" s="15" t="s">
        <v>34</v>
      </c>
      <c r="B38" s="15">
        <v>20</v>
      </c>
      <c r="C38" s="15">
        <v>53.518686678940831</v>
      </c>
      <c r="D38" s="15"/>
      <c r="E38" s="15"/>
      <c r="F38" s="15"/>
    </row>
    <row r="39" spans="1:9" ht="15.75" customHeight="1"/>
    <row r="40" spans="1:9" ht="15.75" customHeight="1">
      <c r="A40" s="14"/>
      <c r="B40" s="14" t="s">
        <v>35</v>
      </c>
      <c r="C40" s="14" t="s">
        <v>24</v>
      </c>
      <c r="D40" s="14" t="s">
        <v>36</v>
      </c>
      <c r="E40" s="14" t="s">
        <v>37</v>
      </c>
      <c r="F40" s="14" t="s">
        <v>38</v>
      </c>
      <c r="G40" s="14" t="s">
        <v>39</v>
      </c>
      <c r="H40" s="14" t="s">
        <v>40</v>
      </c>
      <c r="I40" s="14" t="s">
        <v>41</v>
      </c>
    </row>
    <row r="41" spans="1:9" ht="15.75" customHeight="1">
      <c r="A41" s="13" t="s">
        <v>42</v>
      </c>
      <c r="B41" s="13">
        <v>5.1450072620051399</v>
      </c>
      <c r="C41" s="13">
        <v>0.566910107089305</v>
      </c>
      <c r="D41" s="13">
        <v>9.0755257273877632</v>
      </c>
      <c r="E41" s="13">
        <v>2.4517828874855954E-8</v>
      </c>
      <c r="F41" s="13">
        <v>3.9584507711800336</v>
      </c>
      <c r="G41" s="13">
        <v>6.3315637528302462</v>
      </c>
      <c r="H41" s="13">
        <v>3.9584507711800336</v>
      </c>
      <c r="I41" s="13">
        <v>6.3315637528302462</v>
      </c>
    </row>
    <row r="42" spans="1:9" ht="15.75" customHeight="1">
      <c r="A42" s="15" t="s">
        <v>69</v>
      </c>
      <c r="B42" s="15">
        <v>0.17542881145680167</v>
      </c>
      <c r="C42" s="15">
        <v>4.5148596764102066E-2</v>
      </c>
      <c r="D42" s="15">
        <v>3.8855872392536068</v>
      </c>
      <c r="E42" s="15">
        <v>9.9503047532669472E-4</v>
      </c>
      <c r="F42" s="15">
        <v>8.0931712406754883E-2</v>
      </c>
      <c r="G42" s="15">
        <v>0.26992591050684844</v>
      </c>
      <c r="H42" s="15">
        <v>8.0931712406754883E-2</v>
      </c>
      <c r="I42" s="15">
        <v>0.26992591050684844</v>
      </c>
    </row>
    <row r="43" spans="1:9" ht="15.75" customHeight="1"/>
    <row r="44" spans="1:9" ht="15.75" customHeight="1">
      <c r="A44" s="45" t="s">
        <v>48</v>
      </c>
      <c r="B44" s="46" t="s">
        <v>49</v>
      </c>
      <c r="C44" s="47" t="s">
        <v>82</v>
      </c>
      <c r="D44" s="47" t="s">
        <v>50</v>
      </c>
      <c r="E44" s="47" t="s">
        <v>72</v>
      </c>
      <c r="F44" s="48" t="s">
        <v>73</v>
      </c>
      <c r="G44" s="43"/>
    </row>
    <row r="45" spans="1:9" ht="15.75" customHeight="1">
      <c r="A45" s="49">
        <v>1997</v>
      </c>
      <c r="B45" s="25">
        <v>1</v>
      </c>
      <c r="C45" s="25">
        <v>8.0531837580791752</v>
      </c>
      <c r="D45" s="13">
        <f t="shared" ref="D45:D65" si="0">B$41+B$42*B45</f>
        <v>5.3204360734619414</v>
      </c>
      <c r="E45" s="13">
        <f t="shared" ref="E45:E65" si="1">C45-D45</f>
        <v>2.7327476846172338</v>
      </c>
      <c r="F45" s="50">
        <f t="shared" ref="F45:F65" si="2">ABS(E45)</f>
        <v>2.7327476846172338</v>
      </c>
      <c r="H45" s="51" t="s">
        <v>74</v>
      </c>
      <c r="I45" s="51">
        <f>SUM(F45:F65)/B65</f>
        <v>0.92001712158008453</v>
      </c>
    </row>
    <row r="46" spans="1:9" ht="15.75" customHeight="1">
      <c r="A46" s="49">
        <v>1998</v>
      </c>
      <c r="B46" s="25">
        <v>2</v>
      </c>
      <c r="C46" s="25">
        <v>7.9326559369552534</v>
      </c>
      <c r="D46" s="13">
        <f t="shared" si="0"/>
        <v>5.4958648849187437</v>
      </c>
      <c r="E46" s="13">
        <f t="shared" si="1"/>
        <v>2.4367910520365097</v>
      </c>
      <c r="F46" s="50">
        <f t="shared" si="2"/>
        <v>2.4367910520365097</v>
      </c>
    </row>
    <row r="47" spans="1:9" ht="15.75" customHeight="1">
      <c r="A47" s="49">
        <v>1999</v>
      </c>
      <c r="B47" s="25">
        <v>3</v>
      </c>
      <c r="C47" s="25">
        <v>5.5755991670057616</v>
      </c>
      <c r="D47" s="13">
        <f t="shared" si="0"/>
        <v>5.6712936963755451</v>
      </c>
      <c r="E47" s="13">
        <f t="shared" si="1"/>
        <v>-9.569452936978351E-2</v>
      </c>
      <c r="F47" s="50">
        <f t="shared" si="2"/>
        <v>9.569452936978351E-2</v>
      </c>
    </row>
    <row r="48" spans="1:9" ht="15.75" customHeight="1">
      <c r="A48" s="49">
        <v>2000</v>
      </c>
      <c r="B48" s="25">
        <v>4</v>
      </c>
      <c r="C48" s="25">
        <v>6.2340456839287874</v>
      </c>
      <c r="D48" s="13">
        <f t="shared" si="0"/>
        <v>5.8467225078323466</v>
      </c>
      <c r="E48" s="13">
        <f t="shared" si="1"/>
        <v>0.38732317609644085</v>
      </c>
      <c r="F48" s="50">
        <f t="shared" si="2"/>
        <v>0.38732317609644085</v>
      </c>
    </row>
    <row r="49" spans="1:6" ht="15.75" customHeight="1">
      <c r="A49" s="49">
        <v>2001</v>
      </c>
      <c r="B49" s="25">
        <v>5</v>
      </c>
      <c r="C49" s="25">
        <v>5.1607558861034368</v>
      </c>
      <c r="D49" s="13">
        <f t="shared" si="0"/>
        <v>6.022151319289148</v>
      </c>
      <c r="E49" s="13">
        <f t="shared" si="1"/>
        <v>-0.86139543318571121</v>
      </c>
      <c r="F49" s="50">
        <f t="shared" si="2"/>
        <v>0.86139543318571121</v>
      </c>
    </row>
    <row r="50" spans="1:6" ht="15.75" customHeight="1">
      <c r="A50" s="49">
        <v>2002</v>
      </c>
      <c r="B50" s="25">
        <v>6</v>
      </c>
      <c r="C50" s="25">
        <v>4.7121684707228182</v>
      </c>
      <c r="D50" s="13">
        <f t="shared" si="0"/>
        <v>6.1975801307459495</v>
      </c>
      <c r="E50" s="13">
        <f t="shared" si="1"/>
        <v>-1.4854116600231313</v>
      </c>
      <c r="F50" s="50">
        <f t="shared" si="2"/>
        <v>1.4854116600231313</v>
      </c>
    </row>
    <row r="51" spans="1:6" ht="15.75" customHeight="1">
      <c r="A51" s="49">
        <v>2003</v>
      </c>
      <c r="B51" s="25">
        <v>7</v>
      </c>
      <c r="C51" s="25">
        <v>4.4905947952239957</v>
      </c>
      <c r="D51" s="13">
        <f t="shared" si="0"/>
        <v>6.3730089422027518</v>
      </c>
      <c r="E51" s="13">
        <f t="shared" si="1"/>
        <v>-1.8824141469787561</v>
      </c>
      <c r="F51" s="50">
        <f t="shared" si="2"/>
        <v>1.8824141469787561</v>
      </c>
    </row>
    <row r="52" spans="1:6" ht="15.75" customHeight="1">
      <c r="A52" s="49">
        <v>2004</v>
      </c>
      <c r="B52" s="25">
        <v>8</v>
      </c>
      <c r="C52" s="25">
        <v>4.6770600387501791</v>
      </c>
      <c r="D52" s="13">
        <f t="shared" si="0"/>
        <v>6.5484377536595533</v>
      </c>
      <c r="E52" s="13">
        <f t="shared" si="1"/>
        <v>-1.8713777149093742</v>
      </c>
      <c r="F52" s="50">
        <f t="shared" si="2"/>
        <v>1.8713777149093742</v>
      </c>
    </row>
    <row r="53" spans="1:6" ht="15.75" customHeight="1">
      <c r="A53" s="49">
        <v>2005</v>
      </c>
      <c r="B53" s="25">
        <v>9</v>
      </c>
      <c r="C53" s="25">
        <v>6.0333539336620063</v>
      </c>
      <c r="D53" s="13">
        <f t="shared" si="0"/>
        <v>6.7238665651163547</v>
      </c>
      <c r="E53" s="13">
        <f t="shared" si="1"/>
        <v>-0.69051263145434838</v>
      </c>
      <c r="F53" s="50">
        <f t="shared" si="2"/>
        <v>0.69051263145434838</v>
      </c>
    </row>
    <row r="54" spans="1:6" ht="15.75" customHeight="1">
      <c r="A54" s="49">
        <v>2006</v>
      </c>
      <c r="B54" s="25">
        <v>10</v>
      </c>
      <c r="C54" s="25">
        <v>6.2341811655412487</v>
      </c>
      <c r="D54" s="13">
        <f t="shared" si="0"/>
        <v>6.8992953765731571</v>
      </c>
      <c r="E54" s="13">
        <f t="shared" si="1"/>
        <v>-0.66511421103190838</v>
      </c>
      <c r="F54" s="50">
        <f t="shared" si="2"/>
        <v>0.66511421103190838</v>
      </c>
    </row>
    <row r="55" spans="1:6" ht="15.75" customHeight="1">
      <c r="A55" s="49">
        <v>2007</v>
      </c>
      <c r="B55" s="25">
        <v>11</v>
      </c>
      <c r="C55" s="25">
        <v>6.6087328810643058</v>
      </c>
      <c r="D55" s="13">
        <f t="shared" si="0"/>
        <v>7.0747241880299585</v>
      </c>
      <c r="E55" s="13">
        <f t="shared" si="1"/>
        <v>-0.46599130696565272</v>
      </c>
      <c r="F55" s="50">
        <f t="shared" si="2"/>
        <v>0.46599130696565272</v>
      </c>
    </row>
    <row r="56" spans="1:6" ht="15.75" customHeight="1">
      <c r="A56" s="49">
        <v>2008</v>
      </c>
      <c r="B56" s="25">
        <v>12</v>
      </c>
      <c r="C56" s="25">
        <v>6.0189703415913893</v>
      </c>
      <c r="D56" s="13">
        <f t="shared" si="0"/>
        <v>7.25015299948676</v>
      </c>
      <c r="E56" s="13">
        <f t="shared" si="1"/>
        <v>-1.2311826578953706</v>
      </c>
      <c r="F56" s="50">
        <f t="shared" si="2"/>
        <v>1.2311826578953706</v>
      </c>
    </row>
    <row r="57" spans="1:6" ht="15.75" customHeight="1">
      <c r="A57" s="49">
        <v>2009</v>
      </c>
      <c r="B57" s="25">
        <v>13</v>
      </c>
      <c r="C57" s="25">
        <v>7.3952521990621118</v>
      </c>
      <c r="D57" s="13">
        <f t="shared" si="0"/>
        <v>7.4255818109435614</v>
      </c>
      <c r="E57" s="13">
        <f t="shared" si="1"/>
        <v>-3.0329611881449559E-2</v>
      </c>
      <c r="F57" s="50">
        <f t="shared" si="2"/>
        <v>3.0329611881449559E-2</v>
      </c>
    </row>
    <row r="58" spans="1:6" ht="15.75" customHeight="1">
      <c r="A58" s="49">
        <v>2010</v>
      </c>
      <c r="B58" s="25">
        <v>14</v>
      </c>
      <c r="C58" s="25">
        <v>7.7469577181523501</v>
      </c>
      <c r="D58" s="13">
        <f t="shared" si="0"/>
        <v>7.6010106224003628</v>
      </c>
      <c r="E58" s="13">
        <f t="shared" si="1"/>
        <v>0.14594709575198728</v>
      </c>
      <c r="F58" s="50">
        <f t="shared" si="2"/>
        <v>0.14594709575198728</v>
      </c>
    </row>
    <row r="59" spans="1:6" ht="15.75" customHeight="1">
      <c r="A59" s="49">
        <v>2011</v>
      </c>
      <c r="B59" s="25">
        <v>15</v>
      </c>
      <c r="C59" s="25">
        <v>8.1453666842351442</v>
      </c>
      <c r="D59" s="13">
        <f t="shared" si="0"/>
        <v>7.7764394338571652</v>
      </c>
      <c r="E59" s="13">
        <f t="shared" si="1"/>
        <v>0.36892725037797902</v>
      </c>
      <c r="F59" s="50">
        <f t="shared" si="2"/>
        <v>0.36892725037797902</v>
      </c>
    </row>
    <row r="60" spans="1:6" ht="15.75" customHeight="1">
      <c r="A60" s="49">
        <v>2012</v>
      </c>
      <c r="B60" s="25">
        <v>16</v>
      </c>
      <c r="C60" s="25">
        <v>8.550387597216238</v>
      </c>
      <c r="D60" s="13">
        <f t="shared" si="0"/>
        <v>7.9518682453139666</v>
      </c>
      <c r="E60" s="13">
        <f t="shared" si="1"/>
        <v>0.59851935190227135</v>
      </c>
      <c r="F60" s="50">
        <f t="shared" si="2"/>
        <v>0.59851935190227135</v>
      </c>
    </row>
    <row r="61" spans="1:6" ht="15.75" customHeight="1">
      <c r="A61" s="49">
        <v>2013</v>
      </c>
      <c r="B61" s="25">
        <v>17</v>
      </c>
      <c r="C61" s="25">
        <v>8.9936629930842109</v>
      </c>
      <c r="D61" s="13">
        <f t="shared" si="0"/>
        <v>8.1272970567707681</v>
      </c>
      <c r="E61" s="13">
        <f t="shared" si="1"/>
        <v>0.86636593631344283</v>
      </c>
      <c r="F61" s="50">
        <f t="shared" si="2"/>
        <v>0.86636593631344283</v>
      </c>
    </row>
    <row r="62" spans="1:6" ht="15.75" customHeight="1">
      <c r="A62" s="49">
        <v>2014</v>
      </c>
      <c r="B62" s="25">
        <v>18</v>
      </c>
      <c r="C62" s="25">
        <v>9.4072494961602153</v>
      </c>
      <c r="D62" s="13">
        <f t="shared" si="0"/>
        <v>8.3027258682275704</v>
      </c>
      <c r="E62" s="13">
        <f t="shared" si="1"/>
        <v>1.1045236279326449</v>
      </c>
      <c r="F62" s="50">
        <f t="shared" si="2"/>
        <v>1.1045236279326449</v>
      </c>
    </row>
    <row r="63" spans="1:6" ht="15.75" customHeight="1">
      <c r="A63" s="49">
        <v>2015</v>
      </c>
      <c r="B63" s="25">
        <v>19</v>
      </c>
      <c r="C63" s="25">
        <v>8.3669218128758427</v>
      </c>
      <c r="D63" s="13">
        <f t="shared" si="0"/>
        <v>8.4781546796843728</v>
      </c>
      <c r="E63" s="13">
        <f t="shared" si="1"/>
        <v>-0.11123286680853006</v>
      </c>
      <c r="F63" s="50">
        <f t="shared" si="2"/>
        <v>0.11123286680853006</v>
      </c>
    </row>
    <row r="64" spans="1:6" ht="15.75" customHeight="1">
      <c r="A64" s="49">
        <v>2016</v>
      </c>
      <c r="B64" s="25">
        <v>20</v>
      </c>
      <c r="C64" s="25">
        <v>8.384060485054313</v>
      </c>
      <c r="D64" s="13">
        <f t="shared" si="0"/>
        <v>8.6535834911411733</v>
      </c>
      <c r="E64" s="13">
        <f t="shared" si="1"/>
        <v>-0.26952300608686031</v>
      </c>
      <c r="F64" s="50">
        <f t="shared" si="2"/>
        <v>0.26952300608686031</v>
      </c>
    </row>
    <row r="65" spans="1:6" ht="15.75" customHeight="1">
      <c r="A65" s="52">
        <v>2017</v>
      </c>
      <c r="B65" s="15">
        <v>21</v>
      </c>
      <c r="C65" s="15">
        <v>9.848046904160368</v>
      </c>
      <c r="D65" s="15">
        <f t="shared" si="0"/>
        <v>8.8290123025979739</v>
      </c>
      <c r="E65" s="15">
        <f t="shared" si="1"/>
        <v>1.0190346015623941</v>
      </c>
      <c r="F65" s="53">
        <f t="shared" si="2"/>
        <v>1.0190346015623941</v>
      </c>
    </row>
    <row r="66" spans="1:6" ht="15.75" customHeight="1"/>
    <row r="67" spans="1:6" ht="15.75" customHeight="1"/>
    <row r="68" spans="1:6" ht="15.75" customHeight="1">
      <c r="A68" s="25"/>
    </row>
    <row r="69" spans="1:6" ht="15.75" customHeight="1"/>
    <row r="70" spans="1:6" ht="15.75" customHeight="1"/>
    <row r="71" spans="1:6" ht="15.75" customHeight="1"/>
    <row r="72" spans="1:6" ht="15.75" customHeight="1"/>
    <row r="73" spans="1:6" ht="15.75" customHeight="1"/>
    <row r="74" spans="1:6" ht="15.75" customHeight="1"/>
    <row r="75" spans="1:6" ht="15.75" customHeight="1"/>
    <row r="76" spans="1:6" ht="15.75" customHeight="1"/>
    <row r="77" spans="1:6" ht="15.75" customHeight="1"/>
    <row r="78" spans="1:6" ht="15.75" customHeight="1"/>
    <row r="79" spans="1:6" ht="15.75" customHeight="1"/>
    <row r="80" spans="1: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7:B2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1000"/>
  <sheetViews>
    <sheetView workbookViewId="0"/>
  </sheetViews>
  <sheetFormatPr defaultColWidth="14.42578125" defaultRowHeight="15" customHeight="1"/>
  <cols>
    <col min="1" max="1" width="23.42578125" customWidth="1"/>
    <col min="2" max="2" width="47.42578125" customWidth="1"/>
    <col min="3" max="3" width="41.42578125" customWidth="1"/>
    <col min="4" max="4" width="48.42578125" customWidth="1"/>
    <col min="5" max="5" width="50.28515625" customWidth="1"/>
    <col min="6" max="6" width="27.7109375" customWidth="1"/>
    <col min="7" max="7" width="41" customWidth="1"/>
    <col min="8" max="8" width="24" customWidth="1"/>
    <col min="9" max="9" width="27.28515625" customWidth="1"/>
    <col min="10" max="10" width="31.140625" customWidth="1"/>
    <col min="11" max="11" width="22.140625" customWidth="1"/>
    <col min="12" max="12" width="9.42578125" customWidth="1"/>
    <col min="13" max="13" width="20.7109375" customWidth="1"/>
    <col min="14" max="14" width="17.28515625" customWidth="1"/>
    <col min="15" max="15" width="12" customWidth="1"/>
    <col min="16" max="16" width="16.140625" customWidth="1"/>
    <col min="17" max="17" width="15.7109375" customWidth="1"/>
    <col min="18" max="18" width="12.85546875" customWidth="1"/>
    <col min="19" max="19" width="15.7109375" customWidth="1"/>
    <col min="20" max="26" width="8.85546875" customWidth="1"/>
  </cols>
  <sheetData>
    <row r="2" spans="1:18" ht="15.75">
      <c r="A2" s="12" t="s">
        <v>12</v>
      </c>
      <c r="B2" s="12" t="s">
        <v>13</v>
      </c>
      <c r="C2" s="12" t="s">
        <v>6</v>
      </c>
      <c r="D2" s="12" t="s">
        <v>10</v>
      </c>
      <c r="E2" s="12" t="s">
        <v>11</v>
      </c>
      <c r="F2" s="12" t="s">
        <v>14</v>
      </c>
      <c r="G2" s="12" t="s">
        <v>15</v>
      </c>
      <c r="H2" s="12" t="s">
        <v>16</v>
      </c>
      <c r="I2" s="12" t="s">
        <v>17</v>
      </c>
      <c r="J2" s="12" t="s">
        <v>18</v>
      </c>
      <c r="M2" s="13" t="s">
        <v>19</v>
      </c>
    </row>
    <row r="3" spans="1:18">
      <c r="A3" s="13">
        <v>1997</v>
      </c>
      <c r="B3" s="13">
        <v>8.0531837580791805</v>
      </c>
      <c r="C3" s="13">
        <v>1.8553430248840215</v>
      </c>
      <c r="D3" s="13">
        <v>2.1504523942636262</v>
      </c>
      <c r="E3" s="13">
        <v>1.4174644122931599</v>
      </c>
      <c r="F3" s="13">
        <v>2850000</v>
      </c>
      <c r="G3" s="13">
        <v>11.0101414548389</v>
      </c>
      <c r="H3" s="13">
        <v>45.849336426208303</v>
      </c>
      <c r="I3" s="13">
        <v>6.9267125162915102</v>
      </c>
      <c r="J3" s="13">
        <v>10.145941682628701</v>
      </c>
    </row>
    <row r="4" spans="1:18">
      <c r="A4" s="13">
        <v>1998</v>
      </c>
      <c r="B4" s="13">
        <v>7.9326559369552498</v>
      </c>
      <c r="C4" s="13">
        <v>-1.1244424257402414</v>
      </c>
      <c r="D4" s="13">
        <v>3.3408871337833621</v>
      </c>
      <c r="E4" s="13">
        <v>-2.4928014700979202</v>
      </c>
      <c r="F4" s="13">
        <v>4818000</v>
      </c>
      <c r="G4" s="13">
        <v>17.8942560951958</v>
      </c>
      <c r="H4" s="13">
        <v>46.880774632271397</v>
      </c>
      <c r="I4" s="13">
        <v>3.19507629280056</v>
      </c>
      <c r="J4" s="13">
        <v>23.144694368505199</v>
      </c>
      <c r="M4" s="63" t="s">
        <v>20</v>
      </c>
      <c r="N4" s="64"/>
    </row>
    <row r="5" spans="1:18">
      <c r="A5" s="13">
        <v>1999</v>
      </c>
      <c r="B5" s="13">
        <v>5.5755991670057599</v>
      </c>
      <c r="C5" s="13">
        <v>-0.94884592255172606</v>
      </c>
      <c r="D5" s="13">
        <v>4.7337698265382491</v>
      </c>
      <c r="E5" s="13">
        <v>-4.0900693488793003</v>
      </c>
      <c r="F5" s="13">
        <v>5107000</v>
      </c>
      <c r="G5" s="13">
        <v>13.124456484337401</v>
      </c>
      <c r="H5" s="13">
        <v>44.4142468888571</v>
      </c>
      <c r="I5" s="13">
        <v>4.8584474990266804</v>
      </c>
      <c r="J5" s="13">
        <v>15.746401864448</v>
      </c>
      <c r="M5" s="13" t="s">
        <v>21</v>
      </c>
      <c r="N5" s="13">
        <v>0.86962240531772439</v>
      </c>
    </row>
    <row r="6" spans="1:18">
      <c r="A6" s="13">
        <v>2000</v>
      </c>
      <c r="B6" s="13">
        <v>6.2340456839287901</v>
      </c>
      <c r="C6" s="13">
        <v>2.9709107810716517</v>
      </c>
      <c r="D6" s="13">
        <v>5.0339171412586055</v>
      </c>
      <c r="E6" s="13">
        <v>4.3102049929100996</v>
      </c>
      <c r="F6" s="13">
        <v>5313000</v>
      </c>
      <c r="G6" s="13">
        <v>7.3039120615118902</v>
      </c>
      <c r="H6" s="13">
        <v>42.906503369710201</v>
      </c>
      <c r="I6" s="13">
        <v>7.0441410594726603</v>
      </c>
      <c r="J6" s="13">
        <v>7.6827433794503399</v>
      </c>
      <c r="M6" s="13" t="s">
        <v>22</v>
      </c>
      <c r="N6" s="13">
        <v>0.75624312783058456</v>
      </c>
    </row>
    <row r="7" spans="1:18">
      <c r="A7" s="13">
        <v>2001</v>
      </c>
      <c r="B7" s="13">
        <v>5.1607558861034404</v>
      </c>
      <c r="C7" s="13">
        <v>5.9648943668406673E-2</v>
      </c>
      <c r="D7" s="13">
        <v>4.1475372872656022</v>
      </c>
      <c r="E7" s="13">
        <v>-0.76799924089469596</v>
      </c>
      <c r="F7" s="13">
        <v>4773000</v>
      </c>
      <c r="G7" s="13">
        <v>14.9988425853515</v>
      </c>
      <c r="H7" s="13">
        <v>42.807909793555702</v>
      </c>
      <c r="I7" s="13">
        <v>6.8403590248752497</v>
      </c>
      <c r="J7" s="13">
        <v>16.339815017978299</v>
      </c>
      <c r="M7" s="13" t="s">
        <v>23</v>
      </c>
      <c r="N7" s="13">
        <v>0.59373854638430767</v>
      </c>
    </row>
    <row r="8" spans="1:18">
      <c r="A8" s="13">
        <v>2002</v>
      </c>
      <c r="B8" s="13">
        <v>4.71216847072282</v>
      </c>
      <c r="C8" s="13">
        <v>1.7602427785657682</v>
      </c>
      <c r="D8" s="13">
        <v>3.2536218344684098</v>
      </c>
      <c r="E8" s="13">
        <v>1.51843537590915</v>
      </c>
      <c r="F8" s="13">
        <v>3785000</v>
      </c>
      <c r="G8" s="13">
        <v>21.455965064846499</v>
      </c>
      <c r="H8" s="13">
        <v>43.557150523209003</v>
      </c>
      <c r="I8" s="13">
        <v>8.4501643770833006</v>
      </c>
      <c r="J8" s="13">
        <v>19.701632973371499</v>
      </c>
      <c r="M8" s="13" t="s">
        <v>24</v>
      </c>
      <c r="N8" s="13">
        <v>1.0426547713838286</v>
      </c>
    </row>
    <row r="9" spans="1:18">
      <c r="A9" s="13">
        <v>2003</v>
      </c>
      <c r="B9" s="13">
        <v>4.4905947952240002</v>
      </c>
      <c r="C9" s="13">
        <v>-5.1285666497420834E-2</v>
      </c>
      <c r="D9" s="13">
        <v>1.8134152556299057</v>
      </c>
      <c r="E9" s="13">
        <v>-0.18056618312485301</v>
      </c>
      <c r="F9" s="13">
        <v>4133000</v>
      </c>
      <c r="G9" s="13">
        <v>31.103798196935699</v>
      </c>
      <c r="H9" s="13">
        <v>43.546511627907002</v>
      </c>
      <c r="I9" s="13">
        <v>14.714919722814701</v>
      </c>
      <c r="J9" s="13">
        <v>29.509159160049599</v>
      </c>
      <c r="M9" s="15" t="s">
        <v>25</v>
      </c>
      <c r="N9" s="15">
        <v>21</v>
      </c>
    </row>
    <row r="10" spans="1:18">
      <c r="A10" s="13">
        <v>2004</v>
      </c>
      <c r="B10" s="13">
        <v>4.6770600387501799</v>
      </c>
      <c r="C10" s="13">
        <v>4.5617819574883924</v>
      </c>
      <c r="D10" s="13">
        <v>2.7135140374357865</v>
      </c>
      <c r="E10" s="13">
        <v>4.3523675454059099</v>
      </c>
      <c r="F10" s="13">
        <v>4794000</v>
      </c>
      <c r="G10" s="13">
        <v>43.7546531197017</v>
      </c>
      <c r="H10" s="13">
        <v>43.981018174774803</v>
      </c>
      <c r="I10" s="13">
        <v>6.5971850998596198</v>
      </c>
      <c r="J10" s="13">
        <v>40.835601626450199</v>
      </c>
    </row>
    <row r="11" spans="1:18">
      <c r="A11" s="13">
        <v>2005</v>
      </c>
      <c r="B11" s="13">
        <v>6.0333539336620099</v>
      </c>
      <c r="C11" s="13">
        <v>2.0555715014644278</v>
      </c>
      <c r="D11" s="13">
        <v>1.7339006686040621</v>
      </c>
      <c r="E11" s="13">
        <v>1.3729752601443399</v>
      </c>
      <c r="F11" s="13">
        <v>5358000</v>
      </c>
      <c r="G11" s="13">
        <v>54.009972534863202</v>
      </c>
      <c r="H11" s="13">
        <v>44.103059581320501</v>
      </c>
      <c r="I11" s="13">
        <v>6.8695372089896498</v>
      </c>
      <c r="J11" s="13">
        <v>51.9762318462423</v>
      </c>
      <c r="M11" s="13" t="s">
        <v>26</v>
      </c>
    </row>
    <row r="12" spans="1:18">
      <c r="A12" s="13">
        <v>2006</v>
      </c>
      <c r="B12" s="13">
        <v>6.2341811655412496</v>
      </c>
      <c r="C12" s="13">
        <v>2.8479620076530949</v>
      </c>
      <c r="D12" s="13">
        <v>1.7531039435211393</v>
      </c>
      <c r="E12" s="13">
        <v>4.1932690864368398</v>
      </c>
      <c r="F12" s="13">
        <v>5017000</v>
      </c>
      <c r="G12" s="13">
        <v>27.413835171641502</v>
      </c>
      <c r="H12" s="13">
        <v>44.568990223863999</v>
      </c>
      <c r="I12" s="13">
        <v>4.1835681289690196</v>
      </c>
      <c r="J12" s="13">
        <v>19.400775271948099</v>
      </c>
      <c r="M12" s="14"/>
      <c r="N12" s="14" t="s">
        <v>27</v>
      </c>
      <c r="O12" s="14" t="s">
        <v>28</v>
      </c>
      <c r="P12" s="14" t="s">
        <v>29</v>
      </c>
      <c r="Q12" s="14" t="s">
        <v>30</v>
      </c>
      <c r="R12" s="14" t="s">
        <v>31</v>
      </c>
    </row>
    <row r="13" spans="1:18">
      <c r="A13" s="13">
        <v>2007</v>
      </c>
      <c r="B13" s="13">
        <v>6.6087328810643102</v>
      </c>
      <c r="C13" s="13">
        <v>4.9808299200050357</v>
      </c>
      <c r="D13" s="13">
        <v>3.190894842178039</v>
      </c>
      <c r="E13" s="13">
        <v>5.6655618720569096</v>
      </c>
      <c r="F13" s="13">
        <v>5026000</v>
      </c>
      <c r="G13" s="13">
        <v>29.091460782412302</v>
      </c>
      <c r="H13" s="13">
        <v>44.181531367552502</v>
      </c>
      <c r="I13" s="13">
        <v>3.6412729910265398</v>
      </c>
      <c r="J13" s="13">
        <v>20.9708887557893</v>
      </c>
      <c r="M13" s="13" t="s">
        <v>32</v>
      </c>
      <c r="N13" s="13">
        <v>8</v>
      </c>
      <c r="O13" s="13">
        <v>40.473139011467218</v>
      </c>
      <c r="P13" s="13">
        <v>5.0591423764334023</v>
      </c>
      <c r="Q13" s="13">
        <v>4.6536726601803169</v>
      </c>
      <c r="R13" s="13">
        <v>8.7614903637117728E-3</v>
      </c>
    </row>
    <row r="14" spans="1:18">
      <c r="A14" s="13">
        <v>2008</v>
      </c>
      <c r="B14" s="13">
        <v>6.0189703415913902</v>
      </c>
      <c r="C14" s="13">
        <v>4.0617221662156311</v>
      </c>
      <c r="D14" s="13">
        <v>2.9906632873728438</v>
      </c>
      <c r="E14" s="13">
        <v>2.9661311309502998</v>
      </c>
      <c r="F14" s="13">
        <v>5050000</v>
      </c>
      <c r="G14" s="13">
        <v>31.838912906111801</v>
      </c>
      <c r="H14" s="13">
        <v>43.4131478340855</v>
      </c>
      <c r="I14" s="13">
        <v>5.6785939028417101</v>
      </c>
      <c r="J14" s="13">
        <v>21.764939601136199</v>
      </c>
      <c r="M14" s="13" t="s">
        <v>33</v>
      </c>
      <c r="N14" s="13">
        <v>12</v>
      </c>
      <c r="O14" s="13">
        <v>13.045547667473564</v>
      </c>
      <c r="P14" s="13">
        <v>1.0871289722894637</v>
      </c>
    </row>
    <row r="15" spans="1:18">
      <c r="A15" s="13">
        <v>2009</v>
      </c>
      <c r="B15" s="13">
        <v>7.3952521990621101</v>
      </c>
      <c r="C15" s="13">
        <v>-1.0732383326647863</v>
      </c>
      <c r="D15" s="13">
        <v>1.8884557945289</v>
      </c>
      <c r="E15" s="13">
        <v>1.4598186871030501</v>
      </c>
      <c r="F15" s="13">
        <v>4802000</v>
      </c>
      <c r="G15" s="13">
        <v>31.885522306821201</v>
      </c>
      <c r="H15" s="13">
        <v>45.764227141007503</v>
      </c>
      <c r="I15" s="13">
        <v>4.8880347987680404</v>
      </c>
      <c r="J15" s="13">
        <v>21.3618851640781</v>
      </c>
      <c r="M15" s="15" t="s">
        <v>34</v>
      </c>
      <c r="N15" s="15">
        <v>20</v>
      </c>
      <c r="O15" s="15">
        <v>53.518686678940782</v>
      </c>
      <c r="P15" s="15"/>
      <c r="Q15" s="15"/>
      <c r="R15" s="15"/>
    </row>
    <row r="16" spans="1:18">
      <c r="A16" s="13">
        <v>2010</v>
      </c>
      <c r="B16" s="13">
        <v>7.7469577181523501</v>
      </c>
      <c r="C16" s="13">
        <v>6.5228161792292667</v>
      </c>
      <c r="D16" s="13">
        <v>3.7299556363858066</v>
      </c>
      <c r="E16" s="13">
        <v>5.86075991239976</v>
      </c>
      <c r="F16" s="13">
        <v>5161000</v>
      </c>
      <c r="G16" s="13">
        <v>38.667346517433202</v>
      </c>
      <c r="H16" s="13">
        <v>45.251396648044697</v>
      </c>
      <c r="I16" s="13">
        <v>5.0387269010806603</v>
      </c>
      <c r="J16" s="13">
        <v>32.425225396185297</v>
      </c>
    </row>
    <row r="17" spans="1:21">
      <c r="A17" s="13">
        <v>2011</v>
      </c>
      <c r="B17" s="13">
        <v>8.1453666842351407</v>
      </c>
      <c r="C17" s="13">
        <v>3.0133962726197439</v>
      </c>
      <c r="D17" s="13">
        <v>3.9151122407851826</v>
      </c>
      <c r="E17" s="13">
        <v>4.1438386296963596</v>
      </c>
      <c r="F17" s="13">
        <v>5433000</v>
      </c>
      <c r="G17" s="13">
        <v>46.852926163201701</v>
      </c>
      <c r="H17" s="13">
        <v>47.157267897019899</v>
      </c>
      <c r="I17" s="13">
        <v>6.6364496221308498</v>
      </c>
      <c r="J17" s="13">
        <v>34.6102416152224</v>
      </c>
      <c r="M17" s="14"/>
      <c r="N17" s="14" t="s">
        <v>35</v>
      </c>
      <c r="O17" s="14" t="s">
        <v>24</v>
      </c>
      <c r="P17" s="14" t="s">
        <v>36</v>
      </c>
      <c r="Q17" s="14" t="s">
        <v>37</v>
      </c>
      <c r="R17" s="14" t="s">
        <v>38</v>
      </c>
      <c r="S17" s="14" t="s">
        <v>39</v>
      </c>
      <c r="T17" s="14" t="s">
        <v>40</v>
      </c>
      <c r="U17" s="14" t="s">
        <v>41</v>
      </c>
    </row>
    <row r="18" spans="1:21">
      <c r="A18" s="13">
        <v>2012</v>
      </c>
      <c r="B18" s="13">
        <v>8.5503875972162398</v>
      </c>
      <c r="C18" s="13">
        <v>1.0076540328270482</v>
      </c>
      <c r="D18" s="13">
        <v>3.7550224565795425</v>
      </c>
      <c r="E18" s="13">
        <v>0.80520784099893195</v>
      </c>
      <c r="F18" s="13">
        <v>5677000</v>
      </c>
      <c r="G18" s="13">
        <v>49.236667709382601</v>
      </c>
      <c r="H18" s="13">
        <v>47.5748389541493</v>
      </c>
      <c r="I18" s="13">
        <v>5.4034991403700898</v>
      </c>
      <c r="J18" s="13">
        <v>36.795257834259402</v>
      </c>
      <c r="M18" s="13" t="s">
        <v>42</v>
      </c>
      <c r="N18" s="13">
        <v>-26.191340655198776</v>
      </c>
      <c r="O18" s="13">
        <v>13.912341347252116</v>
      </c>
      <c r="P18" s="13">
        <v>-1.8825976161353988</v>
      </c>
      <c r="Q18" s="13">
        <v>8.4219186213514707E-2</v>
      </c>
      <c r="R18" s="13">
        <v>-56.503728473301535</v>
      </c>
      <c r="S18" s="13">
        <v>4.121047162903988</v>
      </c>
      <c r="T18" s="13">
        <v>-56.503728473301535</v>
      </c>
      <c r="U18" s="13">
        <v>4.121047162903988</v>
      </c>
    </row>
    <row r="19" spans="1:21">
      <c r="A19" s="13">
        <v>2013</v>
      </c>
      <c r="B19" s="13">
        <v>8.9936629930842091</v>
      </c>
      <c r="C19" s="13">
        <v>2.1142564519430351</v>
      </c>
      <c r="D19" s="13">
        <v>3.0415245332777778</v>
      </c>
      <c r="E19" s="13">
        <v>3.5879078207199799</v>
      </c>
      <c r="F19" s="13">
        <v>5813000</v>
      </c>
      <c r="G19" s="16">
        <v>49.236667709382601</v>
      </c>
      <c r="H19" s="13">
        <v>46.099306494139498</v>
      </c>
      <c r="I19" s="13">
        <v>6.2043106664009997</v>
      </c>
      <c r="J19" s="16">
        <v>36.795257834259402</v>
      </c>
      <c r="M19" s="13" t="s">
        <v>6</v>
      </c>
      <c r="N19" s="13">
        <v>6.524932263508465E-2</v>
      </c>
      <c r="O19" s="13">
        <v>0.33804924304385792</v>
      </c>
      <c r="P19" s="13">
        <v>0.19301721266276972</v>
      </c>
      <c r="Q19" s="16">
        <v>0.85017376785168708</v>
      </c>
      <c r="R19" s="13">
        <v>-0.67129670516816808</v>
      </c>
      <c r="S19" s="13">
        <v>0.80179535043833738</v>
      </c>
      <c r="T19" s="13">
        <v>-0.67129670516816808</v>
      </c>
      <c r="U19" s="13">
        <v>0.80179535043833738</v>
      </c>
    </row>
    <row r="20" spans="1:21">
      <c r="A20" s="13">
        <v>2014</v>
      </c>
      <c r="B20" s="13">
        <v>9.4072494961602207</v>
      </c>
      <c r="C20" s="13">
        <v>-0.35451480226443266</v>
      </c>
      <c r="D20" s="13">
        <v>3.5714255248340967</v>
      </c>
      <c r="E20" s="13">
        <v>-1.31466902329225</v>
      </c>
      <c r="F20" s="13">
        <v>6430000</v>
      </c>
      <c r="G20" s="16">
        <v>49.236667709382601</v>
      </c>
      <c r="H20" s="13">
        <v>44.752321331036498</v>
      </c>
      <c r="I20" s="13">
        <v>6.3290401551614197</v>
      </c>
      <c r="J20" s="16">
        <v>36.795257834259402</v>
      </c>
      <c r="M20" s="13" t="s">
        <v>10</v>
      </c>
      <c r="N20" s="13">
        <v>-0.129843818689452</v>
      </c>
      <c r="O20" s="13">
        <v>0.4514378764708985</v>
      </c>
      <c r="P20" s="13">
        <v>-0.28762278368067384</v>
      </c>
      <c r="Q20" s="13">
        <v>0.77854231453461709</v>
      </c>
      <c r="R20" s="13">
        <v>-1.1134424557419751</v>
      </c>
      <c r="S20" s="13">
        <v>0.85375481836307121</v>
      </c>
      <c r="T20" s="13">
        <v>-1.1134424557419751</v>
      </c>
      <c r="U20" s="13">
        <v>0.85375481836307121</v>
      </c>
    </row>
    <row r="21" spans="1:21" ht="15.75" customHeight="1">
      <c r="A21" s="13">
        <v>2015</v>
      </c>
      <c r="B21" s="13">
        <v>8.3669218128758391</v>
      </c>
      <c r="C21" s="13">
        <v>-4.3583171793933673</v>
      </c>
      <c r="D21" s="13">
        <v>3.5921449988242156</v>
      </c>
      <c r="E21" s="13">
        <v>-4.5819266709799296</v>
      </c>
      <c r="F21" s="13">
        <v>6306000</v>
      </c>
      <c r="G21" s="16">
        <v>49.236667709382601</v>
      </c>
      <c r="H21" s="17">
        <v>44.752321331036498</v>
      </c>
      <c r="I21" s="13">
        <v>9.0299010241612905</v>
      </c>
      <c r="J21" s="16">
        <v>36.795257834259402</v>
      </c>
      <c r="M21" s="13" t="s">
        <v>11</v>
      </c>
      <c r="N21" s="13">
        <v>-0.10574500029518934</v>
      </c>
      <c r="O21" s="13">
        <v>0.26612488468473577</v>
      </c>
      <c r="P21" s="13">
        <v>-0.39735104223890938</v>
      </c>
      <c r="Q21" s="13">
        <v>0.69808565285706381</v>
      </c>
      <c r="R21" s="13">
        <v>-0.68558131334000327</v>
      </c>
      <c r="S21" s="13">
        <v>0.47409131274962463</v>
      </c>
      <c r="T21" s="13">
        <v>-0.68558131334000327</v>
      </c>
      <c r="U21" s="13">
        <v>0.47409131274962463</v>
      </c>
    </row>
    <row r="22" spans="1:21" ht="15.75" customHeight="1">
      <c r="A22" s="13">
        <v>2016</v>
      </c>
      <c r="B22" s="13">
        <v>8.3840604850543095</v>
      </c>
      <c r="C22" s="13">
        <v>-4.0574230024056845</v>
      </c>
      <c r="D22" s="13">
        <v>4.1373626334799303</v>
      </c>
      <c r="E22" s="13">
        <v>-4.0895936556318198</v>
      </c>
      <c r="F22" s="13">
        <v>6547000</v>
      </c>
      <c r="G22" s="16">
        <v>49.236667709382601</v>
      </c>
      <c r="H22" s="17">
        <v>44.752321331036498</v>
      </c>
      <c r="I22" s="13">
        <v>8.7391435232939294</v>
      </c>
      <c r="J22" s="16">
        <v>36.795257834259402</v>
      </c>
      <c r="M22" s="13" t="s">
        <v>14</v>
      </c>
      <c r="N22" s="13">
        <v>8.5617978421973421E-7</v>
      </c>
      <c r="O22" s="13">
        <v>8.0772092547722652E-7</v>
      </c>
      <c r="P22" s="13">
        <v>1.0599945565529043</v>
      </c>
      <c r="Q22" s="13">
        <v>0.31001677187618293</v>
      </c>
      <c r="R22" s="13">
        <v>-9.0369293100073417E-7</v>
      </c>
      <c r="S22" s="13">
        <v>2.6160524994402026E-6</v>
      </c>
      <c r="T22" s="13">
        <v>-9.0369293100073417E-7</v>
      </c>
      <c r="U22" s="13">
        <v>2.6160524994402026E-6</v>
      </c>
    </row>
    <row r="23" spans="1:21" ht="15.75" customHeight="1">
      <c r="A23" s="13">
        <v>2017</v>
      </c>
      <c r="B23" s="13">
        <v>9.8480469041603698</v>
      </c>
      <c r="C23" s="13">
        <v>0.5232965885742118</v>
      </c>
      <c r="D23" s="13">
        <v>3.3382713236717478</v>
      </c>
      <c r="E23" s="13">
        <v>0.60854278336997003</v>
      </c>
      <c r="F23" s="13">
        <v>6589000</v>
      </c>
      <c r="G23" s="16">
        <v>49.236667709382601</v>
      </c>
      <c r="H23" s="17">
        <v>44.752321331036498</v>
      </c>
      <c r="I23" s="13">
        <v>3.44637335032672</v>
      </c>
      <c r="J23" s="16">
        <v>36.795257834259402</v>
      </c>
      <c r="M23" s="13" t="s">
        <v>15</v>
      </c>
      <c r="N23" s="13">
        <v>7.7543381405872663E-2</v>
      </c>
      <c r="O23" s="13">
        <v>7.0738519952443041E-2</v>
      </c>
      <c r="P23" s="13">
        <v>1.0961973965246159</v>
      </c>
      <c r="Q23" s="13">
        <v>0.29450446713094702</v>
      </c>
      <c r="R23" s="13">
        <v>-7.6582613418181456E-2</v>
      </c>
      <c r="S23" s="13">
        <v>0.23166937622992678</v>
      </c>
      <c r="T23" s="13">
        <v>-7.6582613418181456E-2</v>
      </c>
      <c r="U23" s="13">
        <v>0.23166937622992678</v>
      </c>
    </row>
    <row r="24" spans="1:21" ht="15.75" customHeight="1">
      <c r="M24" s="13" t="s">
        <v>16</v>
      </c>
      <c r="N24" s="13">
        <v>0.67104146987660696</v>
      </c>
      <c r="O24" s="13">
        <v>0.26718039285448963</v>
      </c>
      <c r="P24" s="13">
        <v>2.5115670454233743</v>
      </c>
      <c r="Q24" s="13">
        <v>2.7329089868810764E-2</v>
      </c>
      <c r="R24" s="13">
        <v>8.8905402089714647E-2</v>
      </c>
      <c r="S24" s="13">
        <v>1.2531775376634993</v>
      </c>
      <c r="T24" s="13">
        <v>8.8905402089714647E-2</v>
      </c>
      <c r="U24" s="13">
        <v>1.2531775376634993</v>
      </c>
    </row>
    <row r="25" spans="1:21" ht="15.75" customHeight="1">
      <c r="A25" s="13" t="s">
        <v>2</v>
      </c>
      <c r="M25" s="13" t="s">
        <v>17</v>
      </c>
      <c r="N25" s="13">
        <v>-4.1418821175039804E-2</v>
      </c>
      <c r="O25" s="13">
        <v>0.15667250541653385</v>
      </c>
      <c r="P25" s="13">
        <v>-0.26436560176862289</v>
      </c>
      <c r="Q25" s="13">
        <v>0.79598397086863337</v>
      </c>
      <c r="R25" s="13">
        <v>-0.38277888603269211</v>
      </c>
      <c r="S25" s="13">
        <v>0.29994124368261249</v>
      </c>
      <c r="T25" s="13">
        <v>-0.38277888603269211</v>
      </c>
      <c r="U25" s="13">
        <v>0.29994124368261249</v>
      </c>
    </row>
    <row r="26" spans="1:21" ht="15.75" customHeight="1">
      <c r="M26" s="15" t="s">
        <v>18</v>
      </c>
      <c r="N26" s="15">
        <v>-0.11301261009357508</v>
      </c>
      <c r="O26" s="15">
        <v>7.4463588280495652E-2</v>
      </c>
      <c r="P26" s="15">
        <v>-1.517689554092797</v>
      </c>
      <c r="Q26" s="15">
        <v>0.15498818631608249</v>
      </c>
      <c r="R26" s="15">
        <v>-0.27525483158217728</v>
      </c>
      <c r="S26" s="15">
        <v>4.9229611395027129E-2</v>
      </c>
      <c r="T26" s="15">
        <v>-0.27525483158217728</v>
      </c>
      <c r="U26" s="15">
        <v>4.9229611395027129E-2</v>
      </c>
    </row>
    <row r="27" spans="1:21" ht="15.75" customHeight="1"/>
    <row r="28" spans="1:21" ht="15.75" customHeight="1"/>
    <row r="29" spans="1:21" ht="15.75" customHeight="1"/>
    <row r="30" spans="1:21" ht="15.75" customHeight="1"/>
    <row r="31" spans="1:21" ht="15.75" customHeight="1">
      <c r="A31" s="12" t="s">
        <v>12</v>
      </c>
      <c r="B31" s="12" t="s">
        <v>43</v>
      </c>
      <c r="C31" s="12" t="s">
        <v>10</v>
      </c>
      <c r="D31" s="12" t="s">
        <v>11</v>
      </c>
      <c r="E31" s="12" t="s">
        <v>14</v>
      </c>
      <c r="F31" s="12" t="s">
        <v>15</v>
      </c>
      <c r="G31" s="12" t="s">
        <v>16</v>
      </c>
      <c r="H31" s="12" t="s">
        <v>17</v>
      </c>
      <c r="I31" s="12" t="s">
        <v>18</v>
      </c>
      <c r="L31" s="13" t="s">
        <v>19</v>
      </c>
    </row>
    <row r="32" spans="1:21" ht="15.75" customHeight="1">
      <c r="A32" s="13">
        <v>1997</v>
      </c>
      <c r="B32" s="13">
        <v>8.0531837580791805</v>
      </c>
      <c r="C32" s="13">
        <v>2.1504523942636262</v>
      </c>
      <c r="D32" s="13">
        <v>1.4174644122931599</v>
      </c>
      <c r="E32" s="13">
        <v>2850000</v>
      </c>
      <c r="F32" s="13">
        <v>11.0101414548389</v>
      </c>
      <c r="G32" s="13">
        <v>45.849336426208303</v>
      </c>
      <c r="H32" s="13">
        <v>6.9267125162915102</v>
      </c>
      <c r="I32" s="13">
        <v>10.145941682628701</v>
      </c>
    </row>
    <row r="33" spans="1:20" ht="15.75" customHeight="1">
      <c r="A33" s="13">
        <v>1998</v>
      </c>
      <c r="B33" s="13">
        <v>7.9326559369552498</v>
      </c>
      <c r="C33" s="13">
        <v>3.3408871337833621</v>
      </c>
      <c r="D33" s="13">
        <v>-2.4928014700979202</v>
      </c>
      <c r="E33" s="13">
        <v>4818000</v>
      </c>
      <c r="F33" s="13">
        <v>17.8942560951958</v>
      </c>
      <c r="G33" s="13">
        <v>46.880774632271397</v>
      </c>
      <c r="H33" s="13">
        <v>3.19507629280056</v>
      </c>
      <c r="I33" s="13">
        <v>23.144694368505199</v>
      </c>
      <c r="L33" s="63" t="s">
        <v>20</v>
      </c>
      <c r="M33" s="64"/>
    </row>
    <row r="34" spans="1:20" ht="15.75" customHeight="1">
      <c r="A34" s="13">
        <v>1999</v>
      </c>
      <c r="B34" s="13">
        <v>5.5755991670057599</v>
      </c>
      <c r="C34" s="13">
        <v>4.7337698265382491</v>
      </c>
      <c r="D34" s="13">
        <v>-4.0900693488793003</v>
      </c>
      <c r="E34" s="13">
        <v>5107000</v>
      </c>
      <c r="F34" s="13">
        <v>13.124456484337401</v>
      </c>
      <c r="G34" s="13">
        <v>44.4142468888571</v>
      </c>
      <c r="H34" s="13">
        <v>4.8584474990266804</v>
      </c>
      <c r="I34" s="13">
        <v>15.746401864448</v>
      </c>
      <c r="L34" s="13" t="s">
        <v>21</v>
      </c>
      <c r="M34" s="13">
        <v>0.8691871784710361</v>
      </c>
    </row>
    <row r="35" spans="1:20" ht="15.75" customHeight="1">
      <c r="A35" s="13">
        <v>2000</v>
      </c>
      <c r="B35" s="13">
        <v>6.2340456839287901</v>
      </c>
      <c r="C35" s="13">
        <v>5.0339171412586055</v>
      </c>
      <c r="D35" s="13">
        <v>4.3102049929100996</v>
      </c>
      <c r="E35" s="13">
        <v>5313000</v>
      </c>
      <c r="F35" s="13">
        <v>7.3039120615118902</v>
      </c>
      <c r="G35" s="13">
        <v>42.906503369710201</v>
      </c>
      <c r="H35" s="13">
        <v>7.0441410594726603</v>
      </c>
      <c r="I35" s="13">
        <v>7.6827433794503399</v>
      </c>
      <c r="L35" s="13" t="s">
        <v>22</v>
      </c>
      <c r="M35" s="13">
        <v>0.75548635121844077</v>
      </c>
    </row>
    <row r="36" spans="1:20" ht="15.75" customHeight="1">
      <c r="A36" s="13">
        <v>2001</v>
      </c>
      <c r="B36" s="13">
        <v>5.1607558861034404</v>
      </c>
      <c r="C36" s="13">
        <v>4.1475372872656022</v>
      </c>
      <c r="D36" s="13">
        <v>-0.76799924089469596</v>
      </c>
      <c r="E36" s="13">
        <v>4773000</v>
      </c>
      <c r="F36" s="13">
        <v>14.9988425853515</v>
      </c>
      <c r="G36" s="13">
        <v>42.807909793555702</v>
      </c>
      <c r="H36" s="13">
        <v>6.8403590248752497</v>
      </c>
      <c r="I36" s="13">
        <v>16.339815017978299</v>
      </c>
      <c r="L36" s="13" t="s">
        <v>23</v>
      </c>
      <c r="M36" s="13">
        <v>0.62382515572067809</v>
      </c>
    </row>
    <row r="37" spans="1:20" ht="15.75" customHeight="1">
      <c r="A37" s="13">
        <v>2002</v>
      </c>
      <c r="B37" s="13">
        <v>4.71216847072282</v>
      </c>
      <c r="C37" s="13">
        <v>3.2536218344684098</v>
      </c>
      <c r="D37" s="13">
        <v>1.51843537590915</v>
      </c>
      <c r="E37" s="13">
        <v>3785000</v>
      </c>
      <c r="F37" s="13">
        <v>21.455965064846499</v>
      </c>
      <c r="G37" s="13">
        <v>43.557150523209003</v>
      </c>
      <c r="H37" s="13">
        <v>8.4501643770833006</v>
      </c>
      <c r="I37" s="13">
        <v>19.701632973371499</v>
      </c>
      <c r="L37" s="13" t="s">
        <v>24</v>
      </c>
      <c r="M37" s="13">
        <v>1.0033041320428309</v>
      </c>
    </row>
    <row r="38" spans="1:20" ht="15.75" customHeight="1">
      <c r="A38" s="13">
        <v>2003</v>
      </c>
      <c r="B38" s="13">
        <v>4.4905947952240002</v>
      </c>
      <c r="C38" s="13">
        <v>1.8134152556299057</v>
      </c>
      <c r="D38" s="13">
        <v>-0.18056618312485301</v>
      </c>
      <c r="E38" s="13">
        <v>4133000</v>
      </c>
      <c r="F38" s="13">
        <v>31.103798196935699</v>
      </c>
      <c r="G38" s="13">
        <v>43.546511627907002</v>
      </c>
      <c r="H38" s="13">
        <v>14.714919722814701</v>
      </c>
      <c r="I38" s="13">
        <v>29.509159160049599</v>
      </c>
      <c r="L38" s="15" t="s">
        <v>25</v>
      </c>
      <c r="M38" s="15">
        <v>21</v>
      </c>
    </row>
    <row r="39" spans="1:20" ht="15.75" customHeight="1">
      <c r="A39" s="13">
        <v>2004</v>
      </c>
      <c r="B39" s="13">
        <v>4.6770600387501799</v>
      </c>
      <c r="C39" s="13">
        <v>2.7135140374357865</v>
      </c>
      <c r="D39" s="13">
        <v>4.3523675454059099</v>
      </c>
      <c r="E39" s="13">
        <v>4794000</v>
      </c>
      <c r="F39" s="13">
        <v>43.7546531197017</v>
      </c>
      <c r="G39" s="13">
        <v>43.981018174774803</v>
      </c>
      <c r="H39" s="13">
        <v>6.5971850998596198</v>
      </c>
      <c r="I39" s="13">
        <v>40.835601626450199</v>
      </c>
    </row>
    <row r="40" spans="1:20" ht="15.75" customHeight="1">
      <c r="A40" s="13">
        <v>2005</v>
      </c>
      <c r="B40" s="13">
        <v>6.0333539336620099</v>
      </c>
      <c r="C40" s="13">
        <v>1.7339006686040621</v>
      </c>
      <c r="D40" s="13">
        <v>1.3729752601443399</v>
      </c>
      <c r="E40" s="13">
        <v>5358000</v>
      </c>
      <c r="F40" s="13">
        <v>54.009972534863202</v>
      </c>
      <c r="G40" s="13">
        <v>44.103059581320501</v>
      </c>
      <c r="H40" s="13">
        <v>6.8695372089896498</v>
      </c>
      <c r="I40" s="13">
        <v>51.9762318462423</v>
      </c>
      <c r="L40" s="13" t="s">
        <v>26</v>
      </c>
    </row>
    <row r="41" spans="1:20" ht="15.75" customHeight="1">
      <c r="A41" s="13">
        <v>2006</v>
      </c>
      <c r="B41" s="13">
        <v>6.2341811655412496</v>
      </c>
      <c r="C41" s="13">
        <v>1.7531039435211393</v>
      </c>
      <c r="D41" s="13">
        <v>4.1932690864368398</v>
      </c>
      <c r="E41" s="13">
        <v>5017000</v>
      </c>
      <c r="F41" s="13">
        <v>27.413835171641502</v>
      </c>
      <c r="G41" s="13">
        <v>44.568990223863999</v>
      </c>
      <c r="H41" s="13">
        <v>4.1835681289690196</v>
      </c>
      <c r="I41" s="13">
        <v>19.400775271948099</v>
      </c>
      <c r="L41" s="14"/>
      <c r="M41" s="14" t="s">
        <v>27</v>
      </c>
      <c r="N41" s="14" t="s">
        <v>28</v>
      </c>
      <c r="O41" s="14" t="s">
        <v>29</v>
      </c>
      <c r="P41" s="14" t="s">
        <v>30</v>
      </c>
      <c r="Q41" s="14" t="s">
        <v>31</v>
      </c>
    </row>
    <row r="42" spans="1:20" ht="15.75" customHeight="1">
      <c r="A42" s="13">
        <v>2007</v>
      </c>
      <c r="B42" s="13">
        <v>6.6087328810643102</v>
      </c>
      <c r="C42" s="13">
        <v>3.190894842178039</v>
      </c>
      <c r="D42" s="13">
        <v>5.6655618720569096</v>
      </c>
      <c r="E42" s="13">
        <v>5026000</v>
      </c>
      <c r="F42" s="13">
        <v>29.091460782412302</v>
      </c>
      <c r="G42" s="13">
        <v>44.181531367552502</v>
      </c>
      <c r="H42" s="13">
        <v>3.6412729910265398</v>
      </c>
      <c r="I42" s="13">
        <v>20.9708887557893</v>
      </c>
      <c r="L42" s="13" t="s">
        <v>32</v>
      </c>
      <c r="M42" s="13">
        <v>7</v>
      </c>
      <c r="N42" s="13">
        <v>40.432637321075944</v>
      </c>
      <c r="O42" s="13">
        <v>5.7760910458679922</v>
      </c>
      <c r="P42" s="13">
        <v>5.7381094586162948</v>
      </c>
      <c r="Q42" s="13">
        <v>3.4082694470171345E-3</v>
      </c>
    </row>
    <row r="43" spans="1:20" ht="15.75" customHeight="1">
      <c r="A43" s="13">
        <v>2008</v>
      </c>
      <c r="B43" s="13">
        <v>6.0189703415913902</v>
      </c>
      <c r="C43" s="13">
        <v>2.9906632873728438</v>
      </c>
      <c r="D43" s="13">
        <v>2.9661311309502998</v>
      </c>
      <c r="E43" s="13">
        <v>5050000</v>
      </c>
      <c r="F43" s="13">
        <v>31.838912906111801</v>
      </c>
      <c r="G43" s="13">
        <v>43.4131478340855</v>
      </c>
      <c r="H43" s="13">
        <v>5.6785939028417101</v>
      </c>
      <c r="I43" s="13">
        <v>21.764939601136199</v>
      </c>
      <c r="L43" s="13" t="s">
        <v>33</v>
      </c>
      <c r="M43" s="13">
        <v>13</v>
      </c>
      <c r="N43" s="13">
        <v>13.086049357864836</v>
      </c>
      <c r="O43" s="13">
        <v>1.006619181374218</v>
      </c>
    </row>
    <row r="44" spans="1:20" ht="15.75" customHeight="1">
      <c r="A44" s="13">
        <v>2009</v>
      </c>
      <c r="B44" s="13">
        <v>7.3952521990621101</v>
      </c>
      <c r="C44" s="13">
        <v>1.8884557945289</v>
      </c>
      <c r="D44" s="13">
        <v>1.4598186871030501</v>
      </c>
      <c r="E44" s="13">
        <v>4802000</v>
      </c>
      <c r="F44" s="13">
        <v>31.885522306821201</v>
      </c>
      <c r="G44" s="13">
        <v>45.764227141007503</v>
      </c>
      <c r="H44" s="13">
        <v>4.8880347987680404</v>
      </c>
      <c r="I44" s="13">
        <v>21.3618851640781</v>
      </c>
      <c r="L44" s="15" t="s">
        <v>34</v>
      </c>
      <c r="M44" s="15">
        <v>20</v>
      </c>
      <c r="N44" s="15">
        <v>53.518686678940782</v>
      </c>
      <c r="O44" s="15"/>
      <c r="P44" s="15"/>
      <c r="Q44" s="15"/>
    </row>
    <row r="45" spans="1:20" ht="15.75" customHeight="1">
      <c r="A45" s="13">
        <v>2010</v>
      </c>
      <c r="B45" s="13">
        <v>7.7469577181523501</v>
      </c>
      <c r="C45" s="13">
        <v>3.7299556363858066</v>
      </c>
      <c r="D45" s="13">
        <v>5.86075991239976</v>
      </c>
      <c r="E45" s="13">
        <v>5161000</v>
      </c>
      <c r="F45" s="13">
        <v>38.667346517433202</v>
      </c>
      <c r="G45" s="13">
        <v>45.251396648044697</v>
      </c>
      <c r="H45" s="13">
        <v>5.0387269010806603</v>
      </c>
      <c r="I45" s="13">
        <v>32.425225396185297</v>
      </c>
    </row>
    <row r="46" spans="1:20" ht="15.75" customHeight="1">
      <c r="A46" s="13">
        <v>2011</v>
      </c>
      <c r="B46" s="13">
        <v>8.1453666842351407</v>
      </c>
      <c r="C46" s="13">
        <v>3.9151122407851826</v>
      </c>
      <c r="D46" s="13">
        <v>4.1438386296963596</v>
      </c>
      <c r="E46" s="13">
        <v>5433000</v>
      </c>
      <c r="F46" s="13">
        <v>46.852926163201701</v>
      </c>
      <c r="G46" s="13">
        <v>47.157267897019899</v>
      </c>
      <c r="H46" s="13">
        <v>6.6364496221308498</v>
      </c>
      <c r="I46" s="13">
        <v>34.6102416152224</v>
      </c>
      <c r="L46" s="14"/>
      <c r="M46" s="14" t="s">
        <v>35</v>
      </c>
      <c r="N46" s="14" t="s">
        <v>24</v>
      </c>
      <c r="O46" s="14" t="s">
        <v>36</v>
      </c>
      <c r="P46" s="14" t="s">
        <v>37</v>
      </c>
      <c r="Q46" s="14" t="s">
        <v>38</v>
      </c>
      <c r="R46" s="14" t="s">
        <v>39</v>
      </c>
      <c r="S46" s="14" t="s">
        <v>40</v>
      </c>
      <c r="T46" s="14" t="s">
        <v>41</v>
      </c>
    </row>
    <row r="47" spans="1:20" ht="15.75" customHeight="1">
      <c r="A47" s="13">
        <v>2012</v>
      </c>
      <c r="B47" s="13">
        <v>8.5503875972162398</v>
      </c>
      <c r="C47" s="13">
        <v>3.7550224565795425</v>
      </c>
      <c r="D47" s="13">
        <v>0.80520784099893195</v>
      </c>
      <c r="E47" s="13">
        <v>5677000</v>
      </c>
      <c r="F47" s="13">
        <v>49.236667709382601</v>
      </c>
      <c r="G47" s="13">
        <v>47.5748389541493</v>
      </c>
      <c r="H47" s="13">
        <v>5.4034991403700898</v>
      </c>
      <c r="I47" s="13">
        <v>36.795257834259402</v>
      </c>
      <c r="L47" s="13" t="s">
        <v>42</v>
      </c>
      <c r="M47" s="13">
        <v>-24.893587076330828</v>
      </c>
      <c r="N47" s="13">
        <v>11.720128301720461</v>
      </c>
      <c r="O47" s="13">
        <v>-2.124002949069812</v>
      </c>
      <c r="P47" s="13">
        <v>5.3429819455505942E-2</v>
      </c>
      <c r="Q47" s="13">
        <v>-50.213384909090209</v>
      </c>
      <c r="R47" s="13">
        <v>0.42621075642855644</v>
      </c>
      <c r="S47" s="13">
        <v>-50.213384909090209</v>
      </c>
      <c r="T47" s="13">
        <v>0.42621075642855644</v>
      </c>
    </row>
    <row r="48" spans="1:20" ht="15.75" customHeight="1">
      <c r="A48" s="13">
        <v>2013</v>
      </c>
      <c r="B48" s="13">
        <v>8.9936629930842091</v>
      </c>
      <c r="C48" s="13">
        <v>3.0415245332777778</v>
      </c>
      <c r="D48" s="13">
        <v>3.5879078207199799</v>
      </c>
      <c r="E48" s="13">
        <v>5813000</v>
      </c>
      <c r="F48" s="16">
        <v>49.236667709382601</v>
      </c>
      <c r="G48" s="13">
        <v>46.099306494139498</v>
      </c>
      <c r="H48" s="13">
        <v>6.2043106664009997</v>
      </c>
      <c r="I48" s="16">
        <v>36.795257834259402</v>
      </c>
      <c r="L48" s="13" t="s">
        <v>10</v>
      </c>
      <c r="M48" s="13">
        <v>-8.1390491034151746E-2</v>
      </c>
      <c r="N48" s="13">
        <v>0.36104540639975552</v>
      </c>
      <c r="O48" s="13">
        <v>-0.22543006943573971</v>
      </c>
      <c r="P48" s="16">
        <v>0.82514987330160394</v>
      </c>
      <c r="Q48" s="13">
        <v>-0.86138167058005455</v>
      </c>
      <c r="R48" s="13">
        <v>0.69860068851175106</v>
      </c>
      <c r="S48" s="13">
        <v>-0.86138167058005455</v>
      </c>
      <c r="T48" s="13">
        <v>0.69860068851175106</v>
      </c>
    </row>
    <row r="49" spans="1:20" ht="15.75" customHeight="1">
      <c r="A49" s="13">
        <v>2014</v>
      </c>
      <c r="B49" s="13">
        <v>9.4072494961602207</v>
      </c>
      <c r="C49" s="13">
        <v>3.5714255248340967</v>
      </c>
      <c r="D49" s="13">
        <v>-1.31466902329225</v>
      </c>
      <c r="E49" s="13">
        <v>6430000</v>
      </c>
      <c r="F49" s="16">
        <v>49.236667709382601</v>
      </c>
      <c r="G49" s="13">
        <v>44.752321331036498</v>
      </c>
      <c r="H49" s="13">
        <v>6.3290401551614197</v>
      </c>
      <c r="I49" s="16">
        <v>36.795257834259402</v>
      </c>
      <c r="L49" s="13" t="s">
        <v>11</v>
      </c>
      <c r="M49" s="13">
        <v>-5.7872507513150914E-2</v>
      </c>
      <c r="N49" s="13">
        <v>9.2834820488705602E-2</v>
      </c>
      <c r="O49" s="13">
        <v>-0.62339224881887667</v>
      </c>
      <c r="P49" s="13">
        <v>0.54380976377718926</v>
      </c>
      <c r="Q49" s="13">
        <v>-0.25842994392530039</v>
      </c>
      <c r="R49" s="13">
        <v>0.14268492889899853</v>
      </c>
      <c r="S49" s="13">
        <v>-0.25842994392530039</v>
      </c>
      <c r="T49" s="13">
        <v>0.14268492889899853</v>
      </c>
    </row>
    <row r="50" spans="1:20" ht="15.75" customHeight="1">
      <c r="A50" s="13">
        <v>2015</v>
      </c>
      <c r="B50" s="13">
        <v>8.3669218128758391</v>
      </c>
      <c r="C50" s="13">
        <v>3.5921449988242156</v>
      </c>
      <c r="D50" s="13">
        <v>-4.5819266709799296</v>
      </c>
      <c r="E50" s="13">
        <v>6306000</v>
      </c>
      <c r="F50" s="16">
        <v>49.236667709382601</v>
      </c>
      <c r="G50" s="17">
        <v>44.752321331036498</v>
      </c>
      <c r="H50" s="13">
        <v>9.0299010241612905</v>
      </c>
      <c r="I50" s="16">
        <v>36.795257834259402</v>
      </c>
      <c r="L50" s="13" t="s">
        <v>14</v>
      </c>
      <c r="M50" s="13">
        <v>7.7364708996004474E-7</v>
      </c>
      <c r="N50" s="13">
        <v>6.5939531527185558E-7</v>
      </c>
      <c r="O50" s="13">
        <v>1.1732674952976963</v>
      </c>
      <c r="P50" s="13">
        <v>0.26173770812620778</v>
      </c>
      <c r="Q50" s="13">
        <v>-6.5088988137167352E-7</v>
      </c>
      <c r="R50" s="13">
        <v>2.1981840612917631E-6</v>
      </c>
      <c r="S50" s="13">
        <v>-6.5088988137167352E-7</v>
      </c>
      <c r="T50" s="13">
        <v>2.1981840612917631E-6</v>
      </c>
    </row>
    <row r="51" spans="1:20" ht="15.75" customHeight="1">
      <c r="A51" s="13">
        <v>2016</v>
      </c>
      <c r="B51" s="13">
        <v>8.3840604850543095</v>
      </c>
      <c r="C51" s="13">
        <v>4.1373626334799303</v>
      </c>
      <c r="D51" s="13">
        <v>-4.0895936556318198</v>
      </c>
      <c r="E51" s="13">
        <v>6547000</v>
      </c>
      <c r="F51" s="16">
        <v>49.236667709382601</v>
      </c>
      <c r="G51" s="17">
        <v>44.752321331036498</v>
      </c>
      <c r="H51" s="13">
        <v>8.7391435232939294</v>
      </c>
      <c r="I51" s="16">
        <v>36.795257834259402</v>
      </c>
      <c r="L51" s="13" t="s">
        <v>15</v>
      </c>
      <c r="M51" s="13">
        <v>7.6948299968713621E-2</v>
      </c>
      <c r="N51" s="13">
        <v>6.8004110181752939E-2</v>
      </c>
      <c r="O51" s="13">
        <v>1.1315242529172982</v>
      </c>
      <c r="P51" s="13">
        <v>0.27827629842901375</v>
      </c>
      <c r="Q51" s="13">
        <v>-6.9965648178587705E-2</v>
      </c>
      <c r="R51" s="13">
        <v>0.22386224811601496</v>
      </c>
      <c r="S51" s="13">
        <v>-6.9965648178587705E-2</v>
      </c>
      <c r="T51" s="13">
        <v>0.22386224811601496</v>
      </c>
    </row>
    <row r="52" spans="1:20" ht="15.75" customHeight="1">
      <c r="A52" s="13">
        <v>2017</v>
      </c>
      <c r="B52" s="13">
        <v>9.8480469041603698</v>
      </c>
      <c r="C52" s="13">
        <v>3.3382713236717478</v>
      </c>
      <c r="D52" s="13">
        <v>0.60854278336997003</v>
      </c>
      <c r="E52" s="13">
        <v>6589000</v>
      </c>
      <c r="F52" s="16">
        <v>49.236667709382601</v>
      </c>
      <c r="G52" s="17">
        <v>44.752321331036498</v>
      </c>
      <c r="H52" s="13">
        <v>3.44637335032672</v>
      </c>
      <c r="I52" s="16">
        <v>36.795257834259402</v>
      </c>
      <c r="L52" s="13" t="s">
        <v>16</v>
      </c>
      <c r="M52" s="13">
        <v>0.64760702305635487</v>
      </c>
      <c r="N52" s="13">
        <v>0.22901907843770664</v>
      </c>
      <c r="O52" s="13">
        <v>2.8277426818504314</v>
      </c>
      <c r="P52" s="13">
        <v>1.4252092349580222E-2</v>
      </c>
      <c r="Q52" s="13">
        <v>0.15284138426753968</v>
      </c>
      <c r="R52" s="13">
        <v>1.1423726618451702</v>
      </c>
      <c r="S52" s="13">
        <v>0.15284138426753968</v>
      </c>
      <c r="T52" s="13">
        <v>1.1423726618451702</v>
      </c>
    </row>
    <row r="53" spans="1:20" ht="15.75" customHeight="1">
      <c r="L53" s="13" t="s">
        <v>17</v>
      </c>
      <c r="M53" s="13">
        <v>-5.7486532124236198E-2</v>
      </c>
      <c r="N53" s="13">
        <v>0.12771811349047396</v>
      </c>
      <c r="O53" s="13">
        <v>-0.45010477020962192</v>
      </c>
      <c r="P53" s="13">
        <v>0.66004913420043043</v>
      </c>
      <c r="Q53" s="13">
        <v>-0.33340474137161391</v>
      </c>
      <c r="R53" s="13">
        <v>0.21843167712314149</v>
      </c>
      <c r="S53" s="13">
        <v>-0.33340474137161391</v>
      </c>
      <c r="T53" s="13">
        <v>0.21843167712314149</v>
      </c>
    </row>
    <row r="54" spans="1:20" ht="15.75" customHeight="1">
      <c r="L54" s="15" t="s">
        <v>18</v>
      </c>
      <c r="M54" s="15">
        <v>-0.10684148322577057</v>
      </c>
      <c r="N54" s="15">
        <v>6.4712367709349586E-2</v>
      </c>
      <c r="O54" s="15">
        <v>-1.6510210800142646</v>
      </c>
      <c r="P54" s="15">
        <v>0.12267173183322963</v>
      </c>
      <c r="Q54" s="15">
        <v>-0.24664405411054435</v>
      </c>
      <c r="R54" s="15">
        <v>3.2961087659003199E-2</v>
      </c>
      <c r="S54" s="15">
        <v>-0.24664405411054435</v>
      </c>
      <c r="T54" s="15">
        <v>3.2961087659003199E-2</v>
      </c>
    </row>
    <row r="55" spans="1:20" ht="15.75" customHeight="1"/>
    <row r="56" spans="1:20" ht="15.75" customHeight="1"/>
    <row r="57" spans="1:20" ht="15.75" customHeight="1"/>
    <row r="58" spans="1:20" ht="15.75" customHeight="1">
      <c r="K58" s="13" t="s">
        <v>19</v>
      </c>
    </row>
    <row r="59" spans="1:20" ht="15.75" customHeight="1">
      <c r="A59" s="12" t="s">
        <v>12</v>
      </c>
      <c r="B59" s="12" t="s">
        <v>43</v>
      </c>
      <c r="C59" s="12" t="s">
        <v>11</v>
      </c>
      <c r="D59" s="12" t="s">
        <v>14</v>
      </c>
      <c r="E59" s="12" t="s">
        <v>15</v>
      </c>
      <c r="F59" s="12" t="s">
        <v>16</v>
      </c>
      <c r="G59" s="12" t="s">
        <v>17</v>
      </c>
      <c r="H59" s="12" t="s">
        <v>18</v>
      </c>
    </row>
    <row r="60" spans="1:20" ht="15.75" customHeight="1">
      <c r="A60" s="13">
        <v>1997</v>
      </c>
      <c r="B60" s="13">
        <v>8.0531837580791805</v>
      </c>
      <c r="C60" s="13">
        <v>1.4174644122931599</v>
      </c>
      <c r="D60" s="13">
        <v>2850000</v>
      </c>
      <c r="E60" s="13">
        <v>11.0101414548389</v>
      </c>
      <c r="F60" s="13">
        <v>45.849336426208303</v>
      </c>
      <c r="G60" s="13">
        <v>6.9267125162915102</v>
      </c>
      <c r="H60" s="13">
        <v>10.145941682628701</v>
      </c>
      <c r="K60" s="63" t="s">
        <v>20</v>
      </c>
      <c r="L60" s="64"/>
    </row>
    <row r="61" spans="1:20" ht="15.75" customHeight="1">
      <c r="A61" s="13">
        <v>1998</v>
      </c>
      <c r="B61" s="13">
        <v>7.9326559369552498</v>
      </c>
      <c r="C61" s="13">
        <v>-2.4928014700979202</v>
      </c>
      <c r="D61" s="13">
        <v>4818000</v>
      </c>
      <c r="E61" s="13">
        <v>17.8942560951958</v>
      </c>
      <c r="F61" s="13">
        <v>46.880774632271397</v>
      </c>
      <c r="G61" s="13">
        <v>3.19507629280056</v>
      </c>
      <c r="H61" s="13">
        <v>23.144694368505199</v>
      </c>
      <c r="K61" s="13" t="s">
        <v>21</v>
      </c>
      <c r="L61" s="13">
        <v>0.86863715962747134</v>
      </c>
    </row>
    <row r="62" spans="1:20" ht="15.75" customHeight="1">
      <c r="A62" s="13">
        <v>1999</v>
      </c>
      <c r="B62" s="13">
        <v>5.5755991670057599</v>
      </c>
      <c r="C62" s="13">
        <v>-4.0900693488793003</v>
      </c>
      <c r="D62" s="13">
        <v>5107000</v>
      </c>
      <c r="E62" s="13">
        <v>13.124456484337401</v>
      </c>
      <c r="F62" s="13">
        <v>44.4142468888571</v>
      </c>
      <c r="G62" s="13">
        <v>4.8584474990266804</v>
      </c>
      <c r="H62" s="13">
        <v>15.746401864448</v>
      </c>
      <c r="K62" s="13" t="s">
        <v>22</v>
      </c>
      <c r="L62" s="13">
        <v>0.75453051508568114</v>
      </c>
    </row>
    <row r="63" spans="1:20" ht="15.75" customHeight="1">
      <c r="A63" s="13">
        <v>2000</v>
      </c>
      <c r="B63" s="13">
        <v>6.2340456839287901</v>
      </c>
      <c r="C63" s="13">
        <v>4.3102049929100996</v>
      </c>
      <c r="D63" s="13">
        <v>5313000</v>
      </c>
      <c r="E63" s="13">
        <v>7.3039120615118902</v>
      </c>
      <c r="F63" s="13">
        <v>42.906503369710201</v>
      </c>
      <c r="G63" s="13">
        <v>7.0441410594726603</v>
      </c>
      <c r="H63" s="13">
        <v>7.6827433794503399</v>
      </c>
      <c r="K63" s="13" t="s">
        <v>23</v>
      </c>
      <c r="L63" s="13">
        <v>0.64932930726525873</v>
      </c>
    </row>
    <row r="64" spans="1:20" ht="15.75" customHeight="1">
      <c r="A64" s="13">
        <v>2001</v>
      </c>
      <c r="B64" s="13">
        <v>5.1607558861034404</v>
      </c>
      <c r="C64" s="13">
        <v>-0.76799924089469596</v>
      </c>
      <c r="D64" s="13">
        <v>4773000</v>
      </c>
      <c r="E64" s="13">
        <v>14.9988425853515</v>
      </c>
      <c r="F64" s="13">
        <v>42.807909793555702</v>
      </c>
      <c r="G64" s="13">
        <v>6.8403590248752497</v>
      </c>
      <c r="H64" s="13">
        <v>16.339815017978299</v>
      </c>
      <c r="K64" s="13" t="s">
        <v>24</v>
      </c>
      <c r="L64" s="13">
        <v>0.96869589995926297</v>
      </c>
    </row>
    <row r="65" spans="1:19" ht="15.75" customHeight="1">
      <c r="A65" s="13">
        <v>2002</v>
      </c>
      <c r="B65" s="13">
        <v>4.71216847072282</v>
      </c>
      <c r="C65" s="13">
        <v>1.51843537590915</v>
      </c>
      <c r="D65" s="13">
        <v>3785000</v>
      </c>
      <c r="E65" s="13">
        <v>21.455965064846499</v>
      </c>
      <c r="F65" s="13">
        <v>43.557150523209003</v>
      </c>
      <c r="G65" s="13">
        <v>8.4501643770833006</v>
      </c>
      <c r="H65" s="13">
        <v>19.701632973371499</v>
      </c>
      <c r="K65" s="15" t="s">
        <v>25</v>
      </c>
      <c r="L65" s="15">
        <v>21</v>
      </c>
    </row>
    <row r="66" spans="1:19" ht="15.75" customHeight="1">
      <c r="A66" s="13">
        <v>2003</v>
      </c>
      <c r="B66" s="13">
        <v>4.4905947952240002</v>
      </c>
      <c r="C66" s="13">
        <v>-0.18056618312485301</v>
      </c>
      <c r="D66" s="13">
        <v>4133000</v>
      </c>
      <c r="E66" s="13">
        <v>31.103798196935699</v>
      </c>
      <c r="F66" s="13">
        <v>43.546511627907002</v>
      </c>
      <c r="G66" s="13">
        <v>14.714919722814701</v>
      </c>
      <c r="H66" s="13">
        <v>29.509159160049599</v>
      </c>
    </row>
    <row r="67" spans="1:19" ht="15.75" customHeight="1">
      <c r="A67" s="13">
        <v>2004</v>
      </c>
      <c r="B67" s="13">
        <v>4.6770600387501799</v>
      </c>
      <c r="C67" s="13">
        <v>4.3523675454059099</v>
      </c>
      <c r="D67" s="13">
        <v>4794000</v>
      </c>
      <c r="E67" s="13">
        <v>43.7546531197017</v>
      </c>
      <c r="F67" s="13">
        <v>43.981018174774803</v>
      </c>
      <c r="G67" s="13">
        <v>6.5971850998596198</v>
      </c>
      <c r="H67" s="13">
        <v>40.835601626450199</v>
      </c>
      <c r="K67" s="13" t="s">
        <v>26</v>
      </c>
    </row>
    <row r="68" spans="1:19" ht="15.75" customHeight="1">
      <c r="A68" s="13">
        <v>2005</v>
      </c>
      <c r="B68" s="13">
        <v>6.0333539336620099</v>
      </c>
      <c r="C68" s="13">
        <v>1.3729752601443399</v>
      </c>
      <c r="D68" s="13">
        <v>5358000</v>
      </c>
      <c r="E68" s="13">
        <v>54.009972534863202</v>
      </c>
      <c r="F68" s="13">
        <v>44.103059581320501</v>
      </c>
      <c r="G68" s="13">
        <v>6.8695372089896498</v>
      </c>
      <c r="H68" s="13">
        <v>51.9762318462423</v>
      </c>
      <c r="K68" s="14"/>
      <c r="L68" s="14" t="s">
        <v>27</v>
      </c>
      <c r="M68" s="14" t="s">
        <v>28</v>
      </c>
      <c r="N68" s="14" t="s">
        <v>29</v>
      </c>
      <c r="O68" s="14" t="s">
        <v>30</v>
      </c>
      <c r="P68" s="14" t="s">
        <v>31</v>
      </c>
    </row>
    <row r="69" spans="1:19" ht="15.75" customHeight="1">
      <c r="A69" s="13">
        <v>2006</v>
      </c>
      <c r="B69" s="13">
        <v>6.2341811655412496</v>
      </c>
      <c r="C69" s="13">
        <v>4.1932690864368398</v>
      </c>
      <c r="D69" s="13">
        <v>5017000</v>
      </c>
      <c r="E69" s="13">
        <v>27.413835171641502</v>
      </c>
      <c r="F69" s="13">
        <v>44.568990223863999</v>
      </c>
      <c r="G69" s="13">
        <v>4.1835681289690196</v>
      </c>
      <c r="H69" s="13">
        <v>19.400775271948099</v>
      </c>
      <c r="K69" s="13" t="s">
        <v>32</v>
      </c>
      <c r="L69" s="13">
        <v>6</v>
      </c>
      <c r="M69" s="13">
        <v>40.38148222657037</v>
      </c>
      <c r="N69" s="13">
        <v>6.7302470377617283</v>
      </c>
      <c r="O69" s="13">
        <v>7.1722609532550123</v>
      </c>
      <c r="P69" s="13">
        <v>1.1933747953268594E-3</v>
      </c>
    </row>
    <row r="70" spans="1:19" ht="15.75" customHeight="1">
      <c r="A70" s="13">
        <v>2007</v>
      </c>
      <c r="B70" s="13">
        <v>6.6087328810643102</v>
      </c>
      <c r="C70" s="13">
        <v>5.6655618720569096</v>
      </c>
      <c r="D70" s="13">
        <v>5026000</v>
      </c>
      <c r="E70" s="13">
        <v>29.091460782412302</v>
      </c>
      <c r="F70" s="13">
        <v>44.181531367552502</v>
      </c>
      <c r="G70" s="13">
        <v>3.6412729910265398</v>
      </c>
      <c r="H70" s="13">
        <v>20.9708887557893</v>
      </c>
      <c r="K70" s="13" t="s">
        <v>33</v>
      </c>
      <c r="L70" s="13">
        <v>14</v>
      </c>
      <c r="M70" s="13">
        <v>13.13720445237041</v>
      </c>
      <c r="N70" s="13">
        <v>0.93837174659788647</v>
      </c>
    </row>
    <row r="71" spans="1:19" ht="15.75" customHeight="1">
      <c r="A71" s="13">
        <v>2008</v>
      </c>
      <c r="B71" s="13">
        <v>6.0189703415913902</v>
      </c>
      <c r="C71" s="13">
        <v>2.9661311309502998</v>
      </c>
      <c r="D71" s="13">
        <v>5050000</v>
      </c>
      <c r="E71" s="13">
        <v>31.838912906111801</v>
      </c>
      <c r="F71" s="13">
        <v>43.4131478340855</v>
      </c>
      <c r="G71" s="13">
        <v>5.6785939028417101</v>
      </c>
      <c r="H71" s="13">
        <v>21.764939601136199</v>
      </c>
      <c r="K71" s="15" t="s">
        <v>34</v>
      </c>
      <c r="L71" s="15">
        <v>20</v>
      </c>
      <c r="M71" s="15">
        <v>53.518686678940782</v>
      </c>
      <c r="N71" s="15"/>
      <c r="O71" s="15"/>
      <c r="P71" s="15"/>
    </row>
    <row r="72" spans="1:19" ht="15.75" customHeight="1">
      <c r="A72" s="13">
        <v>2009</v>
      </c>
      <c r="B72" s="13">
        <v>7.3952521990621101</v>
      </c>
      <c r="C72" s="13">
        <v>1.4598186871030501</v>
      </c>
      <c r="D72" s="13">
        <v>4802000</v>
      </c>
      <c r="E72" s="13">
        <v>31.885522306821201</v>
      </c>
      <c r="F72" s="13">
        <v>45.764227141007503</v>
      </c>
      <c r="G72" s="13">
        <v>4.8880347987680404</v>
      </c>
      <c r="H72" s="13">
        <v>21.3618851640781</v>
      </c>
    </row>
    <row r="73" spans="1:19" ht="15.75" customHeight="1">
      <c r="A73" s="13">
        <v>2010</v>
      </c>
      <c r="B73" s="13">
        <v>7.7469577181523501</v>
      </c>
      <c r="C73" s="13">
        <v>5.86075991239976</v>
      </c>
      <c r="D73" s="13">
        <v>5161000</v>
      </c>
      <c r="E73" s="13">
        <v>38.667346517433202</v>
      </c>
      <c r="F73" s="13">
        <v>45.251396648044697</v>
      </c>
      <c r="G73" s="13">
        <v>5.0387269010806603</v>
      </c>
      <c r="H73" s="13">
        <v>32.425225396185297</v>
      </c>
      <c r="K73" s="14"/>
      <c r="L73" s="14" t="s">
        <v>35</v>
      </c>
      <c r="M73" s="14" t="s">
        <v>24</v>
      </c>
      <c r="N73" s="14" t="s">
        <v>36</v>
      </c>
      <c r="O73" s="14" t="s">
        <v>37</v>
      </c>
      <c r="P73" s="14" t="s">
        <v>38</v>
      </c>
      <c r="Q73" s="14" t="s">
        <v>39</v>
      </c>
      <c r="R73" s="14" t="s">
        <v>40</v>
      </c>
      <c r="S73" s="14" t="s">
        <v>41</v>
      </c>
    </row>
    <row r="74" spans="1:19" ht="15.75" customHeight="1">
      <c r="A74" s="13">
        <v>2011</v>
      </c>
      <c r="B74" s="13">
        <v>8.1453666842351407</v>
      </c>
      <c r="C74" s="13">
        <v>4.1438386296963596</v>
      </c>
      <c r="D74" s="13">
        <v>5433000</v>
      </c>
      <c r="E74" s="13">
        <v>46.852926163201701</v>
      </c>
      <c r="F74" s="13">
        <v>47.157267897019899</v>
      </c>
      <c r="G74" s="13">
        <v>6.6364496221308498</v>
      </c>
      <c r="H74" s="13">
        <v>34.6102416152224</v>
      </c>
      <c r="K74" s="13" t="s">
        <v>42</v>
      </c>
      <c r="L74" s="13">
        <v>-24.025865911014051</v>
      </c>
      <c r="M74" s="13">
        <v>10.688162172167745</v>
      </c>
      <c r="N74" s="13">
        <v>-2.2478949630440712</v>
      </c>
      <c r="O74" s="13">
        <v>4.121715763568131E-2</v>
      </c>
      <c r="P74" s="13">
        <v>-46.949693856186073</v>
      </c>
      <c r="Q74" s="13">
        <v>-1.1020379658420296</v>
      </c>
      <c r="R74" s="13">
        <v>-46.949693856186073</v>
      </c>
      <c r="S74" s="13">
        <v>-1.1020379658420296</v>
      </c>
    </row>
    <row r="75" spans="1:19" ht="15.75" customHeight="1">
      <c r="A75" s="13">
        <v>2012</v>
      </c>
      <c r="B75" s="13">
        <v>8.5503875972162398</v>
      </c>
      <c r="C75" s="13">
        <v>0.80520784099893195</v>
      </c>
      <c r="D75" s="13">
        <v>5677000</v>
      </c>
      <c r="E75" s="13">
        <v>49.236667709382601</v>
      </c>
      <c r="F75" s="13">
        <v>47.5748389541493</v>
      </c>
      <c r="G75" s="13">
        <v>5.4034991403700898</v>
      </c>
      <c r="H75" s="13">
        <v>36.795257834259402</v>
      </c>
      <c r="K75" s="13" t="s">
        <v>11</v>
      </c>
      <c r="L75" s="13">
        <v>-6.1859944840119925E-2</v>
      </c>
      <c r="M75" s="13">
        <v>8.7990547754941237E-2</v>
      </c>
      <c r="N75" s="13">
        <v>-0.70302943234770454</v>
      </c>
      <c r="O75" s="13">
        <v>0.49356326932918748</v>
      </c>
      <c r="P75" s="13">
        <v>-0.25058090032751373</v>
      </c>
      <c r="Q75" s="13">
        <v>0.1268610106472739</v>
      </c>
      <c r="R75" s="13">
        <v>-0.25058090032751373</v>
      </c>
      <c r="S75" s="13">
        <v>0.1268610106472739</v>
      </c>
    </row>
    <row r="76" spans="1:19" ht="15.75" customHeight="1">
      <c r="A76" s="13">
        <v>2013</v>
      </c>
      <c r="B76" s="13">
        <v>8.9936629930842091</v>
      </c>
      <c r="C76" s="13">
        <v>3.5879078207199799</v>
      </c>
      <c r="D76" s="13">
        <v>5813000</v>
      </c>
      <c r="E76" s="16">
        <v>49.236667709382601</v>
      </c>
      <c r="F76" s="13">
        <v>46.099306494139498</v>
      </c>
      <c r="G76" s="13">
        <v>6.2043106664009997</v>
      </c>
      <c r="H76" s="16">
        <v>36.795257834259402</v>
      </c>
      <c r="K76" s="13" t="s">
        <v>14</v>
      </c>
      <c r="L76" s="13">
        <v>6.6862912530881945E-7</v>
      </c>
      <c r="M76" s="13">
        <v>4.5057196582225562E-7</v>
      </c>
      <c r="N76" s="13">
        <v>1.4839563400013758</v>
      </c>
      <c r="O76" s="13">
        <v>0.15998322731313222</v>
      </c>
      <c r="P76" s="13">
        <v>-2.9775162893571031E-7</v>
      </c>
      <c r="Q76" s="13">
        <v>1.6350098795533492E-6</v>
      </c>
      <c r="R76" s="13">
        <v>-2.9775162893571031E-7</v>
      </c>
      <c r="S76" s="13">
        <v>1.6350098795533492E-6</v>
      </c>
    </row>
    <row r="77" spans="1:19" ht="15.75" customHeight="1">
      <c r="A77" s="13">
        <v>2014</v>
      </c>
      <c r="B77" s="13">
        <v>9.4072494961602207</v>
      </c>
      <c r="C77" s="13">
        <v>-1.31466902329225</v>
      </c>
      <c r="D77" s="13">
        <v>6430000</v>
      </c>
      <c r="E77" s="16">
        <v>49.236667709382601</v>
      </c>
      <c r="F77" s="13">
        <v>44.752321331036498</v>
      </c>
      <c r="G77" s="13">
        <v>6.3290401551614197</v>
      </c>
      <c r="H77" s="16">
        <v>36.795257834259402</v>
      </c>
      <c r="K77" s="13" t="s">
        <v>15</v>
      </c>
      <c r="L77" s="13">
        <v>8.4332555129937176E-2</v>
      </c>
      <c r="M77" s="13">
        <v>5.7539474531210749E-2</v>
      </c>
      <c r="N77" s="13">
        <v>1.4656469461533446</v>
      </c>
      <c r="O77" s="13">
        <v>0.16484162010875239</v>
      </c>
      <c r="P77" s="13">
        <v>-3.9077343874389187E-2</v>
      </c>
      <c r="Q77" s="13">
        <v>0.20774245413426354</v>
      </c>
      <c r="R77" s="13">
        <v>-3.9077343874389187E-2</v>
      </c>
      <c r="S77" s="13">
        <v>0.20774245413426354</v>
      </c>
    </row>
    <row r="78" spans="1:19" ht="15.75" customHeight="1">
      <c r="A78" s="13">
        <v>2015</v>
      </c>
      <c r="B78" s="13">
        <v>8.3669218128758391</v>
      </c>
      <c r="C78" s="13">
        <v>-4.5819266709799296</v>
      </c>
      <c r="D78" s="13">
        <v>6306000</v>
      </c>
      <c r="E78" s="16">
        <v>49.236667709382601</v>
      </c>
      <c r="F78" s="17">
        <v>44.752321331036498</v>
      </c>
      <c r="G78" s="13">
        <v>9.0299010241612905</v>
      </c>
      <c r="H78" s="16">
        <v>36.795257834259402</v>
      </c>
      <c r="K78" s="13" t="s">
        <v>16</v>
      </c>
      <c r="L78" s="13">
        <v>0.63173779042714573</v>
      </c>
      <c r="M78" s="13">
        <v>0.21041431786029419</v>
      </c>
      <c r="N78" s="13">
        <v>3.0023517261149109</v>
      </c>
      <c r="O78" s="13">
        <v>9.5070925253824736E-3</v>
      </c>
      <c r="P78" s="13">
        <v>0.18044396253308126</v>
      </c>
      <c r="Q78" s="13">
        <v>1.0830316183212103</v>
      </c>
      <c r="R78" s="13">
        <v>0.18044396253308126</v>
      </c>
      <c r="S78" s="13">
        <v>1.0830316183212103</v>
      </c>
    </row>
    <row r="79" spans="1:19" ht="15.75" customHeight="1">
      <c r="A79" s="13">
        <v>2016</v>
      </c>
      <c r="B79" s="13">
        <v>8.3840604850543095</v>
      </c>
      <c r="C79" s="13">
        <v>-4.0895936556318198</v>
      </c>
      <c r="D79" s="13">
        <v>6547000</v>
      </c>
      <c r="E79" s="16">
        <v>49.236667709382601</v>
      </c>
      <c r="F79" s="17">
        <v>44.752321331036498</v>
      </c>
      <c r="G79" s="13">
        <v>8.7391435232939294</v>
      </c>
      <c r="H79" s="16">
        <v>36.795257834259402</v>
      </c>
      <c r="K79" s="13" t="s">
        <v>17</v>
      </c>
      <c r="L79" s="13">
        <v>-6.5900985722601266E-2</v>
      </c>
      <c r="M79" s="13">
        <v>0.11792880718769271</v>
      </c>
      <c r="N79" s="13">
        <v>-0.55882008216800505</v>
      </c>
      <c r="O79" s="16">
        <v>0.58511277728101252</v>
      </c>
      <c r="P79" s="13">
        <v>-0.31883312150079007</v>
      </c>
      <c r="Q79" s="13">
        <v>0.18703115005558751</v>
      </c>
      <c r="R79" s="13">
        <v>-0.31883312150079007</v>
      </c>
      <c r="S79" s="13">
        <v>0.18703115005558751</v>
      </c>
    </row>
    <row r="80" spans="1:19" ht="15.75" customHeight="1">
      <c r="A80" s="13">
        <v>2017</v>
      </c>
      <c r="B80" s="13">
        <v>9.8480469041603698</v>
      </c>
      <c r="C80" s="13">
        <v>0.60854278336997003</v>
      </c>
      <c r="D80" s="13">
        <v>6589000</v>
      </c>
      <c r="E80" s="16">
        <v>49.236667709382601</v>
      </c>
      <c r="F80" s="17">
        <v>44.752321331036498</v>
      </c>
      <c r="G80" s="13">
        <v>3.44637335032672</v>
      </c>
      <c r="H80" s="16">
        <v>36.795257834259402</v>
      </c>
      <c r="K80" s="15" t="s">
        <v>18</v>
      </c>
      <c r="L80" s="15">
        <v>-0.1092937848191446</v>
      </c>
      <c r="M80" s="15">
        <v>6.1591037595144914E-2</v>
      </c>
      <c r="N80" s="15">
        <v>-1.7745079330788867</v>
      </c>
      <c r="O80" s="15">
        <v>9.7717903602309128E-2</v>
      </c>
      <c r="P80" s="15">
        <v>-0.24139342234825645</v>
      </c>
      <c r="Q80" s="15">
        <v>2.2805852709967225E-2</v>
      </c>
      <c r="R80" s="15">
        <v>-0.24139342234825645</v>
      </c>
      <c r="S80" s="15">
        <v>2.2805852709967225E-2</v>
      </c>
    </row>
    <row r="81" spans="1:12" ht="15.75" customHeight="1"/>
    <row r="82" spans="1:12" ht="15.75" customHeight="1"/>
    <row r="83" spans="1:12" ht="15.75" customHeight="1"/>
    <row r="84" spans="1:12" ht="15.75" customHeight="1"/>
    <row r="85" spans="1:12" ht="15.75" customHeight="1"/>
    <row r="86" spans="1:12" ht="15.75" customHeight="1"/>
    <row r="87" spans="1:12" ht="15.75" customHeight="1"/>
    <row r="88" spans="1:12" ht="15.75" customHeight="1">
      <c r="A88" s="12" t="s">
        <v>12</v>
      </c>
      <c r="B88" s="12" t="s">
        <v>43</v>
      </c>
      <c r="C88" s="12" t="s">
        <v>11</v>
      </c>
      <c r="D88" s="12" t="s">
        <v>14</v>
      </c>
      <c r="E88" s="12" t="s">
        <v>15</v>
      </c>
      <c r="F88" s="12" t="s">
        <v>16</v>
      </c>
      <c r="G88" s="12" t="s">
        <v>18</v>
      </c>
      <c r="K88" s="13" t="s">
        <v>19</v>
      </c>
    </row>
    <row r="89" spans="1:12" ht="15.75" customHeight="1">
      <c r="A89" s="13">
        <v>1997</v>
      </c>
      <c r="B89" s="13">
        <v>8.0531837580791805</v>
      </c>
      <c r="C89" s="13">
        <v>1.4174644122931599</v>
      </c>
      <c r="D89" s="13">
        <v>2850000</v>
      </c>
      <c r="E89" s="13">
        <v>11.0101414548389</v>
      </c>
      <c r="F89" s="13">
        <v>45.849336426208303</v>
      </c>
      <c r="G89" s="13">
        <v>10.145941682628701</v>
      </c>
    </row>
    <row r="90" spans="1:12" ht="15.75" customHeight="1">
      <c r="A90" s="13">
        <v>1998</v>
      </c>
      <c r="B90" s="13">
        <v>7.9326559369552498</v>
      </c>
      <c r="C90" s="13">
        <v>-2.4928014700979202</v>
      </c>
      <c r="D90" s="13">
        <v>4818000</v>
      </c>
      <c r="E90" s="13">
        <v>17.8942560951958</v>
      </c>
      <c r="F90" s="13">
        <v>46.880774632271397</v>
      </c>
      <c r="G90" s="13">
        <v>23.144694368505199</v>
      </c>
      <c r="K90" s="63" t="s">
        <v>20</v>
      </c>
      <c r="L90" s="64"/>
    </row>
    <row r="91" spans="1:12" ht="15.75" customHeight="1">
      <c r="A91" s="13">
        <v>1999</v>
      </c>
      <c r="B91" s="13">
        <v>5.5755991670057599</v>
      </c>
      <c r="C91" s="13">
        <v>-4.0900693488793003</v>
      </c>
      <c r="D91" s="13">
        <v>5107000</v>
      </c>
      <c r="E91" s="13">
        <v>13.124456484337401</v>
      </c>
      <c r="F91" s="13">
        <v>44.4142468888571</v>
      </c>
      <c r="G91" s="13">
        <v>15.746401864448</v>
      </c>
      <c r="K91" s="13" t="s">
        <v>21</v>
      </c>
      <c r="L91" s="13">
        <v>0.86547971953079506</v>
      </c>
    </row>
    <row r="92" spans="1:12" ht="15.75" customHeight="1">
      <c r="A92" s="13">
        <v>2000</v>
      </c>
      <c r="B92" s="13">
        <v>6.2340456839287901</v>
      </c>
      <c r="C92" s="13">
        <v>4.3102049929100996</v>
      </c>
      <c r="D92" s="13">
        <v>5313000</v>
      </c>
      <c r="E92" s="13">
        <v>7.3039120615118902</v>
      </c>
      <c r="F92" s="13">
        <v>42.906503369710201</v>
      </c>
      <c r="G92" s="13">
        <v>7.6827433794503399</v>
      </c>
      <c r="K92" s="13" t="s">
        <v>22</v>
      </c>
      <c r="L92" s="13">
        <v>0.74905514491910363</v>
      </c>
    </row>
    <row r="93" spans="1:12" ht="15.75" customHeight="1">
      <c r="A93" s="13">
        <v>2001</v>
      </c>
      <c r="B93" s="13">
        <v>5.1607558861034404</v>
      </c>
      <c r="C93" s="13">
        <v>-0.76799924089469596</v>
      </c>
      <c r="D93" s="13">
        <v>4773000</v>
      </c>
      <c r="E93" s="13">
        <v>14.9988425853515</v>
      </c>
      <c r="F93" s="13">
        <v>42.807909793555702</v>
      </c>
      <c r="G93" s="13">
        <v>16.339815017978299</v>
      </c>
      <c r="K93" s="13" t="s">
        <v>23</v>
      </c>
      <c r="L93" s="13">
        <v>0.66540685989213821</v>
      </c>
    </row>
    <row r="94" spans="1:12" ht="15.75" customHeight="1">
      <c r="A94" s="13">
        <v>2002</v>
      </c>
      <c r="B94" s="13">
        <v>4.71216847072282</v>
      </c>
      <c r="C94" s="13">
        <v>1.51843537590915</v>
      </c>
      <c r="D94" s="13">
        <v>3785000</v>
      </c>
      <c r="E94" s="13">
        <v>21.455965064846499</v>
      </c>
      <c r="F94" s="13">
        <v>43.557150523209003</v>
      </c>
      <c r="G94" s="13">
        <v>19.701632973371499</v>
      </c>
      <c r="K94" s="13" t="s">
        <v>24</v>
      </c>
      <c r="L94" s="13">
        <v>0.94622897414831875</v>
      </c>
    </row>
    <row r="95" spans="1:12" ht="15.75" customHeight="1">
      <c r="A95" s="13">
        <v>2003</v>
      </c>
      <c r="B95" s="13">
        <v>4.4905947952240002</v>
      </c>
      <c r="C95" s="13">
        <v>-0.18056618312485301</v>
      </c>
      <c r="D95" s="13">
        <v>4133000</v>
      </c>
      <c r="E95" s="13">
        <v>31.103798196935699</v>
      </c>
      <c r="F95" s="13">
        <v>43.546511627907002</v>
      </c>
      <c r="G95" s="13">
        <v>29.509159160049599</v>
      </c>
      <c r="K95" s="15" t="s">
        <v>25</v>
      </c>
      <c r="L95" s="15">
        <v>21</v>
      </c>
    </row>
    <row r="96" spans="1:12" ht="15.75" customHeight="1">
      <c r="A96" s="13">
        <v>2004</v>
      </c>
      <c r="B96" s="13">
        <v>4.6770600387501799</v>
      </c>
      <c r="C96" s="13">
        <v>4.3523675454059099</v>
      </c>
      <c r="D96" s="13">
        <v>4794000</v>
      </c>
      <c r="E96" s="13">
        <v>43.7546531197017</v>
      </c>
      <c r="F96" s="13">
        <v>43.981018174774803</v>
      </c>
      <c r="G96" s="13">
        <v>40.835601626450199</v>
      </c>
    </row>
    <row r="97" spans="1:19" ht="15.75" customHeight="1">
      <c r="A97" s="13">
        <v>2005</v>
      </c>
      <c r="B97" s="13">
        <v>6.0333539336620099</v>
      </c>
      <c r="C97" s="13">
        <v>1.3729752601443399</v>
      </c>
      <c r="D97" s="13">
        <v>5358000</v>
      </c>
      <c r="E97" s="13">
        <v>54.009972534863202</v>
      </c>
      <c r="F97" s="13">
        <v>44.103059581320501</v>
      </c>
      <c r="G97" s="13">
        <v>51.9762318462423</v>
      </c>
      <c r="K97" s="13" t="s">
        <v>26</v>
      </c>
    </row>
    <row r="98" spans="1:19" ht="15.75" customHeight="1">
      <c r="A98" s="13">
        <v>2006</v>
      </c>
      <c r="B98" s="13">
        <v>6.2341811655412496</v>
      </c>
      <c r="C98" s="13">
        <v>4.1932690864368398</v>
      </c>
      <c r="D98" s="13">
        <v>5017000</v>
      </c>
      <c r="E98" s="13">
        <v>27.413835171641502</v>
      </c>
      <c r="F98" s="13">
        <v>44.568990223863999</v>
      </c>
      <c r="G98" s="13">
        <v>19.400775271948099</v>
      </c>
      <c r="K98" s="14"/>
      <c r="L98" s="14" t="s">
        <v>27</v>
      </c>
      <c r="M98" s="14" t="s">
        <v>28</v>
      </c>
      <c r="N98" s="14" t="s">
        <v>29</v>
      </c>
      <c r="O98" s="14" t="s">
        <v>30</v>
      </c>
      <c r="P98" s="14" t="s">
        <v>31</v>
      </c>
    </row>
    <row r="99" spans="1:19" ht="15.75" customHeight="1">
      <c r="A99" s="13">
        <v>2007</v>
      </c>
      <c r="B99" s="13">
        <v>6.6087328810643102</v>
      </c>
      <c r="C99" s="13">
        <v>5.6655618720569096</v>
      </c>
      <c r="D99" s="13">
        <v>5026000</v>
      </c>
      <c r="E99" s="13">
        <v>29.091460782412302</v>
      </c>
      <c r="F99" s="13">
        <v>44.181531367552502</v>
      </c>
      <c r="G99" s="13">
        <v>20.9708887557893</v>
      </c>
      <c r="K99" s="13" t="s">
        <v>32</v>
      </c>
      <c r="L99" s="13">
        <v>5</v>
      </c>
      <c r="M99" s="13">
        <v>40.088447606174086</v>
      </c>
      <c r="N99" s="13">
        <v>8.0176895212348178</v>
      </c>
      <c r="O99" s="13">
        <v>8.954817718948247</v>
      </c>
      <c r="P99" s="13">
        <v>4.1966879393746828E-4</v>
      </c>
    </row>
    <row r="100" spans="1:19" ht="15.75" customHeight="1">
      <c r="A100" s="13">
        <v>2008</v>
      </c>
      <c r="B100" s="13">
        <v>6.0189703415913902</v>
      </c>
      <c r="C100" s="13">
        <v>2.9661311309502998</v>
      </c>
      <c r="D100" s="13">
        <v>5050000</v>
      </c>
      <c r="E100" s="13">
        <v>31.838912906111801</v>
      </c>
      <c r="F100" s="13">
        <v>43.4131478340855</v>
      </c>
      <c r="G100" s="13">
        <v>21.764939601136199</v>
      </c>
      <c r="K100" s="13" t="s">
        <v>33</v>
      </c>
      <c r="L100" s="13">
        <v>15</v>
      </c>
      <c r="M100" s="13">
        <v>13.430239072766694</v>
      </c>
      <c r="N100" s="13">
        <v>0.89534927151777965</v>
      </c>
    </row>
    <row r="101" spans="1:19" ht="15.75" customHeight="1">
      <c r="A101" s="13">
        <v>2009</v>
      </c>
      <c r="B101" s="13">
        <v>7.3952521990621101</v>
      </c>
      <c r="C101" s="13">
        <v>1.4598186871030501</v>
      </c>
      <c r="D101" s="13">
        <v>4802000</v>
      </c>
      <c r="E101" s="13">
        <v>31.885522306821201</v>
      </c>
      <c r="F101" s="13">
        <v>45.764227141007503</v>
      </c>
      <c r="G101" s="13">
        <v>21.3618851640781</v>
      </c>
      <c r="K101" s="15" t="s">
        <v>34</v>
      </c>
      <c r="L101" s="15">
        <v>20</v>
      </c>
      <c r="M101" s="15">
        <v>53.518686678940782</v>
      </c>
      <c r="N101" s="15"/>
      <c r="O101" s="15"/>
      <c r="P101" s="15"/>
    </row>
    <row r="102" spans="1:19" ht="15.75" customHeight="1">
      <c r="A102" s="13">
        <v>2010</v>
      </c>
      <c r="B102" s="13">
        <v>7.7469577181523501</v>
      </c>
      <c r="C102" s="13">
        <v>5.86075991239976</v>
      </c>
      <c r="D102" s="13">
        <v>5161000</v>
      </c>
      <c r="E102" s="13">
        <v>38.667346517433202</v>
      </c>
      <c r="F102" s="13">
        <v>45.251396648044697</v>
      </c>
      <c r="G102" s="13">
        <v>32.425225396185297</v>
      </c>
    </row>
    <row r="103" spans="1:19" ht="15.75" customHeight="1">
      <c r="A103" s="13">
        <v>2011</v>
      </c>
      <c r="B103" s="13">
        <v>8.1453666842351407</v>
      </c>
      <c r="C103" s="13">
        <v>4.1438386296963596</v>
      </c>
      <c r="D103" s="13">
        <v>5433000</v>
      </c>
      <c r="E103" s="13">
        <v>46.852926163201701</v>
      </c>
      <c r="F103" s="13">
        <v>47.157267897019899</v>
      </c>
      <c r="G103" s="13">
        <v>34.6102416152224</v>
      </c>
      <c r="K103" s="14"/>
      <c r="L103" s="14" t="s">
        <v>35</v>
      </c>
      <c r="M103" s="14" t="s">
        <v>24</v>
      </c>
      <c r="N103" s="14" t="s">
        <v>36</v>
      </c>
      <c r="O103" s="14" t="s">
        <v>37</v>
      </c>
      <c r="P103" s="14" t="s">
        <v>38</v>
      </c>
      <c r="Q103" s="14" t="s">
        <v>39</v>
      </c>
      <c r="R103" s="14" t="s">
        <v>40</v>
      </c>
      <c r="S103" s="14" t="s">
        <v>41</v>
      </c>
    </row>
    <row r="104" spans="1:19" ht="15.75" customHeight="1">
      <c r="A104" s="13">
        <v>2012</v>
      </c>
      <c r="B104" s="13">
        <v>8.5503875972162398</v>
      </c>
      <c r="C104" s="13">
        <v>0.80520784099893195</v>
      </c>
      <c r="D104" s="13">
        <v>5677000</v>
      </c>
      <c r="E104" s="13">
        <v>49.236667709382601</v>
      </c>
      <c r="F104" s="13">
        <v>47.5748389541493</v>
      </c>
      <c r="G104" s="13">
        <v>36.795257834259402</v>
      </c>
      <c r="K104" s="13" t="s">
        <v>42</v>
      </c>
      <c r="L104" s="13">
        <v>-27.775866688180848</v>
      </c>
      <c r="M104" s="13">
        <v>8.1260173654066215</v>
      </c>
      <c r="N104" s="13">
        <v>-3.41814020807116</v>
      </c>
      <c r="O104" s="13">
        <v>3.813169203086306E-3</v>
      </c>
      <c r="P104" s="13">
        <v>-45.096062708887629</v>
      </c>
      <c r="Q104" s="13">
        <v>-10.45567066747407</v>
      </c>
      <c r="R104" s="13">
        <v>-45.096062708887629</v>
      </c>
      <c r="S104" s="13">
        <v>-10.45567066747407</v>
      </c>
    </row>
    <row r="105" spans="1:19" ht="15.75" customHeight="1">
      <c r="A105" s="13">
        <v>2013</v>
      </c>
      <c r="B105" s="13">
        <v>8.9936629930842091</v>
      </c>
      <c r="C105" s="13">
        <v>3.5879078207199799</v>
      </c>
      <c r="D105" s="13">
        <v>5813000</v>
      </c>
      <c r="E105" s="16">
        <v>49.236667709382601</v>
      </c>
      <c r="F105" s="13">
        <v>46.099306494139498</v>
      </c>
      <c r="G105" s="16">
        <v>36.795257834259402</v>
      </c>
      <c r="K105" s="13" t="s">
        <v>11</v>
      </c>
      <c r="L105" s="13">
        <v>-3.7085247975766983E-2</v>
      </c>
      <c r="M105" s="13">
        <v>7.4242720864862402E-2</v>
      </c>
      <c r="N105" s="13">
        <v>-0.49951358926176814</v>
      </c>
      <c r="O105" s="16">
        <v>0.62466456800421799</v>
      </c>
      <c r="P105" s="13">
        <v>-0.19532986162429911</v>
      </c>
      <c r="Q105" s="13">
        <v>0.12115936567276514</v>
      </c>
      <c r="R105" s="13">
        <v>-0.19532986162429911</v>
      </c>
      <c r="S105" s="13">
        <v>0.12115936567276514</v>
      </c>
    </row>
    <row r="106" spans="1:19" ht="15.75" customHeight="1">
      <c r="A106" s="13">
        <v>2014</v>
      </c>
      <c r="B106" s="13">
        <v>9.4072494961602207</v>
      </c>
      <c r="C106" s="13">
        <v>-1.31466902329225</v>
      </c>
      <c r="D106" s="13">
        <v>6430000</v>
      </c>
      <c r="E106" s="16">
        <v>49.236667709382601</v>
      </c>
      <c r="F106" s="13">
        <v>44.752321331036498</v>
      </c>
      <c r="G106" s="16">
        <v>36.795257834259402</v>
      </c>
      <c r="K106" s="13" t="s">
        <v>14</v>
      </c>
      <c r="L106" s="13">
        <v>8.0981726858660369E-7</v>
      </c>
      <c r="M106" s="13">
        <v>3.6441715987031767E-7</v>
      </c>
      <c r="N106" s="13">
        <v>2.2222259480722233</v>
      </c>
      <c r="O106" s="13">
        <v>4.2069935852087632E-2</v>
      </c>
      <c r="P106" s="13">
        <v>3.3080478786831526E-8</v>
      </c>
      <c r="Q106" s="13">
        <v>1.586554058386376E-6</v>
      </c>
      <c r="R106" s="13">
        <v>3.3080478786831526E-8</v>
      </c>
      <c r="S106" s="13">
        <v>1.586554058386376E-6</v>
      </c>
    </row>
    <row r="107" spans="1:19" ht="15.75" customHeight="1">
      <c r="A107" s="13">
        <v>2015</v>
      </c>
      <c r="B107" s="13">
        <v>8.3669218128758391</v>
      </c>
      <c r="C107" s="13">
        <v>-4.5819266709799296</v>
      </c>
      <c r="D107" s="13">
        <v>6306000</v>
      </c>
      <c r="E107" s="16">
        <v>49.236667709382601</v>
      </c>
      <c r="F107" s="17">
        <v>44.752321331036498</v>
      </c>
      <c r="G107" s="16">
        <v>36.795257834259402</v>
      </c>
      <c r="K107" s="13" t="s">
        <v>15</v>
      </c>
      <c r="L107" s="13">
        <v>7.2872364898883282E-2</v>
      </c>
      <c r="M107" s="13">
        <v>5.2513893383935674E-2</v>
      </c>
      <c r="N107" s="13">
        <v>1.3876778163467003</v>
      </c>
      <c r="O107" s="13">
        <v>0.18550571172283237</v>
      </c>
      <c r="P107" s="13">
        <v>-3.9058349289880848E-2</v>
      </c>
      <c r="Q107" s="13">
        <v>0.18480307908764743</v>
      </c>
      <c r="R107" s="13">
        <v>-3.9058349289880848E-2</v>
      </c>
      <c r="S107" s="13">
        <v>0.18480307908764743</v>
      </c>
    </row>
    <row r="108" spans="1:19" ht="15.75" customHeight="1">
      <c r="A108" s="13">
        <v>2016</v>
      </c>
      <c r="B108" s="13">
        <v>8.3840604850543095</v>
      </c>
      <c r="C108" s="13">
        <v>-4.0895936556318198</v>
      </c>
      <c r="D108" s="13">
        <v>6547000</v>
      </c>
      <c r="E108" s="16">
        <v>49.236667709382601</v>
      </c>
      <c r="F108" s="17">
        <v>44.752321331036498</v>
      </c>
      <c r="G108" s="16">
        <v>36.795257834259402</v>
      </c>
      <c r="K108" s="13" t="s">
        <v>16</v>
      </c>
      <c r="L108" s="13">
        <v>0.69478738638078674</v>
      </c>
      <c r="M108" s="13">
        <v>0.17348822784868281</v>
      </c>
      <c r="N108" s="13">
        <v>4.0048099804603652</v>
      </c>
      <c r="O108" s="13">
        <v>1.148031046724461E-3</v>
      </c>
      <c r="P108" s="13">
        <v>0.32500598197274122</v>
      </c>
      <c r="Q108" s="13">
        <v>1.0645687907888322</v>
      </c>
      <c r="R108" s="13">
        <v>0.32500598197274122</v>
      </c>
      <c r="S108" s="13">
        <v>1.0645687907888322</v>
      </c>
    </row>
    <row r="109" spans="1:19" ht="15.75" customHeight="1">
      <c r="A109" s="13">
        <v>2017</v>
      </c>
      <c r="B109" s="13">
        <v>9.8480469041603698</v>
      </c>
      <c r="C109" s="13">
        <v>0.60854278336997003</v>
      </c>
      <c r="D109" s="13">
        <v>6589000</v>
      </c>
      <c r="E109" s="16">
        <v>49.236667709382601</v>
      </c>
      <c r="F109" s="17">
        <v>44.752321331036498</v>
      </c>
      <c r="G109" s="16">
        <v>36.795257834259402</v>
      </c>
      <c r="K109" s="15" t="s">
        <v>18</v>
      </c>
      <c r="L109" s="15">
        <v>-0.10456994896689198</v>
      </c>
      <c r="M109" s="15">
        <v>5.9593225709712205E-2</v>
      </c>
      <c r="N109" s="15">
        <v>-1.7547287920990942</v>
      </c>
      <c r="O109" s="15">
        <v>9.9703858805455875E-2</v>
      </c>
      <c r="P109" s="15">
        <v>-0.23158990282429912</v>
      </c>
      <c r="Q109" s="15">
        <v>2.2450004890515157E-2</v>
      </c>
      <c r="R109" s="15">
        <v>-0.23158990282429912</v>
      </c>
      <c r="S109" s="15">
        <v>2.2450004890515157E-2</v>
      </c>
    </row>
    <row r="110" spans="1:19" ht="15.75" customHeight="1"/>
    <row r="111" spans="1:19" ht="15.75" customHeight="1"/>
    <row r="112" spans="1:19" ht="15.75" customHeight="1"/>
    <row r="113" spans="1:16" ht="15.75" customHeight="1"/>
    <row r="114" spans="1:16" ht="15.75" customHeight="1"/>
    <row r="115" spans="1:16" ht="15.75" customHeight="1">
      <c r="A115" s="12" t="s">
        <v>12</v>
      </c>
      <c r="B115" s="12" t="s">
        <v>43</v>
      </c>
      <c r="C115" s="12" t="s">
        <v>14</v>
      </c>
      <c r="D115" s="12" t="s">
        <v>15</v>
      </c>
      <c r="E115" s="12" t="s">
        <v>16</v>
      </c>
      <c r="F115" s="12" t="s">
        <v>18</v>
      </c>
      <c r="K115" s="13" t="s">
        <v>19</v>
      </c>
    </row>
    <row r="116" spans="1:16" ht="15.75" customHeight="1">
      <c r="A116" s="13">
        <v>1997</v>
      </c>
      <c r="B116" s="13">
        <v>8.0531837580791805</v>
      </c>
      <c r="C116" s="13">
        <v>2850000</v>
      </c>
      <c r="D116" s="13">
        <v>11.0101414548389</v>
      </c>
      <c r="E116" s="13">
        <v>45.849336426208303</v>
      </c>
      <c r="F116" s="13">
        <v>10.145941682628701</v>
      </c>
    </row>
    <row r="117" spans="1:16" ht="15.75" customHeight="1">
      <c r="A117" s="13">
        <v>1998</v>
      </c>
      <c r="B117" s="13">
        <v>7.9326559369552498</v>
      </c>
      <c r="C117" s="13">
        <v>4818000</v>
      </c>
      <c r="D117" s="13">
        <v>17.8942560951958</v>
      </c>
      <c r="E117" s="13">
        <v>46.880774632271397</v>
      </c>
      <c r="F117" s="13">
        <v>23.144694368505199</v>
      </c>
      <c r="K117" s="63" t="s">
        <v>20</v>
      </c>
      <c r="L117" s="64"/>
    </row>
    <row r="118" spans="1:16" ht="15.75" customHeight="1">
      <c r="A118" s="13">
        <v>1999</v>
      </c>
      <c r="B118" s="13">
        <v>5.5755991670057599</v>
      </c>
      <c r="C118" s="13">
        <v>5107000</v>
      </c>
      <c r="D118" s="13">
        <v>13.124456484337401</v>
      </c>
      <c r="E118" s="13">
        <v>44.4142468888571</v>
      </c>
      <c r="F118" s="13">
        <v>15.746401864448</v>
      </c>
      <c r="K118" s="13" t="s">
        <v>21</v>
      </c>
      <c r="L118" s="13">
        <v>0.86306480880314529</v>
      </c>
    </row>
    <row r="119" spans="1:16" ht="15.75" customHeight="1">
      <c r="A119" s="13">
        <v>2000</v>
      </c>
      <c r="B119" s="13">
        <v>6.2340456839287901</v>
      </c>
      <c r="C119" s="13">
        <v>5313000</v>
      </c>
      <c r="D119" s="13">
        <v>7.3039120615118902</v>
      </c>
      <c r="E119" s="13">
        <v>42.906503369710201</v>
      </c>
      <c r="F119" s="13">
        <v>7.6827433794503399</v>
      </c>
      <c r="K119" s="13" t="s">
        <v>22</v>
      </c>
      <c r="L119" s="13">
        <v>0.74488086419440969</v>
      </c>
    </row>
    <row r="120" spans="1:16" ht="15.75" customHeight="1">
      <c r="A120" s="13">
        <v>2001</v>
      </c>
      <c r="B120" s="13">
        <v>5.1607558861034404</v>
      </c>
      <c r="C120" s="13">
        <v>4773000</v>
      </c>
      <c r="D120" s="13">
        <v>14.9988425853515</v>
      </c>
      <c r="E120" s="13">
        <v>42.807909793555702</v>
      </c>
      <c r="F120" s="13">
        <v>16.339815017978299</v>
      </c>
      <c r="K120" s="13" t="s">
        <v>23</v>
      </c>
      <c r="L120" s="13">
        <v>0.68110108024301208</v>
      </c>
    </row>
    <row r="121" spans="1:16" ht="15.75" customHeight="1">
      <c r="A121" s="13">
        <v>2002</v>
      </c>
      <c r="B121" s="13">
        <v>4.71216847072282</v>
      </c>
      <c r="C121" s="13">
        <v>3785000</v>
      </c>
      <c r="D121" s="13">
        <v>21.455965064846499</v>
      </c>
      <c r="E121" s="13">
        <v>43.557150523209003</v>
      </c>
      <c r="F121" s="13">
        <v>19.701632973371499</v>
      </c>
      <c r="K121" s="13" t="s">
        <v>24</v>
      </c>
      <c r="L121" s="13">
        <v>0.92377084194963932</v>
      </c>
    </row>
    <row r="122" spans="1:16" ht="15.75" customHeight="1">
      <c r="A122" s="13">
        <v>2003</v>
      </c>
      <c r="B122" s="13">
        <v>4.4905947952240002</v>
      </c>
      <c r="C122" s="13">
        <v>4133000</v>
      </c>
      <c r="D122" s="13">
        <v>31.103798196935699</v>
      </c>
      <c r="E122" s="13">
        <v>43.546511627907002</v>
      </c>
      <c r="F122" s="13">
        <v>29.509159160049599</v>
      </c>
      <c r="K122" s="15" t="s">
        <v>25</v>
      </c>
      <c r="L122" s="15">
        <v>21</v>
      </c>
    </row>
    <row r="123" spans="1:16" ht="15.75" customHeight="1">
      <c r="A123" s="13">
        <v>2004</v>
      </c>
      <c r="B123" s="13">
        <v>4.6770600387501799</v>
      </c>
      <c r="C123" s="13">
        <v>4794000</v>
      </c>
      <c r="D123" s="13">
        <v>43.7546531197017</v>
      </c>
      <c r="E123" s="13">
        <v>43.981018174774803</v>
      </c>
      <c r="F123" s="13">
        <v>40.835601626450199</v>
      </c>
    </row>
    <row r="124" spans="1:16" ht="15.75" customHeight="1">
      <c r="A124" s="13">
        <v>2005</v>
      </c>
      <c r="B124" s="13">
        <v>6.0333539336620099</v>
      </c>
      <c r="C124" s="13">
        <v>5358000</v>
      </c>
      <c r="D124" s="13">
        <v>54.009972534863202</v>
      </c>
      <c r="E124" s="13">
        <v>44.103059581320501</v>
      </c>
      <c r="F124" s="13">
        <v>51.9762318462423</v>
      </c>
      <c r="K124" s="13" t="s">
        <v>26</v>
      </c>
    </row>
    <row r="125" spans="1:16" ht="15.75" customHeight="1">
      <c r="A125" s="13">
        <v>2006</v>
      </c>
      <c r="B125" s="13">
        <v>6.2341811655412496</v>
      </c>
      <c r="C125" s="13">
        <v>5017000</v>
      </c>
      <c r="D125" s="13">
        <v>27.413835171641502</v>
      </c>
      <c r="E125" s="13">
        <v>44.568990223863999</v>
      </c>
      <c r="F125" s="13">
        <v>19.400775271948099</v>
      </c>
      <c r="K125" s="14"/>
      <c r="L125" s="14" t="s">
        <v>27</v>
      </c>
      <c r="M125" s="14" t="s">
        <v>28</v>
      </c>
      <c r="N125" s="14" t="s">
        <v>29</v>
      </c>
      <c r="O125" s="14" t="s">
        <v>30</v>
      </c>
      <c r="P125" s="14" t="s">
        <v>31</v>
      </c>
    </row>
    <row r="126" spans="1:16" ht="15.75" customHeight="1">
      <c r="A126" s="13">
        <v>2007</v>
      </c>
      <c r="B126" s="13">
        <v>6.6087328810643102</v>
      </c>
      <c r="C126" s="13">
        <v>5026000</v>
      </c>
      <c r="D126" s="13">
        <v>29.091460782412302</v>
      </c>
      <c r="E126" s="13">
        <v>44.181531367552502</v>
      </c>
      <c r="F126" s="13">
        <v>20.9708887557893</v>
      </c>
      <c r="K126" s="13" t="s">
        <v>32</v>
      </c>
      <c r="L126" s="13">
        <v>4</v>
      </c>
      <c r="M126" s="13">
        <v>39.865045583959251</v>
      </c>
      <c r="N126" s="13">
        <v>9.9662613959898128</v>
      </c>
      <c r="O126" s="13">
        <v>11.678949316636679</v>
      </c>
      <c r="P126" s="13">
        <v>1.2488033211899535E-4</v>
      </c>
    </row>
    <row r="127" spans="1:16" ht="15.75" customHeight="1">
      <c r="A127" s="13">
        <v>2008</v>
      </c>
      <c r="B127" s="13">
        <v>6.0189703415913902</v>
      </c>
      <c r="C127" s="13">
        <v>5050000</v>
      </c>
      <c r="D127" s="13">
        <v>31.838912906111801</v>
      </c>
      <c r="E127" s="13">
        <v>43.4131478340855</v>
      </c>
      <c r="F127" s="13">
        <v>21.764939601136199</v>
      </c>
      <c r="K127" s="13" t="s">
        <v>33</v>
      </c>
      <c r="L127" s="13">
        <v>16</v>
      </c>
      <c r="M127" s="13">
        <v>13.653641094981529</v>
      </c>
      <c r="N127" s="13">
        <v>0.85335256843634555</v>
      </c>
    </row>
    <row r="128" spans="1:16" ht="15.75" customHeight="1">
      <c r="A128" s="13">
        <v>2009</v>
      </c>
      <c r="B128" s="13">
        <v>7.3952521990621101</v>
      </c>
      <c r="C128" s="13">
        <v>4802000</v>
      </c>
      <c r="D128" s="13">
        <v>31.885522306821201</v>
      </c>
      <c r="E128" s="13">
        <v>45.764227141007503</v>
      </c>
      <c r="F128" s="13">
        <v>21.3618851640781</v>
      </c>
      <c r="K128" s="15" t="s">
        <v>34</v>
      </c>
      <c r="L128" s="15">
        <v>20</v>
      </c>
      <c r="M128" s="15">
        <v>53.518686678940782</v>
      </c>
      <c r="N128" s="15"/>
      <c r="O128" s="15"/>
      <c r="P128" s="15"/>
    </row>
    <row r="129" spans="1:19" ht="15.75" customHeight="1">
      <c r="A129" s="13">
        <v>2010</v>
      </c>
      <c r="B129" s="13">
        <v>7.7469577181523501</v>
      </c>
      <c r="C129" s="13">
        <v>5161000</v>
      </c>
      <c r="D129" s="13">
        <v>38.667346517433202</v>
      </c>
      <c r="E129" s="13">
        <v>45.251396648044697</v>
      </c>
      <c r="F129" s="13">
        <v>32.425225396185297</v>
      </c>
    </row>
    <row r="130" spans="1:19" ht="15.75" customHeight="1">
      <c r="A130" s="13">
        <v>2011</v>
      </c>
      <c r="B130" s="13">
        <v>8.1453666842351407</v>
      </c>
      <c r="C130" s="13">
        <v>5433000</v>
      </c>
      <c r="D130" s="13">
        <v>46.852926163201701</v>
      </c>
      <c r="E130" s="13">
        <v>47.157267897019899</v>
      </c>
      <c r="F130" s="13">
        <v>34.6102416152224</v>
      </c>
      <c r="K130" s="14"/>
      <c r="L130" s="14" t="s">
        <v>35</v>
      </c>
      <c r="M130" s="14" t="s">
        <v>24</v>
      </c>
      <c r="N130" s="14" t="s">
        <v>36</v>
      </c>
      <c r="O130" s="14" t="s">
        <v>37</v>
      </c>
      <c r="P130" s="14" t="s">
        <v>38</v>
      </c>
      <c r="Q130" s="14" t="s">
        <v>39</v>
      </c>
      <c r="R130" s="14" t="s">
        <v>40</v>
      </c>
      <c r="S130" s="14" t="s">
        <v>41</v>
      </c>
    </row>
    <row r="131" spans="1:19" ht="15.75" customHeight="1">
      <c r="A131" s="13">
        <v>2012</v>
      </c>
      <c r="B131" s="13">
        <v>8.5503875972162398</v>
      </c>
      <c r="C131" s="13">
        <v>5677000</v>
      </c>
      <c r="D131" s="13">
        <v>49.236667709382601</v>
      </c>
      <c r="E131" s="13">
        <v>47.5748389541493</v>
      </c>
      <c r="F131" s="13">
        <v>36.795257834259402</v>
      </c>
      <c r="K131" s="13" t="s">
        <v>42</v>
      </c>
      <c r="L131" s="13">
        <v>-28.676015357645817</v>
      </c>
      <c r="M131" s="13">
        <v>7.7356207605564293</v>
      </c>
      <c r="N131" s="13">
        <v>-3.7070089454053234</v>
      </c>
      <c r="O131" s="13">
        <v>1.9138284062433541E-3</v>
      </c>
      <c r="P131" s="13">
        <v>-45.074798800715342</v>
      </c>
      <c r="Q131" s="13">
        <v>-12.277231914576287</v>
      </c>
      <c r="R131" s="13">
        <v>-45.074798800715342</v>
      </c>
      <c r="S131" s="13">
        <v>-12.277231914576287</v>
      </c>
    </row>
    <row r="132" spans="1:19" ht="15.75" customHeight="1">
      <c r="A132" s="13">
        <v>2013</v>
      </c>
      <c r="B132" s="13">
        <v>8.9936629930842091</v>
      </c>
      <c r="C132" s="13">
        <v>5813000</v>
      </c>
      <c r="D132" s="16">
        <v>49.236667709382601</v>
      </c>
      <c r="E132" s="13">
        <v>46.099306494139498</v>
      </c>
      <c r="F132" s="16">
        <v>36.795257834259402</v>
      </c>
      <c r="K132" s="13" t="s">
        <v>14</v>
      </c>
      <c r="L132" s="13">
        <v>8.8537913990237697E-7</v>
      </c>
      <c r="M132" s="13">
        <v>3.2366847570216057E-7</v>
      </c>
      <c r="N132" s="13">
        <v>2.7354506427654139</v>
      </c>
      <c r="O132" s="13">
        <v>1.4666004739003632E-2</v>
      </c>
      <c r="P132" s="13">
        <v>1.9923262307050078E-7</v>
      </c>
      <c r="Q132" s="13">
        <v>1.5715256567342531E-6</v>
      </c>
      <c r="R132" s="13">
        <v>1.9923262307050078E-7</v>
      </c>
      <c r="S132" s="13">
        <v>1.5715256567342531E-6</v>
      </c>
    </row>
    <row r="133" spans="1:19" ht="15.75" customHeight="1">
      <c r="A133" s="13">
        <v>2014</v>
      </c>
      <c r="B133" s="13">
        <v>9.4072494961602207</v>
      </c>
      <c r="C133" s="13">
        <v>6430000</v>
      </c>
      <c r="D133" s="16">
        <v>49.236667709382601</v>
      </c>
      <c r="E133" s="13">
        <v>44.752321331036498</v>
      </c>
      <c r="F133" s="16">
        <v>36.795257834259402</v>
      </c>
      <c r="K133" s="13" t="s">
        <v>15</v>
      </c>
      <c r="L133" s="13">
        <v>6.3101504575415163E-2</v>
      </c>
      <c r="M133" s="13">
        <v>4.7578164513922716E-2</v>
      </c>
      <c r="N133" s="13">
        <v>1.3262702590586462</v>
      </c>
      <c r="O133" s="16">
        <v>0.20337191121728415</v>
      </c>
      <c r="P133" s="13">
        <v>-3.7759698504870265E-2</v>
      </c>
      <c r="Q133" s="13">
        <v>0.16396270765570059</v>
      </c>
      <c r="R133" s="13">
        <v>-3.7759698504870265E-2</v>
      </c>
      <c r="S133" s="13">
        <v>0.16396270765570059</v>
      </c>
    </row>
    <row r="134" spans="1:19" ht="15.75" customHeight="1">
      <c r="A134" s="13">
        <v>2015</v>
      </c>
      <c r="B134" s="13">
        <v>8.3669218128758391</v>
      </c>
      <c r="C134" s="13">
        <v>6306000</v>
      </c>
      <c r="D134" s="16">
        <v>49.236667709382601</v>
      </c>
      <c r="E134" s="17">
        <v>44.752321331036498</v>
      </c>
      <c r="F134" s="16">
        <v>36.795257834259402</v>
      </c>
      <c r="K134" s="13" t="s">
        <v>16</v>
      </c>
      <c r="L134" s="13">
        <v>0.70682414476797073</v>
      </c>
      <c r="M134" s="13">
        <v>0.16772886444137536</v>
      </c>
      <c r="N134" s="13">
        <v>4.2140877011363784</v>
      </c>
      <c r="O134" s="13">
        <v>6.5880411191352579E-4</v>
      </c>
      <c r="P134" s="13">
        <v>0.35125483620633557</v>
      </c>
      <c r="Q134" s="13">
        <v>1.062393453329606</v>
      </c>
      <c r="R134" s="13">
        <v>0.35125483620633557</v>
      </c>
      <c r="S134" s="13">
        <v>1.062393453329606</v>
      </c>
    </row>
    <row r="135" spans="1:19" ht="15.75" customHeight="1">
      <c r="A135" s="13">
        <v>2016</v>
      </c>
      <c r="B135" s="13">
        <v>8.3840604850543095</v>
      </c>
      <c r="C135" s="13">
        <v>6547000</v>
      </c>
      <c r="D135" s="16">
        <v>49.236667709382601</v>
      </c>
      <c r="E135" s="17">
        <v>44.752321331036498</v>
      </c>
      <c r="F135" s="16">
        <v>36.795257834259402</v>
      </c>
      <c r="K135" s="15" t="s">
        <v>18</v>
      </c>
      <c r="L135" s="15">
        <v>-9.5305554609002419E-2</v>
      </c>
      <c r="M135" s="15">
        <v>5.5289463537214048E-2</v>
      </c>
      <c r="N135" s="15">
        <v>-1.7237561826740184</v>
      </c>
      <c r="O135" s="15">
        <v>0.10401657832569086</v>
      </c>
      <c r="P135" s="15">
        <v>-0.21251398135264282</v>
      </c>
      <c r="Q135" s="15">
        <v>2.1902872134637999E-2</v>
      </c>
      <c r="R135" s="15">
        <v>-0.21251398135264282</v>
      </c>
      <c r="S135" s="15">
        <v>2.1902872134637999E-2</v>
      </c>
    </row>
    <row r="136" spans="1:19" ht="15.75" customHeight="1">
      <c r="A136" s="13">
        <v>2017</v>
      </c>
      <c r="B136" s="13">
        <v>9.8480469041603698</v>
      </c>
      <c r="C136" s="13">
        <v>6589000</v>
      </c>
      <c r="D136" s="16">
        <v>49.236667709382601</v>
      </c>
      <c r="E136" s="17">
        <v>44.752321331036498</v>
      </c>
      <c r="F136" s="16">
        <v>36.795257834259402</v>
      </c>
    </row>
    <row r="137" spans="1:19" ht="15.75" customHeight="1"/>
    <row r="138" spans="1:19" ht="15.75" customHeight="1"/>
    <row r="139" spans="1:19" ht="15.75" customHeight="1"/>
    <row r="140" spans="1:19" ht="15.75" customHeight="1"/>
    <row r="141" spans="1:19" ht="15.75" customHeight="1"/>
    <row r="142" spans="1:19" ht="15.75" customHeight="1"/>
    <row r="143" spans="1:19" ht="15.75" customHeight="1">
      <c r="A143" s="12" t="s">
        <v>12</v>
      </c>
      <c r="B143" s="12" t="s">
        <v>43</v>
      </c>
      <c r="C143" s="12" t="s">
        <v>14</v>
      </c>
      <c r="D143" s="12" t="s">
        <v>16</v>
      </c>
      <c r="E143" s="12" t="s">
        <v>18</v>
      </c>
    </row>
    <row r="144" spans="1:19" ht="15.75" customHeight="1">
      <c r="A144" s="13">
        <v>1997</v>
      </c>
      <c r="B144" s="13">
        <v>8.0531837580791805</v>
      </c>
      <c r="C144" s="13">
        <v>2850000</v>
      </c>
      <c r="D144" s="13">
        <v>45.849336426208303</v>
      </c>
      <c r="E144" s="13">
        <v>10.145941682628701</v>
      </c>
      <c r="K144" s="13" t="s">
        <v>19</v>
      </c>
    </row>
    <row r="145" spans="1:19" ht="15.75" customHeight="1">
      <c r="A145" s="13">
        <v>1998</v>
      </c>
      <c r="B145" s="13">
        <v>7.9326559369552498</v>
      </c>
      <c r="C145" s="13">
        <v>4818000</v>
      </c>
      <c r="D145" s="13">
        <v>46.880774632271397</v>
      </c>
      <c r="E145" s="13">
        <v>23.144694368505199</v>
      </c>
    </row>
    <row r="146" spans="1:19" ht="15.75" customHeight="1">
      <c r="A146" s="13">
        <v>1999</v>
      </c>
      <c r="B146" s="13">
        <v>5.5755991670057599</v>
      </c>
      <c r="C146" s="13">
        <v>5107000</v>
      </c>
      <c r="D146" s="13">
        <v>44.4142468888571</v>
      </c>
      <c r="E146" s="13">
        <v>15.746401864448</v>
      </c>
      <c r="K146" s="63" t="s">
        <v>20</v>
      </c>
      <c r="L146" s="64"/>
    </row>
    <row r="147" spans="1:19" ht="15.75" customHeight="1">
      <c r="A147" s="13">
        <v>2000</v>
      </c>
      <c r="B147" s="13">
        <v>6.2340456839287901</v>
      </c>
      <c r="C147" s="13">
        <v>5313000</v>
      </c>
      <c r="D147" s="13">
        <v>42.906503369710201</v>
      </c>
      <c r="E147" s="13">
        <v>7.6827433794503399</v>
      </c>
      <c r="K147" s="13" t="s">
        <v>21</v>
      </c>
      <c r="L147" s="13">
        <v>0.8466603917772354</v>
      </c>
    </row>
    <row r="148" spans="1:19" ht="15.75" customHeight="1">
      <c r="A148" s="13">
        <v>2001</v>
      </c>
      <c r="B148" s="13">
        <v>5.1607558861034404</v>
      </c>
      <c r="C148" s="13">
        <v>4773000</v>
      </c>
      <c r="D148" s="13">
        <v>42.807909793555702</v>
      </c>
      <c r="E148" s="13">
        <v>16.339815017978299</v>
      </c>
      <c r="K148" s="13" t="s">
        <v>22</v>
      </c>
      <c r="L148" s="13">
        <v>0.7168338190043817</v>
      </c>
    </row>
    <row r="149" spans="1:19" ht="15.75" customHeight="1">
      <c r="A149" s="13">
        <v>2002</v>
      </c>
      <c r="B149" s="13">
        <v>4.71216847072282</v>
      </c>
      <c r="C149" s="13">
        <v>3785000</v>
      </c>
      <c r="D149" s="13">
        <v>43.557150523209003</v>
      </c>
      <c r="E149" s="13">
        <v>19.701632973371499</v>
      </c>
      <c r="K149" s="13" t="s">
        <v>23</v>
      </c>
      <c r="L149" s="13">
        <v>0.66686331647574326</v>
      </c>
    </row>
    <row r="150" spans="1:19" ht="15.75" customHeight="1">
      <c r="A150" s="13">
        <v>2003</v>
      </c>
      <c r="B150" s="13">
        <v>4.4905947952240002</v>
      </c>
      <c r="C150" s="13">
        <v>4133000</v>
      </c>
      <c r="D150" s="13">
        <v>43.546511627907002</v>
      </c>
      <c r="E150" s="13">
        <v>29.509159160049599</v>
      </c>
      <c r="K150" s="13" t="s">
        <v>24</v>
      </c>
      <c r="L150" s="13">
        <v>0.94416729944422884</v>
      </c>
    </row>
    <row r="151" spans="1:19" ht="15.75" customHeight="1">
      <c r="A151" s="13">
        <v>2004</v>
      </c>
      <c r="B151" s="13">
        <v>4.6770600387501799</v>
      </c>
      <c r="C151" s="13">
        <v>4794000</v>
      </c>
      <c r="D151" s="13">
        <v>43.981018174774803</v>
      </c>
      <c r="E151" s="13">
        <v>40.835601626450199</v>
      </c>
      <c r="K151" s="15" t="s">
        <v>25</v>
      </c>
      <c r="L151" s="15">
        <v>21</v>
      </c>
    </row>
    <row r="152" spans="1:19" ht="15.75" customHeight="1">
      <c r="A152" s="13">
        <v>2005</v>
      </c>
      <c r="B152" s="13">
        <v>6.0333539336620099</v>
      </c>
      <c r="C152" s="13">
        <v>5358000</v>
      </c>
      <c r="D152" s="13">
        <v>44.103059581320501</v>
      </c>
      <c r="E152" s="13">
        <v>51.9762318462423</v>
      </c>
    </row>
    <row r="153" spans="1:19" ht="15.75" customHeight="1">
      <c r="A153" s="13">
        <v>2006</v>
      </c>
      <c r="B153" s="13">
        <v>6.2341811655412496</v>
      </c>
      <c r="C153" s="13">
        <v>5017000</v>
      </c>
      <c r="D153" s="13">
        <v>44.568990223863999</v>
      </c>
      <c r="E153" s="13">
        <v>19.400775271948099</v>
      </c>
      <c r="K153" s="13" t="s">
        <v>26</v>
      </c>
    </row>
    <row r="154" spans="1:19" ht="15.75" customHeight="1">
      <c r="A154" s="13">
        <v>2007</v>
      </c>
      <c r="B154" s="13">
        <v>6.6087328810643102</v>
      </c>
      <c r="C154" s="13">
        <v>5026000</v>
      </c>
      <c r="D154" s="13">
        <v>44.181531367552502</v>
      </c>
      <c r="E154" s="13">
        <v>20.9708887557893</v>
      </c>
      <c r="K154" s="14"/>
      <c r="L154" s="14" t="s">
        <v>27</v>
      </c>
      <c r="M154" s="14" t="s">
        <v>28</v>
      </c>
      <c r="N154" s="14" t="s">
        <v>29</v>
      </c>
      <c r="O154" s="14" t="s">
        <v>30</v>
      </c>
      <c r="P154" s="14" t="s">
        <v>31</v>
      </c>
    </row>
    <row r="155" spans="1:19" ht="15.75" customHeight="1">
      <c r="A155" s="13">
        <v>2008</v>
      </c>
      <c r="B155" s="13">
        <v>6.0189703415913902</v>
      </c>
      <c r="C155" s="13">
        <v>5050000</v>
      </c>
      <c r="D155" s="13">
        <v>43.4131478340855</v>
      </c>
      <c r="E155" s="13">
        <v>21.764939601136199</v>
      </c>
      <c r="K155" s="13" t="s">
        <v>32</v>
      </c>
      <c r="L155" s="13">
        <v>3</v>
      </c>
      <c r="M155" s="13">
        <v>38.364004560164048</v>
      </c>
      <c r="N155" s="13">
        <v>12.788001520054683</v>
      </c>
      <c r="O155" s="13">
        <v>14.345139286793401</v>
      </c>
      <c r="P155" s="13">
        <v>6.5229544237950139E-5</v>
      </c>
    </row>
    <row r="156" spans="1:19" ht="15.75" customHeight="1">
      <c r="A156" s="13">
        <v>2009</v>
      </c>
      <c r="B156" s="13">
        <v>7.3952521990621101</v>
      </c>
      <c r="C156" s="13">
        <v>4802000</v>
      </c>
      <c r="D156" s="13">
        <v>45.764227141007503</v>
      </c>
      <c r="E156" s="13">
        <v>21.3618851640781</v>
      </c>
      <c r="K156" s="13" t="s">
        <v>33</v>
      </c>
      <c r="L156" s="13">
        <v>17</v>
      </c>
      <c r="M156" s="13">
        <v>15.154682118776737</v>
      </c>
      <c r="N156" s="13">
        <v>0.89145188933980801</v>
      </c>
    </row>
    <row r="157" spans="1:19" ht="15.75" customHeight="1">
      <c r="A157" s="13">
        <v>2010</v>
      </c>
      <c r="B157" s="13">
        <v>7.7469577181523501</v>
      </c>
      <c r="C157" s="13">
        <v>5161000</v>
      </c>
      <c r="D157" s="13">
        <v>45.251396648044697</v>
      </c>
      <c r="E157" s="13">
        <v>32.425225396185297</v>
      </c>
      <c r="K157" s="15" t="s">
        <v>34</v>
      </c>
      <c r="L157" s="15">
        <v>20</v>
      </c>
      <c r="M157" s="15">
        <v>53.518686678940782</v>
      </c>
      <c r="N157" s="15"/>
      <c r="O157" s="15"/>
      <c r="P157" s="15"/>
    </row>
    <row r="158" spans="1:19" ht="15.75" customHeight="1">
      <c r="A158" s="13">
        <v>2011</v>
      </c>
      <c r="B158" s="13">
        <v>8.1453666842351407</v>
      </c>
      <c r="C158" s="13">
        <v>5433000</v>
      </c>
      <c r="D158" s="13">
        <v>47.157267897019899</v>
      </c>
      <c r="E158" s="13">
        <v>34.6102416152224</v>
      </c>
    </row>
    <row r="159" spans="1:19" ht="15.75" customHeight="1">
      <c r="A159" s="13">
        <v>2012</v>
      </c>
      <c r="B159" s="13">
        <v>8.5503875972162398</v>
      </c>
      <c r="C159" s="13">
        <v>5677000</v>
      </c>
      <c r="D159" s="13">
        <v>47.5748389541493</v>
      </c>
      <c r="E159" s="13">
        <v>36.795257834259402</v>
      </c>
      <c r="K159" s="14"/>
      <c r="L159" s="14" t="s">
        <v>35</v>
      </c>
      <c r="M159" s="14" t="s">
        <v>24</v>
      </c>
      <c r="N159" s="14" t="s">
        <v>36</v>
      </c>
      <c r="O159" s="14" t="s">
        <v>37</v>
      </c>
      <c r="P159" s="14" t="s">
        <v>38</v>
      </c>
      <c r="Q159" s="14" t="s">
        <v>39</v>
      </c>
      <c r="R159" s="14" t="s">
        <v>40</v>
      </c>
      <c r="S159" s="14" t="s">
        <v>41</v>
      </c>
    </row>
    <row r="160" spans="1:19" ht="15.75" customHeight="1">
      <c r="A160" s="13">
        <v>2013</v>
      </c>
      <c r="B160" s="13">
        <v>8.9936629930842091</v>
      </c>
      <c r="C160" s="13">
        <v>5813000</v>
      </c>
      <c r="D160" s="13">
        <v>46.099306494139498</v>
      </c>
      <c r="E160" s="16">
        <v>36.795257834259402</v>
      </c>
      <c r="K160" s="13" t="s">
        <v>42</v>
      </c>
      <c r="L160" s="13">
        <v>-32.570668700959573</v>
      </c>
      <c r="M160" s="13">
        <v>7.3145863180399191</v>
      </c>
      <c r="N160" s="13">
        <v>-4.4528381079639097</v>
      </c>
      <c r="O160" s="13">
        <v>3.4928734501818242E-4</v>
      </c>
      <c r="P160" s="13">
        <v>-48.003096860166636</v>
      </c>
      <c r="Q160" s="13">
        <v>-17.138240541752506</v>
      </c>
      <c r="R160" s="13">
        <v>-48.003096860166636</v>
      </c>
      <c r="S160" s="13">
        <v>-17.138240541752506</v>
      </c>
    </row>
    <row r="161" spans="1:19" ht="15.75" customHeight="1">
      <c r="A161" s="13">
        <v>2014</v>
      </c>
      <c r="B161" s="13">
        <v>9.4072494961602207</v>
      </c>
      <c r="C161" s="13">
        <v>6430000</v>
      </c>
      <c r="D161" s="13">
        <v>44.752321331036498</v>
      </c>
      <c r="E161" s="16">
        <v>36.795257834259402</v>
      </c>
      <c r="K161" s="13" t="s">
        <v>14</v>
      </c>
      <c r="L161" s="13">
        <v>1.1085453980112664E-6</v>
      </c>
      <c r="M161" s="13">
        <v>2.8259680881832088E-7</v>
      </c>
      <c r="N161" s="13">
        <v>3.9227102480266893</v>
      </c>
      <c r="O161" s="13">
        <v>1.0963347744400746E-3</v>
      </c>
      <c r="P161" s="13">
        <v>5.1231824852038927E-7</v>
      </c>
      <c r="Q161" s="13">
        <v>1.7047725475021434E-6</v>
      </c>
      <c r="R161" s="13">
        <v>5.1231824852038927E-7</v>
      </c>
      <c r="S161" s="13">
        <v>1.7047725475021434E-6</v>
      </c>
    </row>
    <row r="162" spans="1:19" ht="15.75" customHeight="1">
      <c r="A162" s="13">
        <v>2015</v>
      </c>
      <c r="B162" s="13">
        <v>8.3669218128758391</v>
      </c>
      <c r="C162" s="13">
        <v>6306000</v>
      </c>
      <c r="D162" s="17">
        <v>44.752321331036498</v>
      </c>
      <c r="E162" s="16">
        <v>36.795257834259402</v>
      </c>
      <c r="K162" s="13" t="s">
        <v>16</v>
      </c>
      <c r="L162" s="13">
        <v>0.77428664311647311</v>
      </c>
      <c r="M162" s="13">
        <v>0.16335884792497243</v>
      </c>
      <c r="N162" s="13">
        <v>4.7397900569921259</v>
      </c>
      <c r="O162" s="13">
        <v>1.8952501715592518E-4</v>
      </c>
      <c r="P162" s="13">
        <v>0.42962960098746245</v>
      </c>
      <c r="Q162" s="13">
        <v>1.1189436852454837</v>
      </c>
      <c r="R162" s="13">
        <v>0.42962960098746245</v>
      </c>
      <c r="S162" s="13">
        <v>1.1189436852454837</v>
      </c>
    </row>
    <row r="163" spans="1:19" ht="15.75" customHeight="1">
      <c r="A163" s="13">
        <v>2016</v>
      </c>
      <c r="B163" s="13">
        <v>8.3840604850543095</v>
      </c>
      <c r="C163" s="13">
        <v>6547000</v>
      </c>
      <c r="D163" s="17">
        <v>44.752321331036498</v>
      </c>
      <c r="E163" s="16">
        <v>36.795257834259402</v>
      </c>
      <c r="K163" s="15" t="s">
        <v>18</v>
      </c>
      <c r="L163" s="15">
        <v>-2.8465395155748335E-2</v>
      </c>
      <c r="M163" s="15">
        <v>2.3240980472399288E-2</v>
      </c>
      <c r="N163" s="15">
        <v>-1.2247932134168564</v>
      </c>
      <c r="O163" s="18">
        <v>0.23735426455671801</v>
      </c>
      <c r="P163" s="15">
        <v>-7.7499577800536276E-2</v>
      </c>
      <c r="Q163" s="15">
        <v>2.0568787489039606E-2</v>
      </c>
      <c r="R163" s="15">
        <v>-7.7499577800536276E-2</v>
      </c>
      <c r="S163" s="15">
        <v>2.0568787489039606E-2</v>
      </c>
    </row>
    <row r="164" spans="1:19" ht="15.75" customHeight="1">
      <c r="A164" s="13">
        <v>2017</v>
      </c>
      <c r="B164" s="13">
        <v>9.8480469041603698</v>
      </c>
      <c r="C164" s="13">
        <v>6589000</v>
      </c>
      <c r="D164" s="17">
        <v>44.752321331036498</v>
      </c>
      <c r="E164" s="16">
        <v>36.795257834259402</v>
      </c>
    </row>
    <row r="165" spans="1:19" ht="15.75" customHeight="1"/>
    <row r="166" spans="1:19" ht="15.75" customHeight="1"/>
    <row r="167" spans="1:19" ht="15.75" customHeight="1"/>
    <row r="168" spans="1:19" ht="15.75" customHeight="1"/>
    <row r="169" spans="1:19" ht="15.75" customHeight="1"/>
    <row r="170" spans="1:19" ht="15.75" customHeight="1"/>
    <row r="171" spans="1:19" ht="15.75" customHeight="1"/>
    <row r="172" spans="1:19" ht="15.75" customHeight="1">
      <c r="K172" s="13" t="s">
        <v>19</v>
      </c>
    </row>
    <row r="173" spans="1:19" ht="15.75" customHeight="1">
      <c r="A173" s="12" t="s">
        <v>12</v>
      </c>
      <c r="B173" s="12" t="s">
        <v>13</v>
      </c>
      <c r="C173" s="12" t="s">
        <v>14</v>
      </c>
      <c r="D173" s="12" t="s">
        <v>16</v>
      </c>
    </row>
    <row r="174" spans="1:19" ht="15.75" customHeight="1">
      <c r="A174" s="13">
        <v>1997</v>
      </c>
      <c r="B174" s="13">
        <v>8.0531837580791805</v>
      </c>
      <c r="C174" s="13">
        <v>2850000</v>
      </c>
      <c r="D174" s="13">
        <v>45.849336426208303</v>
      </c>
      <c r="K174" s="63" t="s">
        <v>20</v>
      </c>
      <c r="L174" s="64"/>
    </row>
    <row r="175" spans="1:19" ht="15.75" customHeight="1">
      <c r="A175" s="13">
        <v>1998</v>
      </c>
      <c r="B175" s="13">
        <v>7.9326559369552498</v>
      </c>
      <c r="C175" s="13">
        <v>4818000</v>
      </c>
      <c r="D175" s="13">
        <v>46.880774632271397</v>
      </c>
      <c r="K175" s="13" t="s">
        <v>21</v>
      </c>
      <c r="L175" s="13">
        <v>0.83177316337479668</v>
      </c>
    </row>
    <row r="176" spans="1:19" ht="15.75" customHeight="1">
      <c r="A176" s="13">
        <v>1999</v>
      </c>
      <c r="B176" s="13">
        <v>5.5755991670057599</v>
      </c>
      <c r="C176" s="13">
        <v>5107000</v>
      </c>
      <c r="D176" s="13">
        <v>44.4142468888571</v>
      </c>
      <c r="K176" s="13" t="s">
        <v>22</v>
      </c>
      <c r="L176" s="13">
        <v>0.69184659531051629</v>
      </c>
    </row>
    <row r="177" spans="1:19" ht="15.75" customHeight="1">
      <c r="A177" s="13">
        <v>2000</v>
      </c>
      <c r="B177" s="13">
        <v>6.2340456839287901</v>
      </c>
      <c r="C177" s="13">
        <v>5313000</v>
      </c>
      <c r="D177" s="13">
        <v>42.906503369710201</v>
      </c>
      <c r="K177" s="13" t="s">
        <v>23</v>
      </c>
      <c r="L177" s="13">
        <v>0.65760732812279588</v>
      </c>
    </row>
    <row r="178" spans="1:19" ht="15.75" customHeight="1">
      <c r="A178" s="13">
        <v>2001</v>
      </c>
      <c r="B178" s="13">
        <v>5.1607558861034404</v>
      </c>
      <c r="C178" s="13">
        <v>4773000</v>
      </c>
      <c r="D178" s="13">
        <v>42.807909793555702</v>
      </c>
      <c r="K178" s="13" t="s">
        <v>24</v>
      </c>
      <c r="L178" s="13">
        <v>0.95719397530911843</v>
      </c>
    </row>
    <row r="179" spans="1:19" ht="15.75" customHeight="1">
      <c r="A179" s="13">
        <v>2002</v>
      </c>
      <c r="B179" s="13">
        <v>4.71216847072282</v>
      </c>
      <c r="C179" s="13">
        <v>3785000</v>
      </c>
      <c r="D179" s="13">
        <v>43.557150523209003</v>
      </c>
      <c r="K179" s="15" t="s">
        <v>25</v>
      </c>
      <c r="L179" s="15">
        <v>21</v>
      </c>
    </row>
    <row r="180" spans="1:19" ht="15.75" customHeight="1">
      <c r="A180" s="13">
        <v>2003</v>
      </c>
      <c r="B180" s="13">
        <v>4.4905947952240002</v>
      </c>
      <c r="C180" s="13">
        <v>4133000</v>
      </c>
      <c r="D180" s="13">
        <v>43.546511627907002</v>
      </c>
    </row>
    <row r="181" spans="1:19" ht="15.75" customHeight="1">
      <c r="A181" s="13">
        <v>2004</v>
      </c>
      <c r="B181" s="13">
        <v>4.6770600387501799</v>
      </c>
      <c r="C181" s="13">
        <v>4794000</v>
      </c>
      <c r="D181" s="13">
        <v>43.981018174774803</v>
      </c>
      <c r="K181" s="13" t="s">
        <v>26</v>
      </c>
    </row>
    <row r="182" spans="1:19" ht="15.75" customHeight="1">
      <c r="A182" s="13">
        <v>2005</v>
      </c>
      <c r="B182" s="13">
        <v>6.0333539336620099</v>
      </c>
      <c r="C182" s="13">
        <v>5358000</v>
      </c>
      <c r="D182" s="13">
        <v>44.103059581320501</v>
      </c>
      <c r="K182" s="14"/>
      <c r="L182" s="14" t="s">
        <v>27</v>
      </c>
      <c r="M182" s="14" t="s">
        <v>28</v>
      </c>
      <c r="N182" s="14" t="s">
        <v>29</v>
      </c>
      <c r="O182" s="14" t="s">
        <v>30</v>
      </c>
      <c r="P182" s="14" t="s">
        <v>31</v>
      </c>
    </row>
    <row r="183" spans="1:19" ht="15.75" customHeight="1">
      <c r="A183" s="13">
        <v>2006</v>
      </c>
      <c r="B183" s="13">
        <v>6.2341811655412496</v>
      </c>
      <c r="C183" s="13">
        <v>5017000</v>
      </c>
      <c r="D183" s="13">
        <v>44.568990223863999</v>
      </c>
      <c r="K183" s="13" t="s">
        <v>32</v>
      </c>
      <c r="L183" s="13">
        <v>2</v>
      </c>
      <c r="M183" s="13">
        <v>37.026721164315461</v>
      </c>
      <c r="N183" s="13">
        <v>18.513360582157731</v>
      </c>
      <c r="O183" s="13">
        <v>20.206232555077598</v>
      </c>
      <c r="P183" s="13">
        <v>2.5055480411425518E-5</v>
      </c>
    </row>
    <row r="184" spans="1:19" ht="15.75" customHeight="1">
      <c r="A184" s="13">
        <v>2007</v>
      </c>
      <c r="B184" s="13">
        <v>6.6087328810643102</v>
      </c>
      <c r="C184" s="13">
        <v>5026000</v>
      </c>
      <c r="D184" s="13">
        <v>44.181531367552502</v>
      </c>
      <c r="K184" s="13" t="s">
        <v>33</v>
      </c>
      <c r="L184" s="13">
        <v>18</v>
      </c>
      <c r="M184" s="13">
        <v>16.491965514625317</v>
      </c>
      <c r="N184" s="13">
        <v>0.91622030636807317</v>
      </c>
    </row>
    <row r="185" spans="1:19" ht="15.75" customHeight="1">
      <c r="A185" s="13">
        <v>2008</v>
      </c>
      <c r="B185" s="13">
        <v>6.0189703415913902</v>
      </c>
      <c r="C185" s="13">
        <v>5050000</v>
      </c>
      <c r="D185" s="13">
        <v>43.4131478340855</v>
      </c>
      <c r="K185" s="15" t="s">
        <v>34</v>
      </c>
      <c r="L185" s="15">
        <v>20</v>
      </c>
      <c r="M185" s="15">
        <v>53.518686678940782</v>
      </c>
      <c r="N185" s="15"/>
      <c r="O185" s="15"/>
      <c r="P185" s="15"/>
    </row>
    <row r="186" spans="1:19" ht="15.75" customHeight="1">
      <c r="A186" s="13">
        <v>2009</v>
      </c>
      <c r="B186" s="13">
        <v>7.3952521990621101</v>
      </c>
      <c r="C186" s="13">
        <v>4802000</v>
      </c>
      <c r="D186" s="13">
        <v>45.764227141007503</v>
      </c>
    </row>
    <row r="187" spans="1:19" ht="15.75" customHeight="1">
      <c r="A187" s="13">
        <v>2010</v>
      </c>
      <c r="B187" s="13">
        <v>7.7469577181523501</v>
      </c>
      <c r="C187" s="13">
        <v>5161000</v>
      </c>
      <c r="D187" s="13">
        <v>45.251396648044697</v>
      </c>
      <c r="K187" s="14"/>
      <c r="L187" s="14" t="s">
        <v>35</v>
      </c>
      <c r="M187" s="14" t="s">
        <v>24</v>
      </c>
      <c r="N187" s="14" t="s">
        <v>36</v>
      </c>
      <c r="O187" s="14" t="s">
        <v>37</v>
      </c>
      <c r="P187" s="14" t="s">
        <v>38</v>
      </c>
      <c r="Q187" s="14" t="s">
        <v>39</v>
      </c>
      <c r="R187" s="14" t="s">
        <v>40</v>
      </c>
      <c r="S187" s="14" t="s">
        <v>41</v>
      </c>
    </row>
    <row r="188" spans="1:19" ht="15.75" customHeight="1">
      <c r="A188" s="13">
        <v>2011</v>
      </c>
      <c r="B188" s="13">
        <v>8.1453666842351407</v>
      </c>
      <c r="C188" s="13">
        <v>5433000</v>
      </c>
      <c r="D188" s="13">
        <v>47.157267897019899</v>
      </c>
      <c r="K188" s="13" t="s">
        <v>42</v>
      </c>
      <c r="L188" s="13">
        <v>-30.301112133527369</v>
      </c>
      <c r="M188" s="13">
        <v>7.1736091869583856</v>
      </c>
      <c r="N188" s="13">
        <v>-4.2239702977707179</v>
      </c>
      <c r="O188" s="13">
        <v>5.1031489049830215E-4</v>
      </c>
      <c r="P188" s="13">
        <v>-45.372305782483835</v>
      </c>
      <c r="Q188" s="13">
        <v>-15.229918484570906</v>
      </c>
      <c r="R188" s="13">
        <v>-45.372305782483835</v>
      </c>
      <c r="S188" s="13">
        <v>-15.229918484570906</v>
      </c>
    </row>
    <row r="189" spans="1:19" ht="15.75" customHeight="1">
      <c r="A189" s="13">
        <v>2012</v>
      </c>
      <c r="B189" s="13">
        <v>8.5503875972162398</v>
      </c>
      <c r="C189" s="13">
        <v>5677000</v>
      </c>
      <c r="D189" s="13">
        <v>47.5748389541493</v>
      </c>
      <c r="K189" s="13" t="s">
        <v>14</v>
      </c>
      <c r="L189" s="13">
        <v>9.1414407649593755E-7</v>
      </c>
      <c r="M189" s="13">
        <v>2.3703857889865242E-7</v>
      </c>
      <c r="N189" s="13">
        <v>3.8565202370994069</v>
      </c>
      <c r="O189" s="13">
        <v>1.1561899068064719E-3</v>
      </c>
      <c r="P189" s="13">
        <v>4.1614450170034451E-7</v>
      </c>
      <c r="Q189" s="13">
        <v>1.4121436512915306E-6</v>
      </c>
      <c r="R189" s="13">
        <v>4.1614450170034451E-7</v>
      </c>
      <c r="S189" s="13">
        <v>1.4121436512915306E-6</v>
      </c>
    </row>
    <row r="190" spans="1:19" ht="15.75" customHeight="1">
      <c r="A190" s="13">
        <v>2013</v>
      </c>
      <c r="B190" s="13">
        <v>8.9936629930842091</v>
      </c>
      <c r="C190" s="13">
        <v>5813000</v>
      </c>
      <c r="D190" s="13">
        <v>46.099306494139498</v>
      </c>
      <c r="K190" s="15" t="s">
        <v>16</v>
      </c>
      <c r="L190" s="15">
        <v>0.72837587961074501</v>
      </c>
      <c r="M190" s="15">
        <v>0.1611938036420866</v>
      </c>
      <c r="N190" s="15">
        <v>4.518634483171728</v>
      </c>
      <c r="O190" s="15">
        <v>2.6584859569115521E-4</v>
      </c>
      <c r="P190" s="15">
        <v>0.38972026478879918</v>
      </c>
      <c r="Q190" s="15">
        <v>1.0670314944326909</v>
      </c>
      <c r="R190" s="15">
        <v>0.38972026478879918</v>
      </c>
      <c r="S190" s="15">
        <v>1.0670314944326909</v>
      </c>
    </row>
    <row r="191" spans="1:19" ht="15.75" customHeight="1">
      <c r="A191" s="13">
        <v>2014</v>
      </c>
      <c r="B191" s="13">
        <v>9.4072494961602207</v>
      </c>
      <c r="C191" s="13">
        <v>6430000</v>
      </c>
      <c r="D191" s="13">
        <v>44.752321331036498</v>
      </c>
    </row>
    <row r="192" spans="1:19" ht="15.75" customHeight="1">
      <c r="A192" s="13">
        <v>2015</v>
      </c>
      <c r="B192" s="13">
        <v>8.3669218128758391</v>
      </c>
      <c r="C192" s="13">
        <v>6306000</v>
      </c>
      <c r="D192" s="17">
        <v>44.752321331036498</v>
      </c>
    </row>
    <row r="193" spans="1:13" ht="15.75" customHeight="1">
      <c r="A193" s="13">
        <v>2016</v>
      </c>
      <c r="B193" s="13">
        <v>8.3840604850543095</v>
      </c>
      <c r="C193" s="13">
        <v>6547000</v>
      </c>
      <c r="D193" s="17">
        <v>44.752321331036498</v>
      </c>
    </row>
    <row r="194" spans="1:13" ht="15.75" customHeight="1">
      <c r="A194" s="13">
        <v>2017</v>
      </c>
      <c r="B194" s="13">
        <v>9.8480469041603698</v>
      </c>
      <c r="C194" s="13">
        <v>6589000</v>
      </c>
      <c r="D194" s="17">
        <v>44.752321331036498</v>
      </c>
      <c r="K194" s="13" t="s">
        <v>44</v>
      </c>
    </row>
    <row r="195" spans="1:13" ht="15.75" customHeight="1"/>
    <row r="196" spans="1:13" ht="15.75" customHeight="1">
      <c r="K196" s="14" t="s">
        <v>45</v>
      </c>
      <c r="L196" s="14" t="s">
        <v>46</v>
      </c>
      <c r="M196" s="14" t="s">
        <v>47</v>
      </c>
    </row>
    <row r="197" spans="1:13" ht="15.75" customHeight="1">
      <c r="K197" s="13">
        <v>1</v>
      </c>
      <c r="L197" s="13">
        <v>5.6997492334944972</v>
      </c>
      <c r="M197" s="13">
        <v>2.3534345245846833</v>
      </c>
    </row>
    <row r="198" spans="1:13" ht="15.75" customHeight="1">
      <c r="K198" s="13">
        <v>2</v>
      </c>
      <c r="L198" s="13">
        <v>8.2500594866438384</v>
      </c>
      <c r="M198" s="13">
        <v>-0.31740354968858853</v>
      </c>
    </row>
    <row r="199" spans="1:13" ht="15.75" customHeight="1">
      <c r="K199" s="13">
        <v>3</v>
      </c>
      <c r="L199" s="13">
        <v>6.7176878100574697</v>
      </c>
      <c r="M199" s="13">
        <v>-1.1420886430517099</v>
      </c>
    </row>
    <row r="200" spans="1:13" ht="15.75" customHeight="1">
      <c r="K200" s="13">
        <v>4</v>
      </c>
      <c r="L200" s="13">
        <v>5.8077974778296131</v>
      </c>
      <c r="M200" s="13">
        <v>0.42624820609917702</v>
      </c>
    </row>
    <row r="201" spans="1:13" ht="15.75" customHeight="1">
      <c r="K201" s="13">
        <v>5</v>
      </c>
      <c r="L201" s="13">
        <v>5.2423464937662985</v>
      </c>
      <c r="M201" s="13">
        <v>-8.1590607662858083E-2</v>
      </c>
    </row>
    <row r="202" spans="1:13" ht="15.75" customHeight="1">
      <c r="K202" s="13">
        <v>6</v>
      </c>
      <c r="L202" s="13">
        <v>4.8849010216897355</v>
      </c>
      <c r="M202" s="13">
        <v>-0.17273255096691553</v>
      </c>
    </row>
    <row r="203" spans="1:13" ht="15.75" customHeight="1">
      <c r="K203" s="13">
        <v>7</v>
      </c>
      <c r="L203" s="13">
        <v>5.1952740455866362</v>
      </c>
      <c r="M203" s="13">
        <v>-0.70467925036263601</v>
      </c>
    </row>
    <row r="204" spans="1:13" ht="15.75" customHeight="1">
      <c r="K204" s="13">
        <v>8</v>
      </c>
      <c r="L204" s="13">
        <v>6.1160073684219185</v>
      </c>
      <c r="M204" s="13">
        <v>-1.4389473296717386</v>
      </c>
    </row>
    <row r="205" spans="1:13" ht="15.75" customHeight="1">
      <c r="K205" s="13">
        <v>9</v>
      </c>
      <c r="L205" s="13">
        <v>6.720476644407281</v>
      </c>
      <c r="M205" s="13">
        <v>-0.68712271074527109</v>
      </c>
    </row>
    <row r="206" spans="1:13" ht="15.75" customHeight="1">
      <c r="K206" s="13">
        <v>10</v>
      </c>
      <c r="L206" s="13">
        <v>6.7481261559223888</v>
      </c>
      <c r="M206" s="13">
        <v>-0.51394499038113928</v>
      </c>
    </row>
    <row r="207" spans="1:13" ht="15.75" customHeight="1">
      <c r="K207" s="13">
        <v>11</v>
      </c>
      <c r="L207" s="13">
        <v>6.4741377673319889</v>
      </c>
      <c r="M207" s="13">
        <v>0.13459511373232136</v>
      </c>
    </row>
    <row r="208" spans="1:13" ht="15.75" customHeight="1">
      <c r="K208" s="13">
        <v>12</v>
      </c>
      <c r="L208" s="13">
        <v>5.9364051931004518</v>
      </c>
      <c r="M208" s="13">
        <v>8.2565148490938434E-2</v>
      </c>
    </row>
    <row r="209" spans="11:13" ht="15.75" customHeight="1">
      <c r="K209" s="13">
        <v>13</v>
      </c>
      <c r="L209" s="13">
        <v>7.4221669203433969</v>
      </c>
      <c r="M209" s="13">
        <v>-2.6914721281286802E-2</v>
      </c>
    </row>
    <row r="210" spans="11:13" ht="15.75" customHeight="1">
      <c r="K210" s="13">
        <v>14</v>
      </c>
      <c r="L210" s="13">
        <v>7.3768112824024392</v>
      </c>
      <c r="M210" s="13">
        <v>0.37014643574991091</v>
      </c>
    </row>
    <row r="211" spans="11:13" ht="15.75" customHeight="1">
      <c r="K211" s="13">
        <v>15</v>
      </c>
      <c r="L211" s="13">
        <v>9.0136491186064802</v>
      </c>
      <c r="M211" s="13">
        <v>-0.86828243437133956</v>
      </c>
    </row>
    <row r="212" spans="11:13" ht="15.75" customHeight="1">
      <c r="K212" s="13">
        <v>16</v>
      </c>
      <c r="L212" s="13">
        <v>9.5408489593081001</v>
      </c>
      <c r="M212" s="13">
        <v>-0.99046136209186031</v>
      </c>
    </row>
    <row r="213" spans="11:13" ht="15.75" customHeight="1">
      <c r="K213" s="13">
        <v>17</v>
      </c>
      <c r="L213" s="13">
        <v>8.5904303002577009</v>
      </c>
      <c r="M213" s="13">
        <v>0.4032326928265082</v>
      </c>
    </row>
    <row r="214" spans="11:13" ht="15.75" customHeight="1">
      <c r="K214" s="13">
        <v>18</v>
      </c>
      <c r="L214" s="13">
        <v>8.1733456924579215</v>
      </c>
      <c r="M214" s="13">
        <v>1.2339038037022991</v>
      </c>
    </row>
    <row r="215" spans="11:13" ht="15.75" customHeight="1">
      <c r="K215" s="13">
        <v>19</v>
      </c>
      <c r="L215" s="13">
        <v>8.0599918269724284</v>
      </c>
      <c r="M215" s="13">
        <v>0.3069299859034107</v>
      </c>
    </row>
    <row r="216" spans="11:13" ht="15.75" customHeight="1">
      <c r="K216" s="13">
        <v>20</v>
      </c>
      <c r="L216" s="13">
        <v>8.2803005494079471</v>
      </c>
      <c r="M216" s="13">
        <v>0.10375993564636232</v>
      </c>
    </row>
    <row r="217" spans="11:13" ht="15.75" customHeight="1">
      <c r="K217" s="15">
        <v>21</v>
      </c>
      <c r="L217" s="15">
        <v>8.3186946006207769</v>
      </c>
      <c r="M217" s="15">
        <v>1.5293523035395928</v>
      </c>
    </row>
    <row r="218" spans="11:13" ht="15.75" customHeight="1"/>
    <row r="219" spans="11:13" ht="15.75" customHeight="1"/>
    <row r="220" spans="11:13" ht="15.75" customHeight="1"/>
    <row r="221" spans="11:13" ht="15.75" customHeight="1"/>
    <row r="222" spans="11:13" ht="15.75" customHeight="1"/>
    <row r="223" spans="11:13" ht="15.75" customHeight="1"/>
    <row r="224" spans="11:1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K146:L146"/>
    <mergeCell ref="K174:L174"/>
    <mergeCell ref="M4:N4"/>
    <mergeCell ref="L33:M33"/>
    <mergeCell ref="K60:L60"/>
    <mergeCell ref="K90:L90"/>
    <mergeCell ref="K117:L11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0"/>
  <sheetViews>
    <sheetView workbookViewId="0"/>
  </sheetViews>
  <sheetFormatPr defaultColWidth="14.42578125" defaultRowHeight="15" customHeight="1"/>
  <cols>
    <col min="1" max="1" width="8.85546875" customWidth="1"/>
    <col min="2" max="2" width="37.140625" customWidth="1"/>
    <col min="3" max="3" width="31.42578125" customWidth="1"/>
    <col min="4" max="4" width="50.140625" customWidth="1"/>
    <col min="5" max="5" width="18.140625" customWidth="1"/>
    <col min="6" max="6" width="23.85546875" customWidth="1"/>
    <col min="7" max="7" width="16.7109375" customWidth="1"/>
    <col min="8" max="8" width="14.85546875" customWidth="1"/>
    <col min="9" max="9" width="15.85546875" customWidth="1"/>
    <col min="10" max="10" width="14.7109375" customWidth="1"/>
    <col min="11" max="11" width="8.85546875" customWidth="1"/>
    <col min="12" max="12" width="18.85546875" customWidth="1"/>
    <col min="13" max="13" width="13.28515625" customWidth="1"/>
    <col min="14" max="14" width="11" customWidth="1"/>
    <col min="15" max="15" width="11.7109375" customWidth="1"/>
    <col min="16" max="16" width="12.140625" customWidth="1"/>
    <col min="17" max="26" width="8.85546875" customWidth="1"/>
  </cols>
  <sheetData>
    <row r="1" spans="1:21">
      <c r="A1" s="19" t="s">
        <v>12</v>
      </c>
      <c r="B1" s="20" t="s">
        <v>43</v>
      </c>
      <c r="C1" s="20" t="s">
        <v>6</v>
      </c>
      <c r="D1" s="20" t="s">
        <v>10</v>
      </c>
      <c r="E1" s="19" t="s">
        <v>11</v>
      </c>
      <c r="F1" s="20" t="s">
        <v>14</v>
      </c>
      <c r="G1" s="19" t="s">
        <v>15</v>
      </c>
      <c r="H1" s="19" t="s">
        <v>16</v>
      </c>
      <c r="I1" s="19" t="s">
        <v>17</v>
      </c>
      <c r="J1" s="19" t="s">
        <v>18</v>
      </c>
      <c r="M1" s="13" t="s">
        <v>19</v>
      </c>
    </row>
    <row r="2" spans="1:21">
      <c r="A2" s="13">
        <v>1997</v>
      </c>
      <c r="B2" s="21">
        <v>7.1094261690323899</v>
      </c>
      <c r="C2" s="22">
        <v>0.71932720814619699</v>
      </c>
      <c r="D2" s="23">
        <v>2.9019336046622035</v>
      </c>
      <c r="E2" s="24">
        <v>2.7395202274832258</v>
      </c>
      <c r="F2" s="24">
        <v>1497000</v>
      </c>
      <c r="G2" s="24">
        <v>2.2124059586967602</v>
      </c>
      <c r="H2" s="24">
        <v>40.949227373068403</v>
      </c>
      <c r="I2" s="24">
        <v>1.1871483309999999</v>
      </c>
      <c r="J2" s="24">
        <v>5.2702977684324903</v>
      </c>
    </row>
    <row r="3" spans="1:21">
      <c r="A3" s="13">
        <v>1998</v>
      </c>
      <c r="B3" s="21">
        <v>7.1094261690323899</v>
      </c>
      <c r="C3" s="22">
        <v>-9.2958119439018105E-2</v>
      </c>
      <c r="D3" s="23">
        <v>3.2471361920795201</v>
      </c>
      <c r="E3" s="24">
        <v>1.6919503424220608</v>
      </c>
      <c r="F3" s="24">
        <v>1485000</v>
      </c>
      <c r="G3" s="24">
        <v>-7.7181308635321202E-2</v>
      </c>
      <c r="H3" s="24">
        <v>42.343691501310403</v>
      </c>
      <c r="I3" s="24">
        <v>1.265244099</v>
      </c>
      <c r="J3" s="24">
        <v>5.0603233959225902</v>
      </c>
      <c r="M3" s="63" t="s">
        <v>20</v>
      </c>
      <c r="N3" s="64"/>
    </row>
    <row r="4" spans="1:21">
      <c r="A4" s="13">
        <v>1999</v>
      </c>
      <c r="B4" s="21">
        <v>7.1094261690323899</v>
      </c>
      <c r="C4" s="22">
        <v>4.8984545836622999</v>
      </c>
      <c r="D4" s="23">
        <v>1.602157748212174</v>
      </c>
      <c r="E4" s="24">
        <v>2.477334459322563</v>
      </c>
      <c r="F4" s="24">
        <v>1607000</v>
      </c>
      <c r="G4" s="24">
        <v>-0.84674639570781995</v>
      </c>
      <c r="H4" s="24">
        <v>41.230878690857303</v>
      </c>
      <c r="I4" s="24">
        <v>-0.11426712999999999</v>
      </c>
      <c r="J4" s="24">
        <v>7.4307925058023203</v>
      </c>
      <c r="M4" s="13" t="s">
        <v>21</v>
      </c>
      <c r="N4" s="13">
        <v>0.86475266684692509</v>
      </c>
    </row>
    <row r="5" spans="1:21">
      <c r="A5" s="13">
        <v>2000</v>
      </c>
      <c r="B5" s="24">
        <v>7.1094261690323899</v>
      </c>
      <c r="C5" s="22">
        <v>2.3022798365199435</v>
      </c>
      <c r="D5" s="23">
        <v>-2.865294556311849</v>
      </c>
      <c r="E5" s="24">
        <v>2.1457419021121211</v>
      </c>
      <c r="F5" s="24">
        <v>1787000</v>
      </c>
      <c r="G5" s="24">
        <v>-0.399019872313644</v>
      </c>
      <c r="H5" s="24">
        <v>41.7328270624784</v>
      </c>
      <c r="I5" s="24">
        <v>2.6152344620000001</v>
      </c>
      <c r="J5" s="24">
        <v>9.8705649549233296</v>
      </c>
      <c r="M5" s="13" t="s">
        <v>22</v>
      </c>
      <c r="N5" s="13">
        <v>0.74779717481886898</v>
      </c>
    </row>
    <row r="6" spans="1:21">
      <c r="A6" s="13">
        <v>2001</v>
      </c>
      <c r="B6" s="24">
        <v>7.4569821532065097</v>
      </c>
      <c r="C6" s="22">
        <v>2.8564194719117495</v>
      </c>
      <c r="D6" s="23">
        <v>0.48136235260251464</v>
      </c>
      <c r="E6" s="24">
        <v>5.7610783798218961</v>
      </c>
      <c r="F6" s="24">
        <v>1909000</v>
      </c>
      <c r="G6" s="24">
        <v>0.480697179510226</v>
      </c>
      <c r="H6" s="24">
        <v>38.979788257940299</v>
      </c>
      <c r="I6" s="24">
        <v>2.6258163040000002</v>
      </c>
      <c r="J6" s="24">
        <v>11.277865103262</v>
      </c>
      <c r="M6" s="13" t="s">
        <v>23</v>
      </c>
      <c r="N6" s="13">
        <v>0.57966195803144827</v>
      </c>
    </row>
    <row r="7" spans="1:21">
      <c r="A7" s="13">
        <v>2002</v>
      </c>
      <c r="B7" s="24">
        <v>7.2087197137036503</v>
      </c>
      <c r="C7" s="22">
        <v>2.8719311326008494</v>
      </c>
      <c r="D7" s="23">
        <v>4.2753325320798732</v>
      </c>
      <c r="E7" s="24">
        <v>3.0920997226609614</v>
      </c>
      <c r="F7" s="24">
        <v>2045000</v>
      </c>
      <c r="G7" s="24">
        <v>2.7878937745406498</v>
      </c>
      <c r="H7" s="21">
        <v>40.637065637065596</v>
      </c>
      <c r="I7" s="24">
        <v>2.6770925769999998</v>
      </c>
      <c r="J7" s="24">
        <v>16.905296249657201</v>
      </c>
      <c r="M7" s="13" t="s">
        <v>24</v>
      </c>
      <c r="N7" s="13">
        <v>0.26414249088766928</v>
      </c>
    </row>
    <row r="8" spans="1:21">
      <c r="A8" s="13">
        <v>2003</v>
      </c>
      <c r="B8" s="24">
        <v>7.0969403530647197</v>
      </c>
      <c r="C8" s="22">
        <v>2.5068670040778329</v>
      </c>
      <c r="D8" s="23">
        <v>-3.8117932381846673</v>
      </c>
      <c r="E8" s="24">
        <v>5.3650306936896754</v>
      </c>
      <c r="F8" s="24">
        <v>2104000</v>
      </c>
      <c r="G8" s="24">
        <v>3.1820429817462501</v>
      </c>
      <c r="H8" s="24">
        <v>39.915074309978799</v>
      </c>
      <c r="I8" s="24">
        <v>1.753574448</v>
      </c>
      <c r="J8" s="24">
        <v>18.447074366906602</v>
      </c>
      <c r="M8" s="15" t="s">
        <v>25</v>
      </c>
      <c r="N8" s="15">
        <v>21</v>
      </c>
    </row>
    <row r="9" spans="1:21">
      <c r="A9" s="13">
        <v>2004</v>
      </c>
      <c r="B9" s="24">
        <v>7.5542533577086903</v>
      </c>
      <c r="C9" s="22">
        <v>2.4936466785406139</v>
      </c>
      <c r="D9" s="23">
        <v>2.2326303912504</v>
      </c>
      <c r="E9" s="24">
        <v>1.7455610249266016</v>
      </c>
      <c r="F9" s="24">
        <v>2334000</v>
      </c>
      <c r="G9" s="24">
        <v>3.6271468393130002</v>
      </c>
      <c r="H9" s="24">
        <v>41.504779525131099</v>
      </c>
      <c r="I9" s="24">
        <v>2.2902490279999999</v>
      </c>
      <c r="J9" s="24">
        <v>21.911061697666401</v>
      </c>
    </row>
    <row r="10" spans="1:21">
      <c r="A10" s="13">
        <v>2005</v>
      </c>
      <c r="B10" s="24">
        <v>7.9851016971665496</v>
      </c>
      <c r="C10" s="22">
        <v>2.1610174392370709</v>
      </c>
      <c r="D10" s="23">
        <v>1.6620151766177464</v>
      </c>
      <c r="E10" s="24">
        <v>0.10284928955148587</v>
      </c>
      <c r="F10" s="24">
        <v>2366000</v>
      </c>
      <c r="G10" s="24">
        <v>3.09437100980128</v>
      </c>
      <c r="H10" s="24">
        <v>40.1483679525222</v>
      </c>
      <c r="I10" s="24">
        <v>3.0370233259999999</v>
      </c>
      <c r="J10" s="24">
        <v>22.337203507043899</v>
      </c>
      <c r="M10" s="13" t="s">
        <v>26</v>
      </c>
    </row>
    <row r="11" spans="1:21">
      <c r="A11" s="13">
        <v>2006</v>
      </c>
      <c r="B11" s="24">
        <v>7.6611858596976097</v>
      </c>
      <c r="C11" s="22">
        <v>1.6345704374195975</v>
      </c>
      <c r="D11" s="23">
        <v>2.6113293372581361</v>
      </c>
      <c r="E11" s="24">
        <v>9.1925690557886242E-2</v>
      </c>
      <c r="F11" s="24">
        <v>2409000</v>
      </c>
      <c r="G11" s="24">
        <v>4.2206186494020397</v>
      </c>
      <c r="H11" s="24">
        <v>40.521327014218002</v>
      </c>
      <c r="I11" s="24">
        <v>3.365401962</v>
      </c>
      <c r="J11" s="24">
        <v>23.8391690677079</v>
      </c>
      <c r="M11" s="14"/>
      <c r="N11" s="14" t="s">
        <v>27</v>
      </c>
      <c r="O11" s="14" t="s">
        <v>28</v>
      </c>
      <c r="P11" s="14" t="s">
        <v>29</v>
      </c>
      <c r="Q11" s="14" t="s">
        <v>30</v>
      </c>
      <c r="R11" s="14" t="s">
        <v>31</v>
      </c>
    </row>
    <row r="12" spans="1:21">
      <c r="A12" s="13">
        <v>2007</v>
      </c>
      <c r="B12" s="24">
        <v>7.8683371813768499</v>
      </c>
      <c r="C12" s="22">
        <v>2.071982665787786</v>
      </c>
      <c r="D12" s="23">
        <v>3.1602444475248266</v>
      </c>
      <c r="E12" s="24">
        <v>4.8085329858549954</v>
      </c>
      <c r="F12" s="24">
        <v>2455000</v>
      </c>
      <c r="G12" s="24">
        <v>3.4754068878697799</v>
      </c>
      <c r="H12" s="24">
        <v>42.348972707758399</v>
      </c>
      <c r="I12" s="24">
        <v>2.376143103</v>
      </c>
      <c r="J12" s="24">
        <v>24.317509562386299</v>
      </c>
      <c r="M12" s="13" t="s">
        <v>32</v>
      </c>
      <c r="N12" s="13">
        <v>8</v>
      </c>
      <c r="O12" s="13">
        <v>2.4825137166453608</v>
      </c>
      <c r="P12" s="13">
        <v>0.3103142145806701</v>
      </c>
      <c r="Q12" s="13">
        <v>4.4475939610220694</v>
      </c>
      <c r="R12" s="13">
        <v>1.0460028788585913E-2</v>
      </c>
    </row>
    <row r="13" spans="1:21">
      <c r="A13" s="13">
        <v>2008</v>
      </c>
      <c r="B13" s="24">
        <v>6.8776696774120598</v>
      </c>
      <c r="C13" s="22">
        <v>-1.9472395817025188</v>
      </c>
      <c r="D13" s="23">
        <v>1.9469239581805975</v>
      </c>
      <c r="E13" s="24">
        <v>-5.2917451820090946</v>
      </c>
      <c r="F13" s="24">
        <v>2483000</v>
      </c>
      <c r="G13" s="24">
        <v>3.3165482720378701</v>
      </c>
      <c r="H13" s="24">
        <v>41.52466367713</v>
      </c>
      <c r="I13" s="24">
        <v>3.9589493729999998</v>
      </c>
      <c r="J13" s="24">
        <v>25.582959046150101</v>
      </c>
      <c r="M13" s="13" t="s">
        <v>33</v>
      </c>
      <c r="N13" s="13">
        <v>12</v>
      </c>
      <c r="O13" s="13">
        <v>0.83725506590810927</v>
      </c>
      <c r="P13" s="13">
        <v>6.9771255492342435E-2</v>
      </c>
    </row>
    <row r="14" spans="1:21">
      <c r="A14" s="13">
        <v>2009</v>
      </c>
      <c r="B14" s="24">
        <v>7.8239743361491101</v>
      </c>
      <c r="C14" s="22">
        <v>-1.1285729359336045</v>
      </c>
      <c r="D14" s="23">
        <v>-4.3160565580185987E-2</v>
      </c>
      <c r="E14" s="24">
        <v>3.6176342747774584</v>
      </c>
      <c r="F14" s="24">
        <v>2473000</v>
      </c>
      <c r="G14" s="24">
        <v>4.7121811587686802</v>
      </c>
      <c r="H14" s="24">
        <v>44.714379514116899</v>
      </c>
      <c r="I14" s="24">
        <v>2.1156511060000001</v>
      </c>
      <c r="J14" s="24">
        <v>7.6917859323068596</v>
      </c>
      <c r="M14" s="15" t="s">
        <v>34</v>
      </c>
      <c r="N14" s="15">
        <v>20</v>
      </c>
      <c r="O14" s="15">
        <v>3.3197687825534699</v>
      </c>
      <c r="P14" s="15"/>
      <c r="Q14" s="15"/>
      <c r="R14" s="15"/>
    </row>
    <row r="15" spans="1:21">
      <c r="A15" s="13">
        <v>2010</v>
      </c>
      <c r="B15" s="24">
        <v>7.6026173881067898</v>
      </c>
      <c r="C15" s="22">
        <v>0.40146083057778981</v>
      </c>
      <c r="D15" s="23">
        <v>0.19540793591493275</v>
      </c>
      <c r="E15" s="24">
        <v>1.7639920037445478</v>
      </c>
      <c r="F15" s="24">
        <v>2530000</v>
      </c>
      <c r="G15" s="24">
        <v>5.4045649372058904</v>
      </c>
      <c r="H15" s="24">
        <v>44.810543657331102</v>
      </c>
      <c r="I15" s="24">
        <v>2.3020238599999998</v>
      </c>
      <c r="J15" s="24">
        <v>7.8203657446864998</v>
      </c>
    </row>
    <row r="16" spans="1:21">
      <c r="A16" s="13">
        <v>2011</v>
      </c>
      <c r="B16" s="24">
        <v>7.2020848409189</v>
      </c>
      <c r="C16" s="22">
        <v>1.4750744263825766</v>
      </c>
      <c r="D16" s="23">
        <v>0.81906221926986833</v>
      </c>
      <c r="E16" s="24">
        <v>4.0674409430683625</v>
      </c>
      <c r="F16" s="24">
        <v>2617000</v>
      </c>
      <c r="G16" s="24">
        <v>6.0586484336517801</v>
      </c>
      <c r="H16" s="24">
        <v>46.003372681281597</v>
      </c>
      <c r="I16" s="24">
        <v>4.0279066739999996</v>
      </c>
      <c r="J16" s="24">
        <v>10.353771755000301</v>
      </c>
      <c r="M16" s="14"/>
      <c r="N16" s="14" t="s">
        <v>35</v>
      </c>
      <c r="O16" s="14" t="s">
        <v>24</v>
      </c>
      <c r="P16" s="14" t="s">
        <v>36</v>
      </c>
      <c r="Q16" s="14" t="s">
        <v>37</v>
      </c>
      <c r="R16" s="14" t="s">
        <v>38</v>
      </c>
      <c r="S16" s="14" t="s">
        <v>39</v>
      </c>
      <c r="T16" s="14" t="s">
        <v>40</v>
      </c>
      <c r="U16" s="14" t="s">
        <v>41</v>
      </c>
    </row>
    <row r="17" spans="1:21">
      <c r="A17" s="13">
        <v>2012</v>
      </c>
      <c r="B17" s="24">
        <v>7.42957637152315</v>
      </c>
      <c r="C17" s="22">
        <v>1.6863065874362633</v>
      </c>
      <c r="D17" s="23">
        <v>2.1831660758881486</v>
      </c>
      <c r="E17" s="24">
        <v>1.1296143163733063</v>
      </c>
      <c r="F17" s="24">
        <v>2574000</v>
      </c>
      <c r="G17" s="24">
        <v>7.3706463862317504</v>
      </c>
      <c r="H17" s="24">
        <v>43.383530919577098</v>
      </c>
      <c r="I17" s="24">
        <v>1.059913184</v>
      </c>
      <c r="J17" s="24">
        <v>13.015757577692799</v>
      </c>
      <c r="M17" s="13" t="s">
        <v>42</v>
      </c>
      <c r="N17" s="13">
        <v>7.8092671692014815</v>
      </c>
      <c r="O17" s="13">
        <v>2.5794871860337096</v>
      </c>
      <c r="P17" s="13">
        <v>3.0274494913111876</v>
      </c>
      <c r="Q17" s="13">
        <v>1.0516316089512253E-2</v>
      </c>
      <c r="R17" s="13">
        <v>2.1890473943090178</v>
      </c>
      <c r="S17" s="13">
        <v>13.429486944093945</v>
      </c>
      <c r="T17" s="13">
        <v>2.1890473943090178</v>
      </c>
      <c r="U17" s="13">
        <v>13.429486944093945</v>
      </c>
    </row>
    <row r="18" spans="1:21">
      <c r="A18" s="13">
        <v>2013</v>
      </c>
      <c r="B18" s="24">
        <v>7.5226697582129303</v>
      </c>
      <c r="C18" s="22">
        <v>1.909382047152846</v>
      </c>
      <c r="D18" s="23">
        <v>-3.64156841483875E-2</v>
      </c>
      <c r="E18" s="24">
        <v>5.3004118612307565</v>
      </c>
      <c r="F18" s="24">
        <v>2710000</v>
      </c>
      <c r="G18" s="21">
        <v>7.3706463862317504</v>
      </c>
      <c r="H18" s="24">
        <v>44.218346253230003</v>
      </c>
      <c r="I18" s="24">
        <v>1.1344226639999999</v>
      </c>
      <c r="J18" s="21">
        <v>13.015757577692799</v>
      </c>
      <c r="M18" s="13" t="s">
        <v>6</v>
      </c>
      <c r="N18" s="13">
        <v>-3.8863510219335463E-2</v>
      </c>
      <c r="O18" s="13">
        <v>5.689186464694778E-2</v>
      </c>
      <c r="P18" s="13">
        <v>-0.68311190818774603</v>
      </c>
      <c r="Q18" s="13">
        <v>0.50751085877939772</v>
      </c>
      <c r="R18" s="13">
        <v>-0.16282023481579672</v>
      </c>
      <c r="S18" s="13">
        <v>8.5093214377125775E-2</v>
      </c>
      <c r="T18" s="13">
        <v>-0.16282023481579672</v>
      </c>
      <c r="U18" s="13">
        <v>8.5093214377125775E-2</v>
      </c>
    </row>
    <row r="19" spans="1:21">
      <c r="A19" s="13">
        <v>2014</v>
      </c>
      <c r="B19" s="24">
        <v>7.5660014005990899</v>
      </c>
      <c r="C19" s="22">
        <v>2.1052830632645794</v>
      </c>
      <c r="D19" s="23">
        <v>1.6151741672547699</v>
      </c>
      <c r="E19" s="24">
        <v>1.8845570038971857</v>
      </c>
      <c r="F19" s="24">
        <v>2854000</v>
      </c>
      <c r="G19" s="21">
        <v>7.3706463862317504</v>
      </c>
      <c r="H19" s="24">
        <v>44.942381562099897</v>
      </c>
      <c r="I19" s="24">
        <v>1.227507506</v>
      </c>
      <c r="J19" s="21">
        <v>13.015757577692799</v>
      </c>
      <c r="M19" s="13" t="s">
        <v>10</v>
      </c>
      <c r="N19" s="13">
        <v>5.2449628944968116E-2</v>
      </c>
      <c r="O19" s="13">
        <v>3.3238158376021856E-2</v>
      </c>
      <c r="P19" s="13">
        <v>1.5779944349385342</v>
      </c>
      <c r="Q19" s="13">
        <v>0.14055086998535521</v>
      </c>
      <c r="R19" s="13">
        <v>-1.9970096959219558E-2</v>
      </c>
      <c r="S19" s="13">
        <v>0.12486935484915579</v>
      </c>
      <c r="T19" s="13">
        <v>-1.9970096959219558E-2</v>
      </c>
      <c r="U19" s="13">
        <v>0.12486935484915579</v>
      </c>
    </row>
    <row r="20" spans="1:21">
      <c r="A20" s="13">
        <v>2015</v>
      </c>
      <c r="B20" s="24">
        <v>7.7828883310598602</v>
      </c>
      <c r="C20" s="22">
        <v>1.6534204825002377</v>
      </c>
      <c r="D20" s="23">
        <v>-4.1205747531941284E-2</v>
      </c>
      <c r="E20" s="24">
        <v>2.0719613398433978</v>
      </c>
      <c r="F20" s="24">
        <v>3129000</v>
      </c>
      <c r="G20" s="21">
        <v>7.3706463862317504</v>
      </c>
      <c r="H20" s="21">
        <v>44.942381562099897</v>
      </c>
      <c r="I20" s="24">
        <v>0.29270462800000002</v>
      </c>
      <c r="J20" s="21">
        <v>13.015757577692799</v>
      </c>
      <c r="M20" s="13" t="s">
        <v>11</v>
      </c>
      <c r="N20" s="13">
        <v>5.8164265507687302E-2</v>
      </c>
      <c r="O20" s="13">
        <v>3.3800364530728058E-2</v>
      </c>
      <c r="P20" s="13">
        <v>1.7208176987206725</v>
      </c>
      <c r="Q20" s="13">
        <v>0.11093992877535634</v>
      </c>
      <c r="R20" s="13">
        <v>-1.5480402379292116E-2</v>
      </c>
      <c r="S20" s="13">
        <v>0.13180893339466671</v>
      </c>
      <c r="T20" s="13">
        <v>-1.5480402379292116E-2</v>
      </c>
      <c r="U20" s="13">
        <v>0.13180893339466671</v>
      </c>
    </row>
    <row r="21" spans="1:21" ht="15.75" customHeight="1">
      <c r="A21" s="13">
        <v>2016</v>
      </c>
      <c r="B21" s="24">
        <v>8.3371007941669308</v>
      </c>
      <c r="C21" s="22">
        <v>1.462776246935519</v>
      </c>
      <c r="D21" s="23">
        <v>1.06340229865333</v>
      </c>
      <c r="E21" s="24">
        <v>3.0113480451756374</v>
      </c>
      <c r="F21" s="24">
        <v>3494000</v>
      </c>
      <c r="G21" s="21">
        <v>7.3706463862317504</v>
      </c>
      <c r="H21" s="21">
        <v>44.942381562099897</v>
      </c>
      <c r="I21" s="24">
        <v>0.646240284</v>
      </c>
      <c r="J21" s="21">
        <v>13.015757577692799</v>
      </c>
      <c r="M21" s="13" t="s">
        <v>14</v>
      </c>
      <c r="N21" s="13">
        <v>9.3236795057848576E-7</v>
      </c>
      <c r="O21" s="13">
        <v>2.3966189382136727E-7</v>
      </c>
      <c r="P21" s="13">
        <v>3.8903470873572799</v>
      </c>
      <c r="Q21" s="13">
        <v>2.1472653358397399E-3</v>
      </c>
      <c r="R21" s="13">
        <v>4.1018954153814573E-7</v>
      </c>
      <c r="S21" s="13">
        <v>1.4545463596188257E-6</v>
      </c>
      <c r="T21" s="13">
        <v>4.1018954153814573E-7</v>
      </c>
      <c r="U21" s="13">
        <v>1.4545463596188257E-6</v>
      </c>
    </row>
    <row r="22" spans="1:21" ht="15.75" customHeight="1">
      <c r="A22" s="13">
        <v>2017</v>
      </c>
      <c r="B22" s="24">
        <v>8.3252853512273504</v>
      </c>
      <c r="C22" s="22">
        <v>1.4372531207638559</v>
      </c>
      <c r="D22" s="23">
        <v>1.1567091554988826</v>
      </c>
      <c r="E22" s="24">
        <v>3.0907892162107942</v>
      </c>
      <c r="F22" s="24">
        <v>3723000</v>
      </c>
      <c r="G22" s="21">
        <v>7.3706463862317504</v>
      </c>
      <c r="H22" s="21">
        <v>44.942381562099897</v>
      </c>
      <c r="I22" s="24">
        <v>1.8507876750000001</v>
      </c>
      <c r="J22" s="21">
        <v>13.015757577692799</v>
      </c>
      <c r="M22" s="13" t="s">
        <v>15</v>
      </c>
      <c r="N22" s="13">
        <v>-6.7242054376089003E-2</v>
      </c>
      <c r="O22" s="13">
        <v>5.1138749252344927E-2</v>
      </c>
      <c r="P22" s="13">
        <v>-1.3148943875080337</v>
      </c>
      <c r="Q22" s="13">
        <v>0.21311957398766265</v>
      </c>
      <c r="R22" s="13">
        <v>-0.17866381734023351</v>
      </c>
      <c r="S22" s="13">
        <v>4.4179708588055505E-2</v>
      </c>
      <c r="T22" s="13">
        <v>-0.17866381734023351</v>
      </c>
      <c r="U22" s="13">
        <v>4.4179708588055505E-2</v>
      </c>
    </row>
    <row r="23" spans="1:21" ht="15.75" customHeight="1">
      <c r="A23" s="13" t="s">
        <v>3</v>
      </c>
      <c r="M23" s="13" t="s">
        <v>16</v>
      </c>
      <c r="N23" s="13">
        <v>-5.3132803385597914E-2</v>
      </c>
      <c r="O23" s="13">
        <v>6.3489360498588235E-2</v>
      </c>
      <c r="P23" s="13">
        <v>-0.83687728098599112</v>
      </c>
      <c r="Q23" s="13">
        <v>0.41901605078132576</v>
      </c>
      <c r="R23" s="13">
        <v>-0.1914642365872897</v>
      </c>
      <c r="S23" s="13">
        <v>8.5198629816093857E-2</v>
      </c>
      <c r="T23" s="13">
        <v>-0.1914642365872897</v>
      </c>
      <c r="U23" s="13">
        <v>8.5198629816093857E-2</v>
      </c>
    </row>
    <row r="24" spans="1:21" ht="15.75" customHeight="1">
      <c r="M24" s="13" t="s">
        <v>17</v>
      </c>
      <c r="N24" s="13">
        <v>-4.8402043318160351E-2</v>
      </c>
      <c r="O24" s="13">
        <v>7.1348669738432874E-2</v>
      </c>
      <c r="P24" s="13">
        <v>-0.67838746672648853</v>
      </c>
      <c r="Q24" s="13">
        <v>0.51039681011074489</v>
      </c>
      <c r="R24" s="13">
        <v>-0.20385744032394781</v>
      </c>
      <c r="S24" s="13">
        <v>0.10705335368762713</v>
      </c>
      <c r="T24" s="13">
        <v>-0.20385744032394781</v>
      </c>
      <c r="U24" s="13">
        <v>0.10705335368762713</v>
      </c>
    </row>
    <row r="25" spans="1:21" ht="15.75" customHeight="1">
      <c r="M25" s="15" t="s">
        <v>18</v>
      </c>
      <c r="N25" s="15">
        <v>-3.5022100075159292E-3</v>
      </c>
      <c r="O25" s="15">
        <v>1.7698566755612002E-2</v>
      </c>
      <c r="P25" s="15">
        <v>-0.19788099544305873</v>
      </c>
      <c r="Q25" s="18">
        <v>0.84645067137336416</v>
      </c>
      <c r="R25" s="15">
        <v>-4.2064074321365254E-2</v>
      </c>
      <c r="S25" s="15">
        <v>3.5059654306333392E-2</v>
      </c>
      <c r="T25" s="15">
        <v>-4.2064074321365254E-2</v>
      </c>
      <c r="U25" s="15">
        <v>3.5059654306333392E-2</v>
      </c>
    </row>
    <row r="26" spans="1:21" ht="15.75" customHeight="1"/>
    <row r="27" spans="1:21" ht="15.75" customHeight="1"/>
    <row r="28" spans="1:21" ht="15.75" customHeight="1"/>
    <row r="29" spans="1:21" ht="15.75" customHeight="1">
      <c r="A29" s="19" t="s">
        <v>12</v>
      </c>
      <c r="B29" s="20" t="s">
        <v>43</v>
      </c>
      <c r="C29" s="20" t="s">
        <v>6</v>
      </c>
      <c r="D29" s="20" t="s">
        <v>10</v>
      </c>
      <c r="E29" s="19" t="s">
        <v>11</v>
      </c>
      <c r="F29" s="20" t="s">
        <v>14</v>
      </c>
      <c r="G29" s="19" t="s">
        <v>15</v>
      </c>
      <c r="H29" s="19" t="s">
        <v>16</v>
      </c>
      <c r="I29" s="19" t="s">
        <v>17</v>
      </c>
      <c r="M29" s="13" t="s">
        <v>19</v>
      </c>
    </row>
    <row r="30" spans="1:21" ht="15.75" customHeight="1">
      <c r="A30" s="13">
        <v>1997</v>
      </c>
      <c r="B30" s="13">
        <v>7.1094261690323899</v>
      </c>
      <c r="C30" s="22">
        <v>0.71932720814619699</v>
      </c>
      <c r="D30" s="23">
        <v>2.9019336046622035</v>
      </c>
      <c r="E30" s="13">
        <v>2.7395202274832258</v>
      </c>
      <c r="F30" s="13">
        <v>1497000</v>
      </c>
      <c r="G30" s="13">
        <v>2.2124059586967602</v>
      </c>
      <c r="H30" s="13">
        <v>40.949227373068403</v>
      </c>
      <c r="I30" s="25">
        <v>1.1871483309999999</v>
      </c>
    </row>
    <row r="31" spans="1:21" ht="15.75" customHeight="1">
      <c r="A31" s="13">
        <v>1998</v>
      </c>
      <c r="B31" s="13">
        <v>7.1094261690323899</v>
      </c>
      <c r="C31" s="22">
        <v>-9.2958119439018105E-2</v>
      </c>
      <c r="D31" s="23">
        <v>3.2471361920795201</v>
      </c>
      <c r="E31" s="13">
        <v>1.6919503424220608</v>
      </c>
      <c r="F31" s="13">
        <v>1485000</v>
      </c>
      <c r="G31" s="13">
        <v>-7.7181308635321202E-2</v>
      </c>
      <c r="H31" s="13">
        <v>42.343691501310403</v>
      </c>
      <c r="I31" s="25">
        <v>1.265244099</v>
      </c>
      <c r="M31" s="63" t="s">
        <v>20</v>
      </c>
      <c r="N31" s="64"/>
    </row>
    <row r="32" spans="1:21" ht="15.75" customHeight="1">
      <c r="A32" s="13">
        <v>1999</v>
      </c>
      <c r="B32" s="13">
        <v>7.1094261690323899</v>
      </c>
      <c r="C32" s="22">
        <v>4.8984545836622999</v>
      </c>
      <c r="D32" s="23">
        <v>1.602157748212174</v>
      </c>
      <c r="E32" s="13">
        <v>2.477334459322563</v>
      </c>
      <c r="F32" s="13">
        <v>1607000</v>
      </c>
      <c r="G32" s="13">
        <v>-0.84674639570781995</v>
      </c>
      <c r="H32" s="13">
        <v>41.230878690857303</v>
      </c>
      <c r="I32" s="25">
        <v>-0.11426712999999999</v>
      </c>
      <c r="M32" s="13" t="s">
        <v>21</v>
      </c>
      <c r="N32" s="13">
        <v>0.86427670241062227</v>
      </c>
    </row>
    <row r="33" spans="1:21" ht="15.75" customHeight="1">
      <c r="A33" s="13">
        <v>2000</v>
      </c>
      <c r="B33" s="13">
        <v>7.1094261690323899</v>
      </c>
      <c r="C33" s="22">
        <v>2.3022798365199435</v>
      </c>
      <c r="D33" s="23">
        <v>-2.865294556311849</v>
      </c>
      <c r="E33" s="13">
        <v>2.1457419021121211</v>
      </c>
      <c r="F33" s="13">
        <v>1787000</v>
      </c>
      <c r="G33" s="13">
        <v>-0.399019872313644</v>
      </c>
      <c r="H33" s="13">
        <v>41.7328270624784</v>
      </c>
      <c r="I33" s="25">
        <v>2.6152344620000001</v>
      </c>
      <c r="M33" s="13" t="s">
        <v>22</v>
      </c>
      <c r="N33" s="13">
        <v>0.74697421832977939</v>
      </c>
    </row>
    <row r="34" spans="1:21" ht="15.75" customHeight="1">
      <c r="A34" s="13">
        <v>2001</v>
      </c>
      <c r="B34" s="13">
        <v>7.4569821532065097</v>
      </c>
      <c r="C34" s="22">
        <v>2.8564194719117495</v>
      </c>
      <c r="D34" s="23">
        <v>0.48136235260251464</v>
      </c>
      <c r="E34" s="13">
        <v>5.7610783798218961</v>
      </c>
      <c r="F34" s="13">
        <v>1909000</v>
      </c>
      <c r="G34" s="13">
        <v>0.480697179510226</v>
      </c>
      <c r="H34" s="13">
        <v>38.979788257940299</v>
      </c>
      <c r="I34" s="25">
        <v>2.6258163040000002</v>
      </c>
      <c r="M34" s="13" t="s">
        <v>23</v>
      </c>
      <c r="N34" s="13">
        <v>0.61072956666119904</v>
      </c>
    </row>
    <row r="35" spans="1:21" ht="15.75" customHeight="1">
      <c r="A35" s="13">
        <v>2002</v>
      </c>
      <c r="B35" s="13">
        <v>7.2087197137036503</v>
      </c>
      <c r="C35" s="22">
        <v>2.8719311326008494</v>
      </c>
      <c r="D35" s="23">
        <v>4.2753325320798732</v>
      </c>
      <c r="E35" s="13">
        <v>3.0920997226609614</v>
      </c>
      <c r="F35" s="13">
        <v>2045000</v>
      </c>
      <c r="G35" s="13">
        <v>2.7878937745406498</v>
      </c>
      <c r="H35" s="16">
        <v>40.637065637065596</v>
      </c>
      <c r="I35" s="25">
        <v>2.6770925769999998</v>
      </c>
      <c r="M35" s="13" t="s">
        <v>24</v>
      </c>
      <c r="N35" s="13">
        <v>0.25419361051855854</v>
      </c>
    </row>
    <row r="36" spans="1:21" ht="15.75" customHeight="1">
      <c r="A36" s="13">
        <v>2003</v>
      </c>
      <c r="B36" s="13">
        <v>7.0969403530647197</v>
      </c>
      <c r="C36" s="22">
        <v>2.5068670040778329</v>
      </c>
      <c r="D36" s="23">
        <v>-3.8117932381846673</v>
      </c>
      <c r="E36" s="13">
        <v>5.3650306936896754</v>
      </c>
      <c r="F36" s="13">
        <v>2104000</v>
      </c>
      <c r="G36" s="13">
        <v>3.1820429817462501</v>
      </c>
      <c r="H36" s="13">
        <v>39.915074309978799</v>
      </c>
      <c r="I36" s="25">
        <v>1.753574448</v>
      </c>
      <c r="M36" s="15" t="s">
        <v>25</v>
      </c>
      <c r="N36" s="15">
        <v>21</v>
      </c>
    </row>
    <row r="37" spans="1:21" ht="15.75" customHeight="1">
      <c r="A37" s="13">
        <v>2004</v>
      </c>
      <c r="B37" s="13">
        <v>7.5542533577086903</v>
      </c>
      <c r="C37" s="22">
        <v>2.4936466785406139</v>
      </c>
      <c r="D37" s="23">
        <v>2.2326303912504</v>
      </c>
      <c r="E37" s="13">
        <v>1.7455610249266016</v>
      </c>
      <c r="F37" s="13">
        <v>2334000</v>
      </c>
      <c r="G37" s="13">
        <v>3.6271468393130002</v>
      </c>
      <c r="H37" s="13">
        <v>41.504779525131099</v>
      </c>
      <c r="I37" s="25">
        <v>2.2902490279999999</v>
      </c>
    </row>
    <row r="38" spans="1:21" ht="15.75" customHeight="1">
      <c r="A38" s="13">
        <v>2005</v>
      </c>
      <c r="B38" s="13">
        <v>7.9851016971665496</v>
      </c>
      <c r="C38" s="22">
        <v>2.1610174392370709</v>
      </c>
      <c r="D38" s="23">
        <v>1.6620151766177464</v>
      </c>
      <c r="E38" s="13">
        <v>0.10284928955148587</v>
      </c>
      <c r="F38" s="13">
        <v>2366000</v>
      </c>
      <c r="G38" s="13">
        <v>3.09437100980128</v>
      </c>
      <c r="H38" s="13">
        <v>40.1483679525222</v>
      </c>
      <c r="I38" s="25">
        <v>3.0370233259999999</v>
      </c>
      <c r="M38" s="13" t="s">
        <v>26</v>
      </c>
    </row>
    <row r="39" spans="1:21" ht="15.75" customHeight="1">
      <c r="A39" s="13">
        <v>2006</v>
      </c>
      <c r="B39" s="13">
        <v>7.6611858596976097</v>
      </c>
      <c r="C39" s="22">
        <v>1.6345704374195975</v>
      </c>
      <c r="D39" s="23">
        <v>2.6113293372581361</v>
      </c>
      <c r="E39" s="13">
        <v>9.1925690557886242E-2</v>
      </c>
      <c r="F39" s="13">
        <v>2409000</v>
      </c>
      <c r="G39" s="13">
        <v>4.2206186494020397</v>
      </c>
      <c r="H39" s="13">
        <v>40.521327014218002</v>
      </c>
      <c r="I39" s="25">
        <v>3.365401962</v>
      </c>
      <c r="M39" s="14"/>
      <c r="N39" s="14" t="s">
        <v>27</v>
      </c>
      <c r="O39" s="14" t="s">
        <v>28</v>
      </c>
      <c r="P39" s="14" t="s">
        <v>29</v>
      </c>
      <c r="Q39" s="14" t="s">
        <v>30</v>
      </c>
      <c r="R39" s="14" t="s">
        <v>31</v>
      </c>
    </row>
    <row r="40" spans="1:21" ht="15.75" customHeight="1">
      <c r="A40" s="13">
        <v>2007</v>
      </c>
      <c r="B40" s="13">
        <v>7.8683371813768499</v>
      </c>
      <c r="C40" s="22">
        <v>2.071982665787786</v>
      </c>
      <c r="D40" s="23">
        <v>3.1602444475248266</v>
      </c>
      <c r="E40" s="13">
        <v>4.8085329858549954</v>
      </c>
      <c r="F40" s="13">
        <v>2455000</v>
      </c>
      <c r="G40" s="13">
        <v>3.4754068878697799</v>
      </c>
      <c r="H40" s="13">
        <v>42.348972707758399</v>
      </c>
      <c r="I40" s="25">
        <v>2.376143103</v>
      </c>
      <c r="M40" s="13" t="s">
        <v>32</v>
      </c>
      <c r="N40" s="13">
        <v>7</v>
      </c>
      <c r="O40" s="13">
        <v>2.4797816913834816</v>
      </c>
      <c r="P40" s="13">
        <v>0.35425452734049739</v>
      </c>
      <c r="Q40" s="13">
        <v>5.4825947967984785</v>
      </c>
      <c r="R40" s="13">
        <v>4.1593124130958475E-3</v>
      </c>
    </row>
    <row r="41" spans="1:21" ht="15.75" customHeight="1">
      <c r="A41" s="13">
        <v>2008</v>
      </c>
      <c r="B41" s="13">
        <v>6.8776696774120598</v>
      </c>
      <c r="C41" s="22">
        <v>-1.9472395817025188</v>
      </c>
      <c r="D41" s="23">
        <v>1.9469239581805975</v>
      </c>
      <c r="E41" s="13">
        <v>-5.2917451820090946</v>
      </c>
      <c r="F41" s="13">
        <v>2483000</v>
      </c>
      <c r="G41" s="13">
        <v>3.3165482720378701</v>
      </c>
      <c r="H41" s="13">
        <v>41.52466367713</v>
      </c>
      <c r="I41" s="25">
        <v>3.9589493729999998</v>
      </c>
      <c r="M41" s="13" t="s">
        <v>33</v>
      </c>
      <c r="N41" s="13">
        <v>13</v>
      </c>
      <c r="O41" s="13">
        <v>0.83998709116998815</v>
      </c>
      <c r="P41" s="13">
        <v>6.4614391628460624E-2</v>
      </c>
    </row>
    <row r="42" spans="1:21" ht="15.75" customHeight="1">
      <c r="A42" s="13">
        <v>2009</v>
      </c>
      <c r="B42" s="13">
        <v>7.8239743361491101</v>
      </c>
      <c r="C42" s="22">
        <v>-1.1285729359336045</v>
      </c>
      <c r="D42" s="23">
        <v>-4.3160565580185987E-2</v>
      </c>
      <c r="E42" s="13">
        <v>3.6176342747774584</v>
      </c>
      <c r="F42" s="13">
        <v>2473000</v>
      </c>
      <c r="G42" s="13">
        <v>4.7121811587686802</v>
      </c>
      <c r="H42" s="13">
        <v>44.714379514116899</v>
      </c>
      <c r="I42" s="25">
        <v>2.1156511060000001</v>
      </c>
      <c r="M42" s="15" t="s">
        <v>34</v>
      </c>
      <c r="N42" s="15">
        <v>20</v>
      </c>
      <c r="O42" s="15">
        <v>3.3197687825534699</v>
      </c>
      <c r="P42" s="15"/>
      <c r="Q42" s="15"/>
      <c r="R42" s="15"/>
    </row>
    <row r="43" spans="1:21" ht="15.75" customHeight="1">
      <c r="A43" s="13">
        <v>2010</v>
      </c>
      <c r="B43" s="13">
        <v>7.6026173881067898</v>
      </c>
      <c r="C43" s="22">
        <v>0.40146083057778981</v>
      </c>
      <c r="D43" s="23">
        <v>0.19540793591493275</v>
      </c>
      <c r="E43" s="13">
        <v>1.7639920037445478</v>
      </c>
      <c r="F43" s="13">
        <v>2530000</v>
      </c>
      <c r="G43" s="13">
        <v>5.4045649372058904</v>
      </c>
      <c r="H43" s="13">
        <v>44.810543657331102</v>
      </c>
      <c r="I43" s="25">
        <v>2.3020238599999998</v>
      </c>
    </row>
    <row r="44" spans="1:21" ht="15.75" customHeight="1">
      <c r="A44" s="13">
        <v>2011</v>
      </c>
      <c r="B44" s="13">
        <v>7.2020848409189</v>
      </c>
      <c r="C44" s="22">
        <v>1.4750744263825766</v>
      </c>
      <c r="D44" s="23">
        <v>0.81906221926986833</v>
      </c>
      <c r="E44" s="13">
        <v>4.0674409430683625</v>
      </c>
      <c r="F44" s="13">
        <v>2617000</v>
      </c>
      <c r="G44" s="13">
        <v>6.0586484336517801</v>
      </c>
      <c r="H44" s="13">
        <v>46.003372681281597</v>
      </c>
      <c r="I44" s="25">
        <v>4.0279066739999996</v>
      </c>
      <c r="M44" s="14"/>
      <c r="N44" s="14" t="s">
        <v>35</v>
      </c>
      <c r="O44" s="14" t="s">
        <v>24</v>
      </c>
      <c r="P44" s="14" t="s">
        <v>36</v>
      </c>
      <c r="Q44" s="14" t="s">
        <v>37</v>
      </c>
      <c r="R44" s="14" t="s">
        <v>38</v>
      </c>
      <c r="S44" s="14" t="s">
        <v>39</v>
      </c>
      <c r="T44" s="14" t="s">
        <v>40</v>
      </c>
      <c r="U44" s="14" t="s">
        <v>41</v>
      </c>
    </row>
    <row r="45" spans="1:21" ht="15.75" customHeight="1">
      <c r="A45" s="13">
        <v>2012</v>
      </c>
      <c r="B45" s="13">
        <v>7.42957637152315</v>
      </c>
      <c r="C45" s="22">
        <v>1.6863065874362633</v>
      </c>
      <c r="D45" s="23">
        <v>2.1831660758881486</v>
      </c>
      <c r="E45" s="13">
        <v>1.1296143163733063</v>
      </c>
      <c r="F45" s="13">
        <v>2574000</v>
      </c>
      <c r="G45" s="13">
        <v>7.3706463862317504</v>
      </c>
      <c r="H45" s="13">
        <v>43.383530919577098</v>
      </c>
      <c r="I45" s="25">
        <v>1.059913184</v>
      </c>
      <c r="M45" s="13" t="s">
        <v>42</v>
      </c>
      <c r="N45" s="13">
        <v>7.4729124816230552</v>
      </c>
      <c r="O45" s="13">
        <v>1.8671517156250796</v>
      </c>
      <c r="P45" s="13">
        <v>4.002305982468755</v>
      </c>
      <c r="Q45" s="13">
        <v>1.5055284230336709E-3</v>
      </c>
      <c r="R45" s="13">
        <v>3.4391764383259034</v>
      </c>
      <c r="S45" s="13">
        <v>11.506648524920207</v>
      </c>
      <c r="T45" s="13">
        <v>3.4391764383259034</v>
      </c>
      <c r="U45" s="13">
        <v>11.506648524920207</v>
      </c>
    </row>
    <row r="46" spans="1:21" ht="15.75" customHeight="1">
      <c r="A46" s="13">
        <v>2013</v>
      </c>
      <c r="B46" s="13">
        <v>7.5226697582129303</v>
      </c>
      <c r="C46" s="22">
        <v>1.909382047152846</v>
      </c>
      <c r="D46" s="23">
        <v>-3.64156841483875E-2</v>
      </c>
      <c r="E46" s="13">
        <v>5.3004118612307565</v>
      </c>
      <c r="F46" s="13">
        <v>2710000</v>
      </c>
      <c r="G46" s="13">
        <v>7.3706463862317504</v>
      </c>
      <c r="H46" s="13">
        <v>44.218346253230003</v>
      </c>
      <c r="I46" s="25">
        <v>1.1344226639999999</v>
      </c>
      <c r="M46" s="13" t="s">
        <v>6</v>
      </c>
      <c r="N46" s="13">
        <v>-4.14800303907275E-2</v>
      </c>
      <c r="O46" s="13">
        <v>5.3249794011615399E-2</v>
      </c>
      <c r="P46" s="13">
        <v>-0.77897072018117941</v>
      </c>
      <c r="Q46" s="16">
        <v>0.44994489467614784</v>
      </c>
      <c r="R46" s="13">
        <v>-0.15651921633652152</v>
      </c>
      <c r="S46" s="13">
        <v>7.3559155555066508E-2</v>
      </c>
      <c r="T46" s="13">
        <v>-0.15651921633652152</v>
      </c>
      <c r="U46" s="13">
        <v>7.3559155555066508E-2</v>
      </c>
    </row>
    <row r="47" spans="1:21" ht="15.75" customHeight="1">
      <c r="A47" s="13">
        <v>2014</v>
      </c>
      <c r="B47" s="13">
        <v>7.5660014005990899</v>
      </c>
      <c r="C47" s="22">
        <v>2.1052830632645794</v>
      </c>
      <c r="D47" s="23">
        <v>1.6151741672547699</v>
      </c>
      <c r="E47" s="13">
        <v>1.8845570038971857</v>
      </c>
      <c r="F47" s="13">
        <v>2854000</v>
      </c>
      <c r="G47" s="13">
        <v>7.3706463862317504</v>
      </c>
      <c r="H47" s="13">
        <v>44.942381562099897</v>
      </c>
      <c r="I47" s="25">
        <v>1.227507506</v>
      </c>
      <c r="M47" s="13" t="s">
        <v>10</v>
      </c>
      <c r="N47" s="13">
        <v>5.1664880320349098E-2</v>
      </c>
      <c r="O47" s="13">
        <v>3.1757759467943118E-2</v>
      </c>
      <c r="P47" s="13">
        <v>1.6268427365759415</v>
      </c>
      <c r="Q47" s="13">
        <v>0.12775377592822482</v>
      </c>
      <c r="R47" s="13">
        <v>-1.6943587833679712E-2</v>
      </c>
      <c r="S47" s="13">
        <v>0.1202733484743779</v>
      </c>
      <c r="T47" s="13">
        <v>-1.6943587833679712E-2</v>
      </c>
      <c r="U47" s="13">
        <v>0.1202733484743779</v>
      </c>
    </row>
    <row r="48" spans="1:21" ht="15.75" customHeight="1">
      <c r="A48" s="13">
        <v>2015</v>
      </c>
      <c r="B48" s="13">
        <v>7.7828883310598602</v>
      </c>
      <c r="C48" s="22">
        <v>1.6534204825002377</v>
      </c>
      <c r="D48" s="23">
        <v>-4.1205747531941284E-2</v>
      </c>
      <c r="E48" s="13">
        <v>2.0719613398433978</v>
      </c>
      <c r="F48" s="13">
        <v>3129000</v>
      </c>
      <c r="G48" s="13">
        <v>7.3706463862317504</v>
      </c>
      <c r="H48" s="13">
        <v>44.942381562099897</v>
      </c>
      <c r="I48" s="25">
        <v>0.29270462800000002</v>
      </c>
      <c r="M48" s="13" t="s">
        <v>11</v>
      </c>
      <c r="N48" s="13">
        <v>6.0546769957439135E-2</v>
      </c>
      <c r="O48" s="13">
        <v>3.0393661194908297E-2</v>
      </c>
      <c r="P48" s="13">
        <v>1.9920854407491468</v>
      </c>
      <c r="Q48" s="13">
        <v>6.7793847201054136E-2</v>
      </c>
      <c r="R48" s="13">
        <v>-5.1147430431902133E-3</v>
      </c>
      <c r="S48" s="13">
        <v>0.12620828295806849</v>
      </c>
      <c r="T48" s="13">
        <v>-5.1147430431902133E-3</v>
      </c>
      <c r="U48" s="13">
        <v>0.12620828295806849</v>
      </c>
    </row>
    <row r="49" spans="1:21" ht="15.75" customHeight="1">
      <c r="A49" s="13">
        <v>2016</v>
      </c>
      <c r="B49" s="13">
        <v>8.3371007941669308</v>
      </c>
      <c r="C49" s="22">
        <v>1.462776246935519</v>
      </c>
      <c r="D49" s="23">
        <v>1.06340229865333</v>
      </c>
      <c r="E49" s="13">
        <v>3.0113480451756374</v>
      </c>
      <c r="F49" s="13">
        <v>3494000</v>
      </c>
      <c r="G49" s="13">
        <v>7.3706463862317504</v>
      </c>
      <c r="H49" s="13">
        <v>44.942381562099897</v>
      </c>
      <c r="I49" s="25">
        <v>0.646240284</v>
      </c>
      <c r="M49" s="13" t="s">
        <v>14</v>
      </c>
      <c r="N49" s="13">
        <v>9.1260544440611578E-7</v>
      </c>
      <c r="O49" s="13">
        <v>2.0965587527877274E-7</v>
      </c>
      <c r="P49" s="13">
        <v>4.3528732175649907</v>
      </c>
      <c r="Q49" s="13">
        <v>7.828308846718181E-4</v>
      </c>
      <c r="R49" s="13">
        <v>4.5967146281058268E-7</v>
      </c>
      <c r="S49" s="13">
        <v>1.3655394260016489E-6</v>
      </c>
      <c r="T49" s="13">
        <v>4.5967146281058268E-7</v>
      </c>
      <c r="U49" s="13">
        <v>1.3655394260016489E-6</v>
      </c>
    </row>
    <row r="50" spans="1:21" ht="15.75" customHeight="1">
      <c r="A50" s="13">
        <v>2017</v>
      </c>
      <c r="B50" s="13">
        <v>8.3252853512273504</v>
      </c>
      <c r="C50" s="22">
        <v>1.4372531207638559</v>
      </c>
      <c r="D50" s="23">
        <v>1.1567091554988826</v>
      </c>
      <c r="E50" s="13">
        <v>3.0907892162107942</v>
      </c>
      <c r="F50" s="13">
        <v>3723000</v>
      </c>
      <c r="G50" s="13">
        <v>7.3706463862317504</v>
      </c>
      <c r="H50" s="13">
        <v>44.942381562099897</v>
      </c>
      <c r="I50" s="25">
        <v>1.8507876750000001</v>
      </c>
      <c r="M50" s="13" t="s">
        <v>15</v>
      </c>
      <c r="N50" s="13">
        <v>-6.9991755194688809E-2</v>
      </c>
      <c r="O50" s="13">
        <v>4.7360975169148313E-2</v>
      </c>
      <c r="P50" s="13">
        <v>-1.4778360231121792</v>
      </c>
      <c r="Q50" s="13">
        <v>0.16326637734895746</v>
      </c>
      <c r="R50" s="13">
        <v>-0.17230892148962945</v>
      </c>
      <c r="S50" s="13">
        <v>3.2325411100251819E-2</v>
      </c>
      <c r="T50" s="13">
        <v>-0.17230892148962945</v>
      </c>
      <c r="U50" s="13">
        <v>3.2325411100251819E-2</v>
      </c>
    </row>
    <row r="51" spans="1:21" ht="15.75" customHeight="1">
      <c r="M51" s="13" t="s">
        <v>16</v>
      </c>
      <c r="N51" s="13">
        <v>-4.4691520788650026E-2</v>
      </c>
      <c r="O51" s="13">
        <v>4.5251877035924822E-2</v>
      </c>
      <c r="P51" s="13">
        <v>-0.98761695019126083</v>
      </c>
      <c r="Q51" s="13">
        <v>0.34136642756297075</v>
      </c>
      <c r="R51" s="13">
        <v>-0.14245225758317043</v>
      </c>
      <c r="S51" s="13">
        <v>5.3069216005870383E-2</v>
      </c>
      <c r="T51" s="13">
        <v>-0.14245225758317043</v>
      </c>
      <c r="U51" s="13">
        <v>5.3069216005870383E-2</v>
      </c>
    </row>
    <row r="52" spans="1:21" ht="15.75" customHeight="1">
      <c r="M52" s="15" t="s">
        <v>17</v>
      </c>
      <c r="N52" s="15">
        <v>-5.5740079033676712E-2</v>
      </c>
      <c r="O52" s="15">
        <v>5.8658874067226571E-2</v>
      </c>
      <c r="P52" s="15">
        <v>-0.9502412025466983</v>
      </c>
      <c r="Q52" s="15">
        <v>0.35932239894272044</v>
      </c>
      <c r="R52" s="15">
        <v>-0.18246487199191114</v>
      </c>
      <c r="S52" s="15">
        <v>7.0984713924557699E-2</v>
      </c>
      <c r="T52" s="15">
        <v>-0.18246487199191114</v>
      </c>
      <c r="U52" s="15">
        <v>7.0984713924557699E-2</v>
      </c>
    </row>
    <row r="53" spans="1:21" ht="15.75" customHeight="1"/>
    <row r="54" spans="1:21" ht="15.75" customHeight="1"/>
    <row r="55" spans="1:21" ht="15.75" customHeight="1"/>
    <row r="56" spans="1:21" ht="15.75" customHeight="1"/>
    <row r="57" spans="1:21" ht="15.75" customHeight="1">
      <c r="A57" s="19" t="s">
        <v>12</v>
      </c>
      <c r="B57" s="20" t="s">
        <v>43</v>
      </c>
      <c r="C57" s="20" t="s">
        <v>10</v>
      </c>
      <c r="D57" s="19" t="s">
        <v>11</v>
      </c>
      <c r="E57" s="20" t="s">
        <v>14</v>
      </c>
      <c r="F57" s="19" t="s">
        <v>15</v>
      </c>
      <c r="G57" s="19" t="s">
        <v>16</v>
      </c>
      <c r="H57" s="19" t="s">
        <v>17</v>
      </c>
      <c r="K57" s="13" t="s">
        <v>19</v>
      </c>
    </row>
    <row r="58" spans="1:21" ht="15.75" customHeight="1">
      <c r="A58" s="13">
        <v>1997</v>
      </c>
      <c r="B58" s="13">
        <v>7.1094261690323899</v>
      </c>
      <c r="C58" s="23">
        <v>2.9019336046622035</v>
      </c>
      <c r="D58" s="13">
        <v>2.7395202274832258</v>
      </c>
      <c r="E58" s="13">
        <v>1497000</v>
      </c>
      <c r="F58" s="13">
        <v>2.2124059586967602</v>
      </c>
      <c r="G58" s="13">
        <v>40.949227373068403</v>
      </c>
      <c r="H58" s="25">
        <v>1.1871483309999999</v>
      </c>
    </row>
    <row r="59" spans="1:21" ht="15.75" customHeight="1">
      <c r="A59" s="13">
        <v>1998</v>
      </c>
      <c r="B59" s="13">
        <v>7.1094261690323899</v>
      </c>
      <c r="C59" s="23">
        <v>3.2471361920795201</v>
      </c>
      <c r="D59" s="13">
        <v>1.6919503424220608</v>
      </c>
      <c r="E59" s="13">
        <v>1485000</v>
      </c>
      <c r="F59" s="13">
        <v>-7.7181308635321202E-2</v>
      </c>
      <c r="G59" s="13">
        <v>42.343691501310403</v>
      </c>
      <c r="H59" s="25">
        <v>1.265244099</v>
      </c>
      <c r="K59" s="63" t="s">
        <v>20</v>
      </c>
      <c r="L59" s="64"/>
    </row>
    <row r="60" spans="1:21" ht="15.75" customHeight="1">
      <c r="A60" s="13">
        <v>1999</v>
      </c>
      <c r="B60" s="13">
        <v>7.1094261690323899</v>
      </c>
      <c r="C60" s="23">
        <v>1.602157748212174</v>
      </c>
      <c r="D60" s="13">
        <v>2.477334459322563</v>
      </c>
      <c r="E60" s="13">
        <v>1607000</v>
      </c>
      <c r="F60" s="13">
        <v>-0.84674639570781995</v>
      </c>
      <c r="G60" s="13">
        <v>41.230878690857303</v>
      </c>
      <c r="H60" s="25">
        <v>-0.11426712999999999</v>
      </c>
      <c r="K60" s="13" t="s">
        <v>21</v>
      </c>
      <c r="L60" s="13">
        <v>0.85741695997181799</v>
      </c>
    </row>
    <row r="61" spans="1:21" ht="15.75" customHeight="1">
      <c r="A61" s="13">
        <v>2000</v>
      </c>
      <c r="B61" s="13">
        <v>7.1094261690323899</v>
      </c>
      <c r="C61" s="23">
        <v>-2.865294556311849</v>
      </c>
      <c r="D61" s="13">
        <v>2.1457419021121211</v>
      </c>
      <c r="E61" s="13">
        <v>1787000</v>
      </c>
      <c r="F61" s="13">
        <v>-0.399019872313644</v>
      </c>
      <c r="G61" s="13">
        <v>41.7328270624784</v>
      </c>
      <c r="H61" s="25">
        <v>2.6152344620000001</v>
      </c>
      <c r="K61" s="13" t="s">
        <v>22</v>
      </c>
      <c r="L61" s="13">
        <v>0.73516384324731421</v>
      </c>
    </row>
    <row r="62" spans="1:21" ht="15.75" customHeight="1">
      <c r="A62" s="13">
        <v>2001</v>
      </c>
      <c r="B62" s="13">
        <v>7.4569821532065097</v>
      </c>
      <c r="C62" s="23">
        <v>0.48136235260251464</v>
      </c>
      <c r="D62" s="13">
        <v>5.7610783798218961</v>
      </c>
      <c r="E62" s="13">
        <v>1909000</v>
      </c>
      <c r="F62" s="13">
        <v>0.480697179510226</v>
      </c>
      <c r="G62" s="13">
        <v>38.979788257940299</v>
      </c>
      <c r="H62" s="25">
        <v>2.6258163040000002</v>
      </c>
      <c r="K62" s="13" t="s">
        <v>23</v>
      </c>
      <c r="L62" s="13">
        <v>0.6216626332104489</v>
      </c>
    </row>
    <row r="63" spans="1:21" ht="15.75" customHeight="1">
      <c r="A63" s="13">
        <v>2002</v>
      </c>
      <c r="B63" s="13">
        <v>7.2087197137036503</v>
      </c>
      <c r="C63" s="23">
        <v>4.2753325320798732</v>
      </c>
      <c r="D63" s="13">
        <v>3.0920997226609614</v>
      </c>
      <c r="E63" s="13">
        <v>2045000</v>
      </c>
      <c r="F63" s="13">
        <v>2.7878937745406498</v>
      </c>
      <c r="G63" s="16">
        <v>40.637065637065596</v>
      </c>
      <c r="H63" s="25">
        <v>2.6770925769999998</v>
      </c>
      <c r="K63" s="13" t="s">
        <v>24</v>
      </c>
      <c r="L63" s="13">
        <v>0.25059854145040766</v>
      </c>
    </row>
    <row r="64" spans="1:21" ht="15.75" customHeight="1">
      <c r="A64" s="13">
        <v>2003</v>
      </c>
      <c r="B64" s="13">
        <v>7.0969403530647197</v>
      </c>
      <c r="C64" s="23">
        <v>-3.8117932381846673</v>
      </c>
      <c r="D64" s="13">
        <v>5.3650306936896754</v>
      </c>
      <c r="E64" s="13">
        <v>2104000</v>
      </c>
      <c r="F64" s="13">
        <v>3.1820429817462501</v>
      </c>
      <c r="G64" s="13">
        <v>39.915074309978799</v>
      </c>
      <c r="H64" s="25">
        <v>1.753574448</v>
      </c>
      <c r="K64" s="15" t="s">
        <v>25</v>
      </c>
      <c r="L64" s="15">
        <v>21</v>
      </c>
    </row>
    <row r="65" spans="1:19" ht="15.75" customHeight="1">
      <c r="A65" s="13">
        <v>2004</v>
      </c>
      <c r="B65" s="13">
        <v>7.5542533577086903</v>
      </c>
      <c r="C65" s="23">
        <v>2.2326303912504</v>
      </c>
      <c r="D65" s="13">
        <v>1.7455610249266016</v>
      </c>
      <c r="E65" s="13">
        <v>2334000</v>
      </c>
      <c r="F65" s="13">
        <v>3.6271468393130002</v>
      </c>
      <c r="G65" s="13">
        <v>41.504779525131099</v>
      </c>
      <c r="H65" s="25">
        <v>2.2902490279999999</v>
      </c>
    </row>
    <row r="66" spans="1:19" ht="15.75" customHeight="1">
      <c r="A66" s="13">
        <v>2005</v>
      </c>
      <c r="B66" s="13">
        <v>7.9851016971665496</v>
      </c>
      <c r="C66" s="23">
        <v>1.6620151766177464</v>
      </c>
      <c r="D66" s="13">
        <v>0.10284928955148587</v>
      </c>
      <c r="E66" s="13">
        <v>2366000</v>
      </c>
      <c r="F66" s="13">
        <v>3.09437100980128</v>
      </c>
      <c r="G66" s="13">
        <v>40.1483679525222</v>
      </c>
      <c r="H66" s="25">
        <v>3.0370233259999999</v>
      </c>
      <c r="K66" s="13" t="s">
        <v>26</v>
      </c>
    </row>
    <row r="67" spans="1:19" ht="15.75" customHeight="1">
      <c r="A67" s="13">
        <v>2006</v>
      </c>
      <c r="B67" s="13">
        <v>7.6611858596976097</v>
      </c>
      <c r="C67" s="23">
        <v>2.6113293372581361</v>
      </c>
      <c r="D67" s="13">
        <v>9.1925690557886242E-2</v>
      </c>
      <c r="E67" s="13">
        <v>2409000</v>
      </c>
      <c r="F67" s="13">
        <v>4.2206186494020397</v>
      </c>
      <c r="G67" s="13">
        <v>40.521327014218002</v>
      </c>
      <c r="H67" s="25">
        <v>3.365401962</v>
      </c>
      <c r="K67" s="14"/>
      <c r="L67" s="14" t="s">
        <v>27</v>
      </c>
      <c r="M67" s="14" t="s">
        <v>28</v>
      </c>
      <c r="N67" s="14" t="s">
        <v>29</v>
      </c>
      <c r="O67" s="14" t="s">
        <v>30</v>
      </c>
      <c r="P67" s="14" t="s">
        <v>31</v>
      </c>
    </row>
    <row r="68" spans="1:19" ht="15.75" customHeight="1">
      <c r="A68" s="13">
        <v>2007</v>
      </c>
      <c r="B68" s="13">
        <v>7.8683371813768499</v>
      </c>
      <c r="C68" s="23">
        <v>3.1602444475248266</v>
      </c>
      <c r="D68" s="13">
        <v>4.8085329858549954</v>
      </c>
      <c r="E68" s="13">
        <v>2455000</v>
      </c>
      <c r="F68" s="13">
        <v>3.4754068878697799</v>
      </c>
      <c r="G68" s="13">
        <v>42.348972707758399</v>
      </c>
      <c r="H68" s="25">
        <v>2.376143103</v>
      </c>
      <c r="K68" s="13" t="s">
        <v>32</v>
      </c>
      <c r="L68" s="13">
        <v>6</v>
      </c>
      <c r="M68" s="13">
        <v>2.4405739768744663</v>
      </c>
      <c r="N68" s="13">
        <v>0.4067623294790777</v>
      </c>
      <c r="O68" s="13">
        <v>6.4771454243398114</v>
      </c>
      <c r="P68" s="13">
        <v>1.9444467753032446E-3</v>
      </c>
    </row>
    <row r="69" spans="1:19" ht="15.75" customHeight="1">
      <c r="A69" s="13">
        <v>2008</v>
      </c>
      <c r="B69" s="13">
        <v>6.8776696774120598</v>
      </c>
      <c r="C69" s="23">
        <v>1.9469239581805975</v>
      </c>
      <c r="D69" s="13">
        <v>-5.2917451820090946</v>
      </c>
      <c r="E69" s="13">
        <v>2483000</v>
      </c>
      <c r="F69" s="13">
        <v>3.3165482720378701</v>
      </c>
      <c r="G69" s="13">
        <v>41.52466367713</v>
      </c>
      <c r="H69" s="25">
        <v>3.9589493729999998</v>
      </c>
      <c r="K69" s="13" t="s">
        <v>33</v>
      </c>
      <c r="L69" s="13">
        <v>14</v>
      </c>
      <c r="M69" s="13">
        <v>0.87919480567900354</v>
      </c>
      <c r="N69" s="13">
        <v>6.2799628977071684E-2</v>
      </c>
    </row>
    <row r="70" spans="1:19" ht="15.75" customHeight="1">
      <c r="A70" s="13">
        <v>2009</v>
      </c>
      <c r="B70" s="13">
        <v>7.8239743361491101</v>
      </c>
      <c r="C70" s="23">
        <v>-4.3160565580185987E-2</v>
      </c>
      <c r="D70" s="13">
        <v>3.6176342747774584</v>
      </c>
      <c r="E70" s="13">
        <v>2473000</v>
      </c>
      <c r="F70" s="13">
        <v>4.7121811587686802</v>
      </c>
      <c r="G70" s="13">
        <v>44.714379514116899</v>
      </c>
      <c r="H70" s="25">
        <v>2.1156511060000001</v>
      </c>
      <c r="K70" s="15" t="s">
        <v>34</v>
      </c>
      <c r="L70" s="15">
        <v>20</v>
      </c>
      <c r="M70" s="15">
        <v>3.3197687825534699</v>
      </c>
      <c r="N70" s="15"/>
      <c r="O70" s="15"/>
      <c r="P70" s="15"/>
    </row>
    <row r="71" spans="1:19" ht="15.75" customHeight="1">
      <c r="A71" s="13">
        <v>2010</v>
      </c>
      <c r="B71" s="13">
        <v>7.6026173881067898</v>
      </c>
      <c r="C71" s="23">
        <v>0.19540793591493275</v>
      </c>
      <c r="D71" s="13">
        <v>1.7639920037445478</v>
      </c>
      <c r="E71" s="13">
        <v>2530000</v>
      </c>
      <c r="F71" s="13">
        <v>5.4045649372058904</v>
      </c>
      <c r="G71" s="13">
        <v>44.810543657331102</v>
      </c>
      <c r="H71" s="25">
        <v>2.3020238599999998</v>
      </c>
    </row>
    <row r="72" spans="1:19" ht="15.75" customHeight="1">
      <c r="A72" s="13">
        <v>2011</v>
      </c>
      <c r="B72" s="13">
        <v>7.2020848409189</v>
      </c>
      <c r="C72" s="23">
        <v>0.81906221926986833</v>
      </c>
      <c r="D72" s="13">
        <v>4.0674409430683625</v>
      </c>
      <c r="E72" s="13">
        <v>2617000</v>
      </c>
      <c r="F72" s="13">
        <v>6.0586484336517801</v>
      </c>
      <c r="G72" s="13">
        <v>46.003372681281597</v>
      </c>
      <c r="H72" s="25">
        <v>4.0279066739999996</v>
      </c>
      <c r="K72" s="14"/>
      <c r="L72" s="14" t="s">
        <v>35</v>
      </c>
      <c r="M72" s="14" t="s">
        <v>24</v>
      </c>
      <c r="N72" s="14" t="s">
        <v>36</v>
      </c>
      <c r="O72" s="14" t="s">
        <v>37</v>
      </c>
      <c r="P72" s="14" t="s">
        <v>38</v>
      </c>
      <c r="Q72" s="14" t="s">
        <v>39</v>
      </c>
      <c r="R72" s="14" t="s">
        <v>40</v>
      </c>
      <c r="S72" s="14" t="s">
        <v>41</v>
      </c>
    </row>
    <row r="73" spans="1:19" ht="15.75" customHeight="1">
      <c r="A73" s="13">
        <v>2012</v>
      </c>
      <c r="B73" s="13">
        <v>7.42957637152315</v>
      </c>
      <c r="C73" s="23">
        <v>2.1831660758881486</v>
      </c>
      <c r="D73" s="13">
        <v>1.1296143163733063</v>
      </c>
      <c r="E73" s="13">
        <v>2574000</v>
      </c>
      <c r="F73" s="13">
        <v>7.3706463862317504</v>
      </c>
      <c r="G73" s="13">
        <v>43.383530919577098</v>
      </c>
      <c r="H73" s="25">
        <v>1.059913184</v>
      </c>
      <c r="K73" s="13" t="s">
        <v>42</v>
      </c>
      <c r="L73" s="13">
        <v>6.8637524952436406</v>
      </c>
      <c r="M73" s="13">
        <v>1.6715209133218061</v>
      </c>
      <c r="N73" s="13">
        <v>4.1062917254222899</v>
      </c>
      <c r="O73" s="13">
        <v>1.0689192564895347E-3</v>
      </c>
      <c r="P73" s="13">
        <v>3.2786966917748206</v>
      </c>
      <c r="Q73" s="13">
        <v>10.448808298712461</v>
      </c>
      <c r="R73" s="13">
        <v>3.2786966917748206</v>
      </c>
      <c r="S73" s="13">
        <v>10.448808298712461</v>
      </c>
    </row>
    <row r="74" spans="1:19" ht="15.75" customHeight="1">
      <c r="A74" s="13">
        <v>2013</v>
      </c>
      <c r="B74" s="13">
        <v>7.5226697582129303</v>
      </c>
      <c r="C74" s="23">
        <v>-3.64156841483875E-2</v>
      </c>
      <c r="D74" s="13">
        <v>5.3004118612307565</v>
      </c>
      <c r="E74" s="13">
        <v>2710000</v>
      </c>
      <c r="F74" s="13">
        <v>7.3706463862317504</v>
      </c>
      <c r="G74" s="13">
        <v>44.218346253230003</v>
      </c>
      <c r="H74" s="25">
        <v>1.1344226639999999</v>
      </c>
      <c r="K74" s="13" t="s">
        <v>10</v>
      </c>
      <c r="L74" s="13">
        <v>4.9502817715805773E-2</v>
      </c>
      <c r="M74" s="13">
        <v>3.118880748861573E-2</v>
      </c>
      <c r="N74" s="13">
        <v>1.5871981554240209</v>
      </c>
      <c r="O74" s="13">
        <v>0.13478978098658057</v>
      </c>
      <c r="P74" s="13">
        <v>-1.7390521397808369E-2</v>
      </c>
      <c r="Q74" s="13">
        <v>0.11639615682941992</v>
      </c>
      <c r="R74" s="13">
        <v>-1.7390521397808369E-2</v>
      </c>
      <c r="S74" s="13">
        <v>0.11639615682941992</v>
      </c>
    </row>
    <row r="75" spans="1:19" ht="15.75" customHeight="1">
      <c r="A75" s="13">
        <v>2014</v>
      </c>
      <c r="B75" s="13">
        <v>7.5660014005990899</v>
      </c>
      <c r="C75" s="23">
        <v>1.6151741672547699</v>
      </c>
      <c r="D75" s="13">
        <v>1.8845570038971857</v>
      </c>
      <c r="E75" s="13">
        <v>2854000</v>
      </c>
      <c r="F75" s="13">
        <v>7.3706463862317504</v>
      </c>
      <c r="G75" s="13">
        <v>44.942381562099897</v>
      </c>
      <c r="H75" s="25">
        <v>1.227507506</v>
      </c>
      <c r="K75" s="13" t="s">
        <v>11</v>
      </c>
      <c r="L75" s="13">
        <v>4.8870826163624613E-2</v>
      </c>
      <c r="M75" s="13">
        <v>2.6066669277132141E-2</v>
      </c>
      <c r="N75" s="13">
        <v>1.8748396906427236</v>
      </c>
      <c r="O75" s="13">
        <v>8.1830087997754083E-2</v>
      </c>
      <c r="P75" s="13">
        <v>-7.0366191003244163E-3</v>
      </c>
      <c r="Q75" s="13">
        <v>0.10477827142757365</v>
      </c>
      <c r="R75" s="13">
        <v>-7.0366191003244163E-3</v>
      </c>
      <c r="S75" s="13">
        <v>0.10477827142757365</v>
      </c>
    </row>
    <row r="76" spans="1:19" ht="15.75" customHeight="1">
      <c r="A76" s="13">
        <v>2015</v>
      </c>
      <c r="B76" s="13">
        <v>7.7828883310598602</v>
      </c>
      <c r="C76" s="23">
        <v>-4.1205747531941284E-2</v>
      </c>
      <c r="D76" s="13">
        <v>2.0719613398433978</v>
      </c>
      <c r="E76" s="13">
        <v>3129000</v>
      </c>
      <c r="F76" s="13">
        <v>7.3706463862317504</v>
      </c>
      <c r="G76" s="13">
        <v>44.942381562099897</v>
      </c>
      <c r="H76" s="25">
        <v>0.29270462800000002</v>
      </c>
      <c r="K76" s="13" t="s">
        <v>14</v>
      </c>
      <c r="L76" s="13">
        <v>8.7386726661243898E-7</v>
      </c>
      <c r="M76" s="13">
        <v>2.0079202655691218E-7</v>
      </c>
      <c r="N76" s="13">
        <v>4.3521014334936821</v>
      </c>
      <c r="O76" s="13">
        <v>6.6329730882483319E-4</v>
      </c>
      <c r="P76" s="13">
        <v>4.4321120101313549E-7</v>
      </c>
      <c r="Q76" s="13">
        <v>1.3045233322117425E-6</v>
      </c>
      <c r="R76" s="13">
        <v>4.4321120101313549E-7</v>
      </c>
      <c r="S76" s="13">
        <v>1.3045233322117425E-6</v>
      </c>
    </row>
    <row r="77" spans="1:19" ht="15.75" customHeight="1">
      <c r="A77" s="13">
        <v>2016</v>
      </c>
      <c r="B77" s="13">
        <v>8.3371007941669308</v>
      </c>
      <c r="C77" s="23">
        <v>1.06340229865333</v>
      </c>
      <c r="D77" s="13">
        <v>3.0113480451756374</v>
      </c>
      <c r="E77" s="13">
        <v>3494000</v>
      </c>
      <c r="F77" s="13">
        <v>7.3706463862317504</v>
      </c>
      <c r="G77" s="13">
        <v>44.942381562099897</v>
      </c>
      <c r="H77" s="25">
        <v>0.646240284</v>
      </c>
      <c r="K77" s="13" t="s">
        <v>15</v>
      </c>
      <c r="L77" s="13">
        <v>-6.4923216248464019E-2</v>
      </c>
      <c r="M77" s="13">
        <v>4.6248405428553567E-2</v>
      </c>
      <c r="N77" s="13">
        <v>-1.4037936150849581</v>
      </c>
      <c r="O77" s="13">
        <v>0.18217245118736816</v>
      </c>
      <c r="P77" s="13">
        <v>-0.16411618054905122</v>
      </c>
      <c r="Q77" s="13">
        <v>3.4269748052123183E-2</v>
      </c>
      <c r="R77" s="13">
        <v>-0.16411618054905122</v>
      </c>
      <c r="S77" s="13">
        <v>3.4269748052123183E-2</v>
      </c>
    </row>
    <row r="78" spans="1:19" ht="15.75" customHeight="1">
      <c r="A78" s="13">
        <v>2017</v>
      </c>
      <c r="B78" s="13">
        <v>8.3252853512273504</v>
      </c>
      <c r="C78" s="23">
        <v>1.1567091554988826</v>
      </c>
      <c r="D78" s="13">
        <v>3.0907892162107942</v>
      </c>
      <c r="E78" s="13">
        <v>3723000</v>
      </c>
      <c r="F78" s="13">
        <v>7.3706463862317504</v>
      </c>
      <c r="G78" s="13">
        <v>44.942381562099897</v>
      </c>
      <c r="H78" s="25">
        <v>1.8507876750000001</v>
      </c>
      <c r="K78" s="13" t="s">
        <v>16</v>
      </c>
      <c r="L78" s="13">
        <v>-3.0292240719356121E-2</v>
      </c>
      <c r="M78" s="13">
        <v>4.0720032229361248E-2</v>
      </c>
      <c r="N78" s="13">
        <v>-0.74391494949539483</v>
      </c>
      <c r="O78" s="13">
        <v>0.46923035737690189</v>
      </c>
      <c r="P78" s="13">
        <v>-0.11762802377647408</v>
      </c>
      <c r="Q78" s="13">
        <v>5.7043542337761842E-2</v>
      </c>
      <c r="R78" s="13">
        <v>-0.11762802377647408</v>
      </c>
      <c r="S78" s="13">
        <v>5.7043542337761842E-2</v>
      </c>
    </row>
    <row r="79" spans="1:19" ht="15.75" customHeight="1">
      <c r="K79" s="15" t="s">
        <v>17</v>
      </c>
      <c r="L79" s="15">
        <v>-3.9174439797620621E-2</v>
      </c>
      <c r="M79" s="15">
        <v>5.3895080246302011E-2</v>
      </c>
      <c r="N79" s="15">
        <v>-0.72686485702576831</v>
      </c>
      <c r="O79" s="18">
        <v>0.47928726565676449</v>
      </c>
      <c r="P79" s="15">
        <v>-0.15476789045415099</v>
      </c>
      <c r="Q79" s="15">
        <v>7.6419010858909758E-2</v>
      </c>
      <c r="R79" s="15">
        <v>-0.15476789045415099</v>
      </c>
      <c r="S79" s="15">
        <v>7.6419010858909758E-2</v>
      </c>
    </row>
    <row r="80" spans="1:19" ht="15.75" customHeight="1"/>
    <row r="81" spans="1:15" ht="15.75" customHeight="1"/>
    <row r="82" spans="1:15" ht="15.75" customHeight="1"/>
    <row r="83" spans="1:15" ht="15.75" customHeight="1"/>
    <row r="84" spans="1:15" ht="15.75" customHeight="1"/>
    <row r="85" spans="1:15" ht="15.75" customHeight="1">
      <c r="J85" s="13" t="s">
        <v>19</v>
      </c>
    </row>
    <row r="86" spans="1:15" ht="15.75" customHeight="1">
      <c r="A86" s="19" t="s">
        <v>12</v>
      </c>
      <c r="B86" s="20" t="s">
        <v>43</v>
      </c>
      <c r="C86" s="20" t="s">
        <v>10</v>
      </c>
      <c r="D86" s="19" t="s">
        <v>11</v>
      </c>
      <c r="E86" s="20" t="s">
        <v>14</v>
      </c>
      <c r="F86" s="19" t="s">
        <v>15</v>
      </c>
      <c r="G86" s="19" t="s">
        <v>16</v>
      </c>
    </row>
    <row r="87" spans="1:15" ht="15.75" customHeight="1">
      <c r="A87" s="13">
        <v>1997</v>
      </c>
      <c r="B87" s="13">
        <v>7.1094261690323899</v>
      </c>
      <c r="C87" s="23">
        <v>2.9019336046622035</v>
      </c>
      <c r="D87" s="13">
        <v>2.7395202274832258</v>
      </c>
      <c r="E87" s="13">
        <v>1497000</v>
      </c>
      <c r="F87" s="13">
        <v>2.2124059586967602</v>
      </c>
      <c r="G87" s="13">
        <v>40.949227373068403</v>
      </c>
      <c r="J87" s="63" t="s">
        <v>20</v>
      </c>
      <c r="K87" s="64"/>
    </row>
    <row r="88" spans="1:15" ht="15.75" customHeight="1">
      <c r="A88" s="13">
        <v>1998</v>
      </c>
      <c r="B88" s="13">
        <v>7.1094261690323899</v>
      </c>
      <c r="C88" s="23">
        <v>3.2471361920795201</v>
      </c>
      <c r="D88" s="13">
        <v>1.6919503424220608</v>
      </c>
      <c r="E88" s="13">
        <v>1485000</v>
      </c>
      <c r="F88" s="13">
        <v>-7.7181308635321202E-2</v>
      </c>
      <c r="G88" s="13">
        <v>42.343691501310403</v>
      </c>
      <c r="J88" s="13" t="s">
        <v>21</v>
      </c>
      <c r="K88" s="13">
        <v>0.85156881490566494</v>
      </c>
    </row>
    <row r="89" spans="1:15" ht="15.75" customHeight="1">
      <c r="A89" s="13">
        <v>1999</v>
      </c>
      <c r="B89" s="13">
        <v>7.1094261690323899</v>
      </c>
      <c r="C89" s="23">
        <v>1.602157748212174</v>
      </c>
      <c r="D89" s="13">
        <v>2.477334459322563</v>
      </c>
      <c r="E89" s="13">
        <v>1607000</v>
      </c>
      <c r="F89" s="13">
        <v>-0.84674639570781995</v>
      </c>
      <c r="G89" s="13">
        <v>41.230878690857303</v>
      </c>
      <c r="J89" s="13" t="s">
        <v>22</v>
      </c>
      <c r="K89" s="13">
        <v>0.72516944651983872</v>
      </c>
    </row>
    <row r="90" spans="1:15" ht="15.75" customHeight="1">
      <c r="A90" s="13">
        <v>2000</v>
      </c>
      <c r="B90" s="13">
        <v>7.1094261690323899</v>
      </c>
      <c r="C90" s="23">
        <v>-2.865294556311849</v>
      </c>
      <c r="D90" s="13">
        <v>2.1457419021121211</v>
      </c>
      <c r="E90" s="13">
        <v>1787000</v>
      </c>
      <c r="F90" s="13">
        <v>-0.399019872313644</v>
      </c>
      <c r="G90" s="13">
        <v>41.7328270624784</v>
      </c>
      <c r="J90" s="13" t="s">
        <v>23</v>
      </c>
      <c r="K90" s="13">
        <v>0.63355926202645163</v>
      </c>
    </row>
    <row r="91" spans="1:15" ht="15.75" customHeight="1">
      <c r="A91" s="13">
        <v>2001</v>
      </c>
      <c r="B91" s="13">
        <v>7.4569821532065097</v>
      </c>
      <c r="C91" s="23">
        <v>0.48136235260251464</v>
      </c>
      <c r="D91" s="13">
        <v>5.7610783798218961</v>
      </c>
      <c r="E91" s="13">
        <v>1909000</v>
      </c>
      <c r="F91" s="13">
        <v>0.480697179510226</v>
      </c>
      <c r="G91" s="13">
        <v>38.979788257940299</v>
      </c>
      <c r="J91" s="13" t="s">
        <v>24</v>
      </c>
      <c r="K91" s="13">
        <v>0.24662709934032415</v>
      </c>
    </row>
    <row r="92" spans="1:15" ht="15.75" customHeight="1">
      <c r="A92" s="13">
        <v>2002</v>
      </c>
      <c r="B92" s="13">
        <v>7.2087197137036503</v>
      </c>
      <c r="C92" s="23">
        <v>4.2753325320798732</v>
      </c>
      <c r="D92" s="13">
        <v>3.0920997226609614</v>
      </c>
      <c r="E92" s="13">
        <v>2045000</v>
      </c>
      <c r="F92" s="13">
        <v>2.7878937745406498</v>
      </c>
      <c r="G92" s="16">
        <v>40.637065637065596</v>
      </c>
      <c r="J92" s="15" t="s">
        <v>25</v>
      </c>
      <c r="K92" s="15">
        <v>21</v>
      </c>
    </row>
    <row r="93" spans="1:15" ht="15.75" customHeight="1">
      <c r="A93" s="13">
        <v>2003</v>
      </c>
      <c r="B93" s="13">
        <v>7.0969403530647197</v>
      </c>
      <c r="C93" s="23">
        <v>-3.8117932381846673</v>
      </c>
      <c r="D93" s="13">
        <v>5.3650306936896754</v>
      </c>
      <c r="E93" s="13">
        <v>2104000</v>
      </c>
      <c r="F93" s="13">
        <v>3.1820429817462501</v>
      </c>
      <c r="G93" s="13">
        <v>39.915074309978799</v>
      </c>
    </row>
    <row r="94" spans="1:15" ht="15.75" customHeight="1">
      <c r="A94" s="13">
        <v>2004</v>
      </c>
      <c r="B94" s="13">
        <v>7.5542533577086903</v>
      </c>
      <c r="C94" s="23">
        <v>2.2326303912504</v>
      </c>
      <c r="D94" s="13">
        <v>1.7455610249266016</v>
      </c>
      <c r="E94" s="13">
        <v>2334000</v>
      </c>
      <c r="F94" s="13">
        <v>3.6271468393130002</v>
      </c>
      <c r="G94" s="13">
        <v>41.504779525131099</v>
      </c>
      <c r="J94" s="13" t="s">
        <v>26</v>
      </c>
    </row>
    <row r="95" spans="1:15" ht="15.75" customHeight="1">
      <c r="A95" s="13">
        <v>2005</v>
      </c>
      <c r="B95" s="13">
        <v>7.9851016971665496</v>
      </c>
      <c r="C95" s="23">
        <v>1.6620151766177464</v>
      </c>
      <c r="D95" s="13">
        <v>0.10284928955148587</v>
      </c>
      <c r="E95" s="13">
        <v>2366000</v>
      </c>
      <c r="F95" s="13">
        <v>3.09437100980128</v>
      </c>
      <c r="G95" s="13">
        <v>40.1483679525222</v>
      </c>
      <c r="J95" s="14"/>
      <c r="K95" s="14" t="s">
        <v>27</v>
      </c>
      <c r="L95" s="14" t="s">
        <v>28</v>
      </c>
      <c r="M95" s="14" t="s">
        <v>29</v>
      </c>
      <c r="N95" s="14" t="s">
        <v>30</v>
      </c>
      <c r="O95" s="14" t="s">
        <v>31</v>
      </c>
    </row>
    <row r="96" spans="1:15" ht="15.75" customHeight="1">
      <c r="A96" s="13">
        <v>2006</v>
      </c>
      <c r="B96" s="13">
        <v>7.6611858596976097</v>
      </c>
      <c r="C96" s="23">
        <v>2.6113293372581361</v>
      </c>
      <c r="D96" s="13">
        <v>9.1925690557886242E-2</v>
      </c>
      <c r="E96" s="13">
        <v>2409000</v>
      </c>
      <c r="F96" s="13">
        <v>4.2206186494020397</v>
      </c>
      <c r="G96" s="13">
        <v>40.521327014218002</v>
      </c>
      <c r="J96" s="13" t="s">
        <v>32</v>
      </c>
      <c r="K96" s="13">
        <v>5</v>
      </c>
      <c r="L96" s="13">
        <v>2.4073948906181384</v>
      </c>
      <c r="M96" s="13">
        <v>0.48147897812362767</v>
      </c>
      <c r="N96" s="13">
        <v>7.9158168988534774</v>
      </c>
      <c r="O96" s="13">
        <v>7.9657861205561142E-4</v>
      </c>
    </row>
    <row r="97" spans="1:18" ht="15.75" customHeight="1">
      <c r="A97" s="13">
        <v>2007</v>
      </c>
      <c r="B97" s="13">
        <v>7.8683371813768499</v>
      </c>
      <c r="C97" s="23">
        <v>3.1602444475248266</v>
      </c>
      <c r="D97" s="13">
        <v>4.8085329858549954</v>
      </c>
      <c r="E97" s="13">
        <v>2455000</v>
      </c>
      <c r="F97" s="13">
        <v>3.4754068878697799</v>
      </c>
      <c r="G97" s="13">
        <v>42.348972707758399</v>
      </c>
      <c r="J97" s="13" t="s">
        <v>33</v>
      </c>
      <c r="K97" s="13">
        <v>15</v>
      </c>
      <c r="L97" s="13">
        <v>0.91237389193533169</v>
      </c>
      <c r="M97" s="13">
        <v>6.0824926129022114E-2</v>
      </c>
    </row>
    <row r="98" spans="1:18" ht="15.75" customHeight="1">
      <c r="A98" s="13">
        <v>2008</v>
      </c>
      <c r="B98" s="13">
        <v>6.8776696774120598</v>
      </c>
      <c r="C98" s="23">
        <v>1.9469239581805975</v>
      </c>
      <c r="D98" s="13">
        <v>-5.2917451820090946</v>
      </c>
      <c r="E98" s="13">
        <v>2483000</v>
      </c>
      <c r="F98" s="13">
        <v>3.3165482720378701</v>
      </c>
      <c r="G98" s="13">
        <v>41.52466367713</v>
      </c>
      <c r="J98" s="15" t="s">
        <v>34</v>
      </c>
      <c r="K98" s="15">
        <v>20</v>
      </c>
      <c r="L98" s="15">
        <v>3.3197687825534699</v>
      </c>
      <c r="M98" s="15"/>
      <c r="N98" s="15"/>
      <c r="O98" s="15"/>
    </row>
    <row r="99" spans="1:18" ht="15.75" customHeight="1">
      <c r="A99" s="13">
        <v>2009</v>
      </c>
      <c r="B99" s="13">
        <v>7.8239743361491101</v>
      </c>
      <c r="C99" s="23">
        <v>-4.3160565580185987E-2</v>
      </c>
      <c r="D99" s="13">
        <v>3.6176342747774584</v>
      </c>
      <c r="E99" s="13">
        <v>2473000</v>
      </c>
      <c r="F99" s="13">
        <v>4.7121811587686802</v>
      </c>
      <c r="G99" s="13">
        <v>44.714379514116899</v>
      </c>
    </row>
    <row r="100" spans="1:18" ht="15.75" customHeight="1">
      <c r="A100" s="13">
        <v>2010</v>
      </c>
      <c r="B100" s="13">
        <v>7.6026173881067898</v>
      </c>
      <c r="C100" s="23">
        <v>0.19540793591493275</v>
      </c>
      <c r="D100" s="13">
        <v>1.7639920037445478</v>
      </c>
      <c r="E100" s="13">
        <v>2530000</v>
      </c>
      <c r="F100" s="13">
        <v>5.4045649372058904</v>
      </c>
      <c r="G100" s="13">
        <v>44.810543657331102</v>
      </c>
      <c r="J100" s="14"/>
      <c r="K100" s="14" t="s">
        <v>35</v>
      </c>
      <c r="L100" s="14" t="s">
        <v>24</v>
      </c>
      <c r="M100" s="14" t="s">
        <v>36</v>
      </c>
      <c r="N100" s="14" t="s">
        <v>37</v>
      </c>
      <c r="O100" s="14" t="s">
        <v>38</v>
      </c>
      <c r="P100" s="14" t="s">
        <v>39</v>
      </c>
      <c r="Q100" s="14" t="s">
        <v>40</v>
      </c>
      <c r="R100" s="14" t="s">
        <v>41</v>
      </c>
    </row>
    <row r="101" spans="1:18" ht="15.75" customHeight="1">
      <c r="A101" s="13">
        <v>2011</v>
      </c>
      <c r="B101" s="13">
        <v>7.2020848409189</v>
      </c>
      <c r="C101" s="23">
        <v>0.81906221926986833</v>
      </c>
      <c r="D101" s="13">
        <v>4.0674409430683625</v>
      </c>
      <c r="E101" s="13">
        <v>2617000</v>
      </c>
      <c r="F101" s="13">
        <v>6.0586484336517801</v>
      </c>
      <c r="G101" s="13">
        <v>46.003372681281597</v>
      </c>
      <c r="J101" s="13" t="s">
        <v>42</v>
      </c>
      <c r="K101" s="13">
        <v>6.5621102351846758</v>
      </c>
      <c r="L101" s="13">
        <v>1.5935258658132476</v>
      </c>
      <c r="M101" s="13">
        <v>4.1179816255042319</v>
      </c>
      <c r="N101" s="13">
        <v>9.1239551641338469E-4</v>
      </c>
      <c r="O101" s="13">
        <v>3.1655902526592836</v>
      </c>
      <c r="P101" s="13">
        <v>9.9586302177100681</v>
      </c>
      <c r="Q101" s="13">
        <v>3.1655902526592836</v>
      </c>
      <c r="R101" s="13">
        <v>9.9586302177100681</v>
      </c>
    </row>
    <row r="102" spans="1:18" ht="15.75" customHeight="1">
      <c r="A102" s="13">
        <v>2012</v>
      </c>
      <c r="B102" s="13">
        <v>7.42957637152315</v>
      </c>
      <c r="C102" s="23">
        <v>2.1831660758881486</v>
      </c>
      <c r="D102" s="13">
        <v>1.1296143163733063</v>
      </c>
      <c r="E102" s="13">
        <v>2574000</v>
      </c>
      <c r="F102" s="13">
        <v>7.3706463862317504</v>
      </c>
      <c r="G102" s="13">
        <v>43.383530919577098</v>
      </c>
      <c r="J102" s="13" t="s">
        <v>10</v>
      </c>
      <c r="K102" s="13">
        <v>5.0349403918351542E-2</v>
      </c>
      <c r="L102" s="13">
        <v>3.0673122525885992E-2</v>
      </c>
      <c r="M102" s="13">
        <v>1.6414828283576324</v>
      </c>
      <c r="N102" s="13">
        <v>0.12149209793568143</v>
      </c>
      <c r="O102" s="13">
        <v>-1.5028809150347426E-2</v>
      </c>
      <c r="P102" s="13">
        <v>0.1157276169870505</v>
      </c>
      <c r="Q102" s="13">
        <v>-1.5028809150347426E-2</v>
      </c>
      <c r="R102" s="13">
        <v>0.1157276169870505</v>
      </c>
    </row>
    <row r="103" spans="1:18" ht="15.75" customHeight="1">
      <c r="A103" s="13">
        <v>2013</v>
      </c>
      <c r="B103" s="13">
        <v>7.5226697582129303</v>
      </c>
      <c r="C103" s="23">
        <v>-3.64156841483875E-2</v>
      </c>
      <c r="D103" s="13">
        <v>5.3004118612307565</v>
      </c>
      <c r="E103" s="13">
        <v>2710000</v>
      </c>
      <c r="F103" s="13">
        <v>7.3706463862317504</v>
      </c>
      <c r="G103" s="13">
        <v>44.218346253230003</v>
      </c>
      <c r="J103" s="13" t="s">
        <v>11</v>
      </c>
      <c r="K103" s="13">
        <v>5.4104371446048793E-2</v>
      </c>
      <c r="L103" s="13">
        <v>2.4655494866078907E-2</v>
      </c>
      <c r="M103" s="13">
        <v>2.1944143380583987</v>
      </c>
      <c r="N103" s="13">
        <v>4.4365827841915735E-2</v>
      </c>
      <c r="O103" s="13">
        <v>1.5524281181935606E-3</v>
      </c>
      <c r="P103" s="13">
        <v>0.10665631477390403</v>
      </c>
      <c r="Q103" s="13">
        <v>1.5524281181935606E-3</v>
      </c>
      <c r="R103" s="13">
        <v>0.10665631477390403</v>
      </c>
    </row>
    <row r="104" spans="1:18" ht="15.75" customHeight="1">
      <c r="A104" s="13">
        <v>2014</v>
      </c>
      <c r="B104" s="13">
        <v>7.5660014005990899</v>
      </c>
      <c r="C104" s="23">
        <v>1.6151741672547699</v>
      </c>
      <c r="D104" s="13">
        <v>1.8845570038971857</v>
      </c>
      <c r="E104" s="13">
        <v>2854000</v>
      </c>
      <c r="F104" s="13">
        <v>7.3706463862317504</v>
      </c>
      <c r="G104" s="13">
        <v>44.942381562099897</v>
      </c>
      <c r="J104" s="13" t="s">
        <v>14</v>
      </c>
      <c r="K104" s="13">
        <v>8.6109903397456211E-7</v>
      </c>
      <c r="L104" s="13">
        <v>1.9685225111998095E-7</v>
      </c>
      <c r="M104" s="13">
        <v>4.3743418176596034</v>
      </c>
      <c r="N104" s="13">
        <v>5.4417910797919925E-4</v>
      </c>
      <c r="O104" s="13">
        <v>4.4151839278246017E-7</v>
      </c>
      <c r="P104" s="13">
        <v>1.280679675166664E-6</v>
      </c>
      <c r="Q104" s="13">
        <v>4.4151839278246017E-7</v>
      </c>
      <c r="R104" s="13">
        <v>1.280679675166664E-6</v>
      </c>
    </row>
    <row r="105" spans="1:18" ht="15.75" customHeight="1">
      <c r="A105" s="13">
        <v>2015</v>
      </c>
      <c r="B105" s="13">
        <v>7.7828883310598602</v>
      </c>
      <c r="C105" s="23">
        <v>-4.1205747531941284E-2</v>
      </c>
      <c r="D105" s="13">
        <v>2.0719613398433978</v>
      </c>
      <c r="E105" s="13">
        <v>3129000</v>
      </c>
      <c r="F105" s="13">
        <v>7.3706463862317504</v>
      </c>
      <c r="G105" s="13">
        <v>44.942381562099897</v>
      </c>
      <c r="J105" s="13" t="s">
        <v>15</v>
      </c>
      <c r="K105" s="13">
        <v>-6.3758259710669452E-2</v>
      </c>
      <c r="L105" s="13">
        <v>4.5488130029274786E-2</v>
      </c>
      <c r="M105" s="13">
        <v>-1.4016460925000997</v>
      </c>
      <c r="N105" s="13">
        <v>0.18137300866910461</v>
      </c>
      <c r="O105" s="13">
        <v>-0.16071391378993111</v>
      </c>
      <c r="P105" s="13">
        <v>3.3197394368592203E-2</v>
      </c>
      <c r="Q105" s="13">
        <v>-0.16071391378993111</v>
      </c>
      <c r="R105" s="13">
        <v>3.3197394368592203E-2</v>
      </c>
    </row>
    <row r="106" spans="1:18" ht="15.75" customHeight="1">
      <c r="A106" s="13">
        <v>2016</v>
      </c>
      <c r="B106" s="13">
        <v>8.3371007941669308</v>
      </c>
      <c r="C106" s="23">
        <v>1.06340229865333</v>
      </c>
      <c r="D106" s="13">
        <v>3.0113480451756374</v>
      </c>
      <c r="E106" s="13">
        <v>3494000</v>
      </c>
      <c r="F106" s="13">
        <v>7.3706463862317504</v>
      </c>
      <c r="G106" s="13">
        <v>44.942381562099897</v>
      </c>
      <c r="J106" s="15" t="s">
        <v>16</v>
      </c>
      <c r="K106" s="15">
        <v>-2.4746880306313477E-2</v>
      </c>
      <c r="L106" s="15">
        <v>3.9365067211144376E-2</v>
      </c>
      <c r="M106" s="15">
        <v>-0.62865078252190953</v>
      </c>
      <c r="N106" s="18">
        <v>0.53903339272576378</v>
      </c>
      <c r="O106" s="15">
        <v>-0.10865153492443712</v>
      </c>
      <c r="P106" s="15">
        <v>5.9157774311810171E-2</v>
      </c>
      <c r="Q106" s="15">
        <v>-0.10865153492443712</v>
      </c>
      <c r="R106" s="15">
        <v>5.9157774311810171E-2</v>
      </c>
    </row>
    <row r="107" spans="1:18" ht="15.75" customHeight="1">
      <c r="A107" s="13">
        <v>2017</v>
      </c>
      <c r="B107" s="13">
        <v>8.3252853512273504</v>
      </c>
      <c r="C107" s="23">
        <v>1.1567091554988826</v>
      </c>
      <c r="D107" s="13">
        <v>3.0907892162107942</v>
      </c>
      <c r="E107" s="13">
        <v>3723000</v>
      </c>
      <c r="F107" s="13">
        <v>7.3706463862317504</v>
      </c>
      <c r="G107" s="13">
        <v>44.942381562099897</v>
      </c>
    </row>
    <row r="108" spans="1:18" ht="15.75" customHeight="1"/>
    <row r="109" spans="1:18" ht="15.75" customHeight="1"/>
    <row r="110" spans="1:18" ht="15.75" customHeight="1"/>
    <row r="111" spans="1:18" ht="15.75" customHeight="1"/>
    <row r="112" spans="1:18" ht="15.75" customHeight="1"/>
    <row r="113" spans="1:15" ht="15.75" customHeight="1"/>
    <row r="114" spans="1:15" ht="15.75" customHeight="1"/>
    <row r="115" spans="1:15" ht="15.75" customHeight="1">
      <c r="A115" s="19" t="s">
        <v>12</v>
      </c>
      <c r="B115" s="20" t="s">
        <v>43</v>
      </c>
      <c r="C115" s="20" t="s">
        <v>10</v>
      </c>
      <c r="D115" s="19" t="s">
        <v>11</v>
      </c>
      <c r="E115" s="20" t="s">
        <v>14</v>
      </c>
      <c r="F115" s="19" t="s">
        <v>15</v>
      </c>
      <c r="J115" s="13" t="s">
        <v>19</v>
      </c>
    </row>
    <row r="116" spans="1:15" ht="15.75" customHeight="1">
      <c r="A116" s="13">
        <v>1997</v>
      </c>
      <c r="B116" s="13">
        <v>7.1094261690323899</v>
      </c>
      <c r="C116" s="23">
        <v>2.9019336046622035</v>
      </c>
      <c r="D116" s="13">
        <v>2.7395202274832258</v>
      </c>
      <c r="E116" s="13">
        <v>1497000</v>
      </c>
      <c r="F116" s="13">
        <v>2.2124059586967602</v>
      </c>
    </row>
    <row r="117" spans="1:15" ht="15.75" customHeight="1">
      <c r="A117" s="13">
        <v>1998</v>
      </c>
      <c r="B117" s="13">
        <v>7.1094261690323899</v>
      </c>
      <c r="C117" s="23">
        <v>3.2471361920795201</v>
      </c>
      <c r="D117" s="13">
        <v>1.6919503424220608</v>
      </c>
      <c r="E117" s="13">
        <v>1485000</v>
      </c>
      <c r="F117" s="13">
        <v>-7.7181308635321202E-2</v>
      </c>
      <c r="J117" s="63" t="s">
        <v>20</v>
      </c>
      <c r="K117" s="64"/>
    </row>
    <row r="118" spans="1:15" ht="15.75" customHeight="1">
      <c r="A118" s="13">
        <v>1999</v>
      </c>
      <c r="B118" s="13">
        <v>7.1094261690323899</v>
      </c>
      <c r="C118" s="23">
        <v>1.602157748212174</v>
      </c>
      <c r="D118" s="13">
        <v>2.477334459322563</v>
      </c>
      <c r="E118" s="13">
        <v>1607000</v>
      </c>
      <c r="F118" s="13">
        <v>-0.84674639570781995</v>
      </c>
      <c r="J118" s="13" t="s">
        <v>21</v>
      </c>
      <c r="K118" s="13">
        <v>0.84730664132956468</v>
      </c>
    </row>
    <row r="119" spans="1:15" ht="15.75" customHeight="1">
      <c r="A119" s="13">
        <v>2000</v>
      </c>
      <c r="B119" s="13">
        <v>7.1094261690323899</v>
      </c>
      <c r="C119" s="23">
        <v>-2.865294556311849</v>
      </c>
      <c r="D119" s="13">
        <v>2.1457419021121211</v>
      </c>
      <c r="E119" s="13">
        <v>1787000</v>
      </c>
      <c r="F119" s="13">
        <v>-0.399019872313644</v>
      </c>
      <c r="J119" s="13" t="s">
        <v>22</v>
      </c>
      <c r="K119" s="13">
        <v>0.71792854444118759</v>
      </c>
    </row>
    <row r="120" spans="1:15" ht="15.75" customHeight="1">
      <c r="A120" s="13">
        <v>2001</v>
      </c>
      <c r="B120" s="13">
        <v>7.4569821532065097</v>
      </c>
      <c r="C120" s="23">
        <v>0.48136235260251464</v>
      </c>
      <c r="D120" s="13">
        <v>5.7610783798218961</v>
      </c>
      <c r="E120" s="13">
        <v>1909000</v>
      </c>
      <c r="F120" s="13">
        <v>0.480697179510226</v>
      </c>
      <c r="J120" s="13" t="s">
        <v>23</v>
      </c>
      <c r="K120" s="13">
        <v>0.64741068055148454</v>
      </c>
    </row>
    <row r="121" spans="1:15" ht="15.75" customHeight="1">
      <c r="A121" s="13">
        <v>2002</v>
      </c>
      <c r="B121" s="13">
        <v>7.2087197137036503</v>
      </c>
      <c r="C121" s="23">
        <v>4.2753325320798732</v>
      </c>
      <c r="D121" s="13">
        <v>3.0920997226609614</v>
      </c>
      <c r="E121" s="13">
        <v>2045000</v>
      </c>
      <c r="F121" s="13">
        <v>2.7878937745406498</v>
      </c>
      <c r="J121" s="13" t="s">
        <v>24</v>
      </c>
      <c r="K121" s="13">
        <v>0.24192095979544173</v>
      </c>
    </row>
    <row r="122" spans="1:15" ht="15.75" customHeight="1">
      <c r="A122" s="13">
        <v>2003</v>
      </c>
      <c r="B122" s="13">
        <v>7.0969403530647197</v>
      </c>
      <c r="C122" s="23">
        <v>-3.8117932381846673</v>
      </c>
      <c r="D122" s="13">
        <v>5.3650306936896754</v>
      </c>
      <c r="E122" s="13">
        <v>2104000</v>
      </c>
      <c r="F122" s="13">
        <v>3.1820429817462501</v>
      </c>
      <c r="J122" s="15" t="s">
        <v>25</v>
      </c>
      <c r="K122" s="15">
        <v>21</v>
      </c>
    </row>
    <row r="123" spans="1:15" ht="15.75" customHeight="1">
      <c r="A123" s="13">
        <v>2004</v>
      </c>
      <c r="B123" s="13">
        <v>7.5542533577086903</v>
      </c>
      <c r="C123" s="23">
        <v>2.2326303912504</v>
      </c>
      <c r="D123" s="13">
        <v>1.7455610249266016</v>
      </c>
      <c r="E123" s="13">
        <v>2334000</v>
      </c>
      <c r="F123" s="13">
        <v>3.6271468393130002</v>
      </c>
    </row>
    <row r="124" spans="1:15" ht="15.75" customHeight="1">
      <c r="A124" s="13">
        <v>2005</v>
      </c>
      <c r="B124" s="13">
        <v>7.9851016971665496</v>
      </c>
      <c r="C124" s="23">
        <v>1.6620151766177464</v>
      </c>
      <c r="D124" s="13">
        <v>0.10284928955148587</v>
      </c>
      <c r="E124" s="13">
        <v>2366000</v>
      </c>
      <c r="F124" s="13">
        <v>3.09437100980128</v>
      </c>
      <c r="J124" s="13" t="s">
        <v>26</v>
      </c>
    </row>
    <row r="125" spans="1:15" ht="15.75" customHeight="1">
      <c r="A125" s="13">
        <v>2006</v>
      </c>
      <c r="B125" s="13">
        <v>7.6611858596976097</v>
      </c>
      <c r="C125" s="23">
        <v>2.6113293372581361</v>
      </c>
      <c r="D125" s="13">
        <v>9.1925690557886242E-2</v>
      </c>
      <c r="E125" s="13">
        <v>2409000</v>
      </c>
      <c r="F125" s="13">
        <v>4.2206186494020397</v>
      </c>
      <c r="J125" s="14"/>
      <c r="K125" s="14" t="s">
        <v>27</v>
      </c>
      <c r="L125" s="14" t="s">
        <v>28</v>
      </c>
      <c r="M125" s="14" t="s">
        <v>29</v>
      </c>
      <c r="N125" s="14" t="s">
        <v>30</v>
      </c>
      <c r="O125" s="14" t="s">
        <v>31</v>
      </c>
    </row>
    <row r="126" spans="1:15" ht="15.75" customHeight="1">
      <c r="A126" s="13">
        <v>2007</v>
      </c>
      <c r="B126" s="13">
        <v>7.8683371813768499</v>
      </c>
      <c r="C126" s="23">
        <v>3.1602444475248266</v>
      </c>
      <c r="D126" s="13">
        <v>4.8085329858549954</v>
      </c>
      <c r="E126" s="13">
        <v>2455000</v>
      </c>
      <c r="F126" s="13">
        <v>3.4754068878697799</v>
      </c>
      <c r="J126" s="13" t="s">
        <v>32</v>
      </c>
      <c r="K126" s="13">
        <v>4</v>
      </c>
      <c r="L126" s="13">
        <v>2.3833567699399061</v>
      </c>
      <c r="M126" s="13">
        <v>0.59583919248497652</v>
      </c>
      <c r="N126" s="13">
        <v>10.180803910397779</v>
      </c>
      <c r="O126" s="13">
        <v>2.7024263364119032E-4</v>
      </c>
    </row>
    <row r="127" spans="1:15" ht="15.75" customHeight="1">
      <c r="A127" s="13">
        <v>2008</v>
      </c>
      <c r="B127" s="13">
        <v>6.8776696774120598</v>
      </c>
      <c r="C127" s="23">
        <v>1.9469239581805975</v>
      </c>
      <c r="D127" s="13">
        <v>-5.2917451820090946</v>
      </c>
      <c r="E127" s="13">
        <v>2483000</v>
      </c>
      <c r="F127" s="13">
        <v>3.3165482720378701</v>
      </c>
      <c r="J127" s="13" t="s">
        <v>33</v>
      </c>
      <c r="K127" s="13">
        <v>16</v>
      </c>
      <c r="L127" s="13">
        <v>0.93641201261356366</v>
      </c>
      <c r="M127" s="13">
        <v>5.8525750788347729E-2</v>
      </c>
    </row>
    <row r="128" spans="1:15" ht="15.75" customHeight="1">
      <c r="A128" s="13">
        <v>2009</v>
      </c>
      <c r="B128" s="13">
        <v>7.8239743361491101</v>
      </c>
      <c r="C128" s="23">
        <v>-4.3160565580185987E-2</v>
      </c>
      <c r="D128" s="13">
        <v>3.6176342747774584</v>
      </c>
      <c r="E128" s="13">
        <v>2473000</v>
      </c>
      <c r="F128" s="13">
        <v>4.7121811587686802</v>
      </c>
      <c r="J128" s="15" t="s">
        <v>34</v>
      </c>
      <c r="K128" s="15">
        <v>20</v>
      </c>
      <c r="L128" s="15">
        <v>3.3197687825534699</v>
      </c>
      <c r="M128" s="15"/>
      <c r="N128" s="15"/>
      <c r="O128" s="15"/>
    </row>
    <row r="129" spans="1:18" ht="15.75" customHeight="1">
      <c r="A129" s="13">
        <v>2010</v>
      </c>
      <c r="B129" s="13">
        <v>7.6026173881067898</v>
      </c>
      <c r="C129" s="23">
        <v>0.19540793591493275</v>
      </c>
      <c r="D129" s="13">
        <v>1.7639920037445478</v>
      </c>
      <c r="E129" s="13">
        <v>2530000</v>
      </c>
      <c r="F129" s="13">
        <v>5.4045649372058904</v>
      </c>
    </row>
    <row r="130" spans="1:18" ht="15.75" customHeight="1">
      <c r="A130" s="13">
        <v>2011</v>
      </c>
      <c r="B130" s="13">
        <v>7.2020848409189</v>
      </c>
      <c r="C130" s="23">
        <v>0.81906221926986833</v>
      </c>
      <c r="D130" s="13">
        <v>4.0674409430683625</v>
      </c>
      <c r="E130" s="13">
        <v>2617000</v>
      </c>
      <c r="F130" s="13">
        <v>6.0586484336517801</v>
      </c>
      <c r="J130" s="14"/>
      <c r="K130" s="14" t="s">
        <v>35</v>
      </c>
      <c r="L130" s="14" t="s">
        <v>24</v>
      </c>
      <c r="M130" s="14" t="s">
        <v>36</v>
      </c>
      <c r="N130" s="14" t="s">
        <v>37</v>
      </c>
      <c r="O130" s="14" t="s">
        <v>38</v>
      </c>
      <c r="P130" s="14" t="s">
        <v>39</v>
      </c>
      <c r="Q130" s="14" t="s">
        <v>40</v>
      </c>
      <c r="R130" s="14" t="s">
        <v>41</v>
      </c>
    </row>
    <row r="131" spans="1:18" ht="15.75" customHeight="1">
      <c r="A131" s="13">
        <v>2012</v>
      </c>
      <c r="B131" s="13">
        <v>7.42957637152315</v>
      </c>
      <c r="C131" s="23">
        <v>2.1831660758881486</v>
      </c>
      <c r="D131" s="13">
        <v>1.1296143163733063</v>
      </c>
      <c r="E131" s="13">
        <v>2574000</v>
      </c>
      <c r="F131" s="13">
        <v>7.3706463862317504</v>
      </c>
      <c r="J131" s="13" t="s">
        <v>42</v>
      </c>
      <c r="K131" s="13">
        <v>5.5861616750310219</v>
      </c>
      <c r="L131" s="13">
        <v>0.35261975522116473</v>
      </c>
      <c r="M131" s="13">
        <v>15.841885181751532</v>
      </c>
      <c r="N131" s="13">
        <v>3.3598027637587182E-11</v>
      </c>
      <c r="O131" s="13">
        <v>4.838641187327573</v>
      </c>
      <c r="P131" s="13">
        <v>6.3336821627344708</v>
      </c>
      <c r="Q131" s="13">
        <v>4.838641187327573</v>
      </c>
      <c r="R131" s="13">
        <v>6.3336821627344708</v>
      </c>
    </row>
    <row r="132" spans="1:18" ht="15.75" customHeight="1">
      <c r="A132" s="13">
        <v>2013</v>
      </c>
      <c r="B132" s="13">
        <v>7.5226697582129303</v>
      </c>
      <c r="C132" s="23">
        <v>-3.64156841483875E-2</v>
      </c>
      <c r="D132" s="13">
        <v>5.3004118612307565</v>
      </c>
      <c r="E132" s="13">
        <v>2710000</v>
      </c>
      <c r="F132" s="13">
        <v>7.3706463862317504</v>
      </c>
      <c r="J132" s="13" t="s">
        <v>10</v>
      </c>
      <c r="K132" s="13">
        <v>5.1492310798994884E-2</v>
      </c>
      <c r="L132" s="13">
        <v>3.0034921045733517E-2</v>
      </c>
      <c r="M132" s="13">
        <v>1.7144147214700072</v>
      </c>
      <c r="N132" s="16">
        <v>0.10575395596832324</v>
      </c>
      <c r="O132" s="13">
        <v>-1.2178877487547604E-2</v>
      </c>
      <c r="P132" s="13">
        <v>0.11516349908553737</v>
      </c>
      <c r="Q132" s="13">
        <v>-1.2178877487547604E-2</v>
      </c>
      <c r="R132" s="13">
        <v>0.11516349908553737</v>
      </c>
    </row>
    <row r="133" spans="1:18" ht="15.75" customHeight="1">
      <c r="A133" s="13">
        <v>2014</v>
      </c>
      <c r="B133" s="13">
        <v>7.5660014005990899</v>
      </c>
      <c r="C133" s="23">
        <v>1.6151741672547699</v>
      </c>
      <c r="D133" s="13">
        <v>1.8845570038971857</v>
      </c>
      <c r="E133" s="13">
        <v>2854000</v>
      </c>
      <c r="F133" s="13">
        <v>7.3706463862317504</v>
      </c>
      <c r="J133" s="13" t="s">
        <v>11</v>
      </c>
      <c r="K133" s="13">
        <v>5.2840502131055914E-2</v>
      </c>
      <c r="L133" s="13">
        <v>2.4104481094708575E-2</v>
      </c>
      <c r="M133" s="13">
        <v>2.192144353717512</v>
      </c>
      <c r="N133" s="13">
        <v>4.3503744497917413E-2</v>
      </c>
      <c r="O133" s="13">
        <v>1.7412849234046471E-3</v>
      </c>
      <c r="P133" s="13">
        <v>0.10393971933870719</v>
      </c>
      <c r="Q133" s="13">
        <v>1.7412849234046471E-3</v>
      </c>
      <c r="R133" s="13">
        <v>0.10393971933870719</v>
      </c>
    </row>
    <row r="134" spans="1:18" ht="15.75" customHeight="1">
      <c r="A134" s="13">
        <v>2015</v>
      </c>
      <c r="B134" s="13">
        <v>7.7828883310598602</v>
      </c>
      <c r="C134" s="23">
        <v>-4.1205747531941284E-2</v>
      </c>
      <c r="D134" s="13">
        <v>2.0719613398433978</v>
      </c>
      <c r="E134" s="13">
        <v>3129000</v>
      </c>
      <c r="F134" s="13">
        <v>7.3706463862317504</v>
      </c>
      <c r="J134" s="13" t="s">
        <v>14</v>
      </c>
      <c r="K134" s="13">
        <v>8.4867173548490803E-7</v>
      </c>
      <c r="L134" s="13">
        <v>1.9211981183857067E-7</v>
      </c>
      <c r="M134" s="13">
        <v>4.4174087376163333</v>
      </c>
      <c r="N134" s="13">
        <v>4.3136986611776119E-4</v>
      </c>
      <c r="O134" s="13">
        <v>4.4139592828293168E-7</v>
      </c>
      <c r="P134" s="13">
        <v>1.2559475426868844E-6</v>
      </c>
      <c r="Q134" s="13">
        <v>4.4139592828293168E-7</v>
      </c>
      <c r="R134" s="13">
        <v>1.2559475426868844E-6</v>
      </c>
    </row>
    <row r="135" spans="1:18" ht="15.75" customHeight="1">
      <c r="A135" s="13">
        <v>2016</v>
      </c>
      <c r="B135" s="13">
        <v>8.3371007941669308</v>
      </c>
      <c r="C135" s="23">
        <v>1.06340229865333</v>
      </c>
      <c r="D135" s="13">
        <v>3.0113480451756374</v>
      </c>
      <c r="E135" s="13">
        <v>3494000</v>
      </c>
      <c r="F135" s="13">
        <v>7.3706463862317504</v>
      </c>
      <c r="J135" s="15" t="s">
        <v>15</v>
      </c>
      <c r="K135" s="15">
        <v>-7.5249295328964294E-2</v>
      </c>
      <c r="L135" s="15">
        <v>4.0859118196030365E-2</v>
      </c>
      <c r="M135" s="15">
        <v>-1.8416769291970447</v>
      </c>
      <c r="N135" s="15">
        <v>8.4137134732202384E-2</v>
      </c>
      <c r="O135" s="15">
        <v>-0.16186675651423665</v>
      </c>
      <c r="P135" s="15">
        <v>1.136816585630808E-2</v>
      </c>
      <c r="Q135" s="15">
        <v>-0.16186675651423665</v>
      </c>
      <c r="R135" s="15">
        <v>1.136816585630808E-2</v>
      </c>
    </row>
    <row r="136" spans="1:18" ht="15.75" customHeight="1">
      <c r="A136" s="13">
        <v>2017</v>
      </c>
      <c r="B136" s="13">
        <v>8.3252853512273504</v>
      </c>
      <c r="C136" s="23">
        <v>1.1567091554988826</v>
      </c>
      <c r="D136" s="13">
        <v>3.0907892162107942</v>
      </c>
      <c r="E136" s="13">
        <v>3723000</v>
      </c>
      <c r="F136" s="13">
        <v>7.3706463862317504</v>
      </c>
    </row>
    <row r="137" spans="1:18" ht="15.75" customHeight="1"/>
    <row r="138" spans="1:18" ht="15.75" customHeight="1"/>
    <row r="139" spans="1:18" ht="15.75" customHeight="1"/>
    <row r="140" spans="1:18" ht="15.75" customHeight="1"/>
    <row r="141" spans="1:18" ht="15.75" customHeight="1"/>
    <row r="142" spans="1:18" ht="15.75" customHeight="1"/>
    <row r="143" spans="1:18" ht="15.75" customHeight="1"/>
    <row r="144" spans="1:18" ht="15.75" customHeight="1">
      <c r="A144" s="19" t="s">
        <v>12</v>
      </c>
      <c r="B144" s="20" t="s">
        <v>43</v>
      </c>
      <c r="C144" s="19" t="s">
        <v>11</v>
      </c>
      <c r="D144" s="20" t="s">
        <v>14</v>
      </c>
      <c r="E144" s="19" t="s">
        <v>15</v>
      </c>
      <c r="I144" s="13" t="s">
        <v>19</v>
      </c>
    </row>
    <row r="145" spans="1:17" ht="15.75" customHeight="1">
      <c r="A145" s="13">
        <v>1997</v>
      </c>
      <c r="B145" s="13">
        <v>7.1094261690323899</v>
      </c>
      <c r="C145" s="13">
        <v>2.7395202274832258</v>
      </c>
      <c r="D145" s="13">
        <v>1497000</v>
      </c>
      <c r="E145" s="13">
        <v>2.2124059586967602</v>
      </c>
    </row>
    <row r="146" spans="1:17" ht="15.75" customHeight="1">
      <c r="A146" s="13">
        <v>1998</v>
      </c>
      <c r="B146" s="13">
        <v>7.1094261690323899</v>
      </c>
      <c r="C146" s="13">
        <v>1.6919503424220608</v>
      </c>
      <c r="D146" s="13">
        <v>1485000</v>
      </c>
      <c r="E146" s="13">
        <v>-7.7181308635321202E-2</v>
      </c>
      <c r="I146" s="63" t="s">
        <v>20</v>
      </c>
      <c r="J146" s="64"/>
    </row>
    <row r="147" spans="1:17" ht="15.75" customHeight="1">
      <c r="A147" s="13">
        <v>1999</v>
      </c>
      <c r="B147" s="13">
        <v>7.1094261690323899</v>
      </c>
      <c r="C147" s="13">
        <v>2.477334459322563</v>
      </c>
      <c r="D147" s="13">
        <v>1607000</v>
      </c>
      <c r="E147" s="13">
        <v>-0.84674639570781995</v>
      </c>
      <c r="I147" s="13" t="s">
        <v>21</v>
      </c>
      <c r="J147" s="13">
        <v>0.81615666608491622</v>
      </c>
    </row>
    <row r="148" spans="1:17" ht="15.75" customHeight="1">
      <c r="A148" s="13">
        <v>2000</v>
      </c>
      <c r="B148" s="13">
        <v>7.1094261690323899</v>
      </c>
      <c r="C148" s="13">
        <v>2.1457419021121211</v>
      </c>
      <c r="D148" s="13">
        <v>1787000</v>
      </c>
      <c r="E148" s="13">
        <v>-0.399019872313644</v>
      </c>
      <c r="I148" s="13" t="s">
        <v>22</v>
      </c>
      <c r="J148" s="13">
        <v>0.66611170359484539</v>
      </c>
    </row>
    <row r="149" spans="1:17" ht="15.75" customHeight="1">
      <c r="A149" s="13">
        <v>2001</v>
      </c>
      <c r="B149" s="13">
        <v>7.4569821532065097</v>
      </c>
      <c r="C149" s="13">
        <v>5.7610783798218961</v>
      </c>
      <c r="D149" s="13">
        <v>1909000</v>
      </c>
      <c r="E149" s="13">
        <v>0.480697179510226</v>
      </c>
      <c r="I149" s="13" t="s">
        <v>23</v>
      </c>
      <c r="J149" s="13">
        <v>0.6071902395233475</v>
      </c>
    </row>
    <row r="150" spans="1:17" ht="15.75" customHeight="1">
      <c r="A150" s="13">
        <v>2002</v>
      </c>
      <c r="B150" s="13">
        <v>7.2087197137036503</v>
      </c>
      <c r="C150" s="13">
        <v>3.0920997226609614</v>
      </c>
      <c r="D150" s="13">
        <v>2045000</v>
      </c>
      <c r="E150" s="13">
        <v>2.7878937745406498</v>
      </c>
      <c r="I150" s="13" t="s">
        <v>24</v>
      </c>
      <c r="J150" s="13">
        <v>0.2553465860661443</v>
      </c>
    </row>
    <row r="151" spans="1:17" ht="15.75" customHeight="1">
      <c r="A151" s="13">
        <v>2003</v>
      </c>
      <c r="B151" s="13">
        <v>7.0969403530647197</v>
      </c>
      <c r="C151" s="13">
        <v>5.3650306936896754</v>
      </c>
      <c r="D151" s="13">
        <v>2104000</v>
      </c>
      <c r="E151" s="13">
        <v>3.1820429817462501</v>
      </c>
      <c r="I151" s="15" t="s">
        <v>25</v>
      </c>
      <c r="J151" s="15">
        <v>21</v>
      </c>
    </row>
    <row r="152" spans="1:17" ht="15.75" customHeight="1">
      <c r="A152" s="13">
        <v>2004</v>
      </c>
      <c r="B152" s="13">
        <v>7.5542533577086903</v>
      </c>
      <c r="C152" s="13">
        <v>1.7455610249266016</v>
      </c>
      <c r="D152" s="13">
        <v>2334000</v>
      </c>
      <c r="E152" s="13">
        <v>3.6271468393130002</v>
      </c>
    </row>
    <row r="153" spans="1:17" ht="15.75" customHeight="1">
      <c r="A153" s="13">
        <v>2005</v>
      </c>
      <c r="B153" s="13">
        <v>7.9851016971665496</v>
      </c>
      <c r="C153" s="13">
        <v>0.10284928955148587</v>
      </c>
      <c r="D153" s="13">
        <v>2366000</v>
      </c>
      <c r="E153" s="13">
        <v>3.09437100980128</v>
      </c>
      <c r="I153" s="13" t="s">
        <v>26</v>
      </c>
    </row>
    <row r="154" spans="1:17" ht="15.75" customHeight="1">
      <c r="A154" s="13">
        <v>2006</v>
      </c>
      <c r="B154" s="13">
        <v>7.6611858596976097</v>
      </c>
      <c r="C154" s="13">
        <v>9.1925690557886242E-2</v>
      </c>
      <c r="D154" s="13">
        <v>2409000</v>
      </c>
      <c r="E154" s="13">
        <v>4.2206186494020397</v>
      </c>
      <c r="I154" s="14"/>
      <c r="J154" s="14" t="s">
        <v>27</v>
      </c>
      <c r="K154" s="14" t="s">
        <v>28</v>
      </c>
      <c r="L154" s="14" t="s">
        <v>29</v>
      </c>
      <c r="M154" s="14" t="s">
        <v>30</v>
      </c>
      <c r="N154" s="14" t="s">
        <v>31</v>
      </c>
    </row>
    <row r="155" spans="1:17" ht="15.75" customHeight="1">
      <c r="A155" s="13">
        <v>2007</v>
      </c>
      <c r="B155" s="13">
        <v>7.8683371813768499</v>
      </c>
      <c r="C155" s="13">
        <v>4.8085329858549954</v>
      </c>
      <c r="D155" s="13">
        <v>2455000</v>
      </c>
      <c r="E155" s="13">
        <v>3.4754068878697799</v>
      </c>
      <c r="I155" s="13" t="s">
        <v>32</v>
      </c>
      <c r="J155" s="13">
        <v>3</v>
      </c>
      <c r="K155" s="13">
        <v>2.2113368392876778</v>
      </c>
      <c r="L155" s="13">
        <v>0.73711227976255922</v>
      </c>
      <c r="M155" s="13">
        <v>11.305077259902372</v>
      </c>
      <c r="N155" s="13">
        <v>2.5647614931060875E-4</v>
      </c>
    </row>
    <row r="156" spans="1:17" ht="15.75" customHeight="1">
      <c r="A156" s="13">
        <v>2008</v>
      </c>
      <c r="B156" s="13">
        <v>6.8776696774120598</v>
      </c>
      <c r="C156" s="13">
        <v>-5.2917451820090946</v>
      </c>
      <c r="D156" s="13">
        <v>2483000</v>
      </c>
      <c r="E156" s="13">
        <v>3.3165482720378701</v>
      </c>
      <c r="I156" s="13" t="s">
        <v>33</v>
      </c>
      <c r="J156" s="13">
        <v>17</v>
      </c>
      <c r="K156" s="13">
        <v>1.1084319432657923</v>
      </c>
      <c r="L156" s="13">
        <v>6.5201879015634845E-2</v>
      </c>
    </row>
    <row r="157" spans="1:17" ht="15.75" customHeight="1">
      <c r="A157" s="13">
        <v>2009</v>
      </c>
      <c r="B157" s="13">
        <v>7.8239743361491101</v>
      </c>
      <c r="C157" s="13">
        <v>3.6176342747774584</v>
      </c>
      <c r="D157" s="13">
        <v>2473000</v>
      </c>
      <c r="E157" s="13">
        <v>4.7121811587686802</v>
      </c>
      <c r="I157" s="15" t="s">
        <v>34</v>
      </c>
      <c r="J157" s="15">
        <v>20</v>
      </c>
      <c r="K157" s="15">
        <v>3.3197687825534699</v>
      </c>
      <c r="L157" s="15"/>
      <c r="M157" s="15"/>
      <c r="N157" s="15"/>
    </row>
    <row r="158" spans="1:17" ht="15.75" customHeight="1">
      <c r="A158" s="13">
        <v>2010</v>
      </c>
      <c r="B158" s="13">
        <v>7.6026173881067898</v>
      </c>
      <c r="C158" s="13">
        <v>1.7639920037445478</v>
      </c>
      <c r="D158" s="13">
        <v>2530000</v>
      </c>
      <c r="E158" s="13">
        <v>5.4045649372058904</v>
      </c>
    </row>
    <row r="159" spans="1:17" ht="15.75" customHeight="1">
      <c r="A159" s="13">
        <v>2011</v>
      </c>
      <c r="B159" s="13">
        <v>7.2020848409189</v>
      </c>
      <c r="C159" s="13">
        <v>4.0674409430683625</v>
      </c>
      <c r="D159" s="13">
        <v>2617000</v>
      </c>
      <c r="E159" s="13">
        <v>6.0586484336517801</v>
      </c>
      <c r="I159" s="14"/>
      <c r="J159" s="14" t="s">
        <v>35</v>
      </c>
      <c r="K159" s="14" t="s">
        <v>24</v>
      </c>
      <c r="L159" s="14" t="s">
        <v>36</v>
      </c>
      <c r="M159" s="14" t="s">
        <v>37</v>
      </c>
      <c r="N159" s="14" t="s">
        <v>38</v>
      </c>
      <c r="O159" s="14" t="s">
        <v>39</v>
      </c>
      <c r="P159" s="14" t="s">
        <v>40</v>
      </c>
      <c r="Q159" s="14" t="s">
        <v>41</v>
      </c>
    </row>
    <row r="160" spans="1:17" ht="15.75" customHeight="1">
      <c r="A160" s="13">
        <v>2012</v>
      </c>
      <c r="B160" s="13">
        <v>7.42957637152315</v>
      </c>
      <c r="C160" s="13">
        <v>1.1296143163733063</v>
      </c>
      <c r="D160" s="13">
        <v>2574000</v>
      </c>
      <c r="E160" s="13">
        <v>7.3706463862317504</v>
      </c>
      <c r="I160" s="13" t="s">
        <v>42</v>
      </c>
      <c r="J160" s="13">
        <v>5.7724672219554698</v>
      </c>
      <c r="K160" s="13">
        <v>0.35407367023320929</v>
      </c>
      <c r="L160" s="13">
        <v>16.303011794560877</v>
      </c>
      <c r="M160" s="13">
        <v>8.1985896588535353E-12</v>
      </c>
      <c r="N160" s="13">
        <v>5.0254370767968277</v>
      </c>
      <c r="O160" s="13">
        <v>6.5194973671141119</v>
      </c>
      <c r="P160" s="13">
        <v>5.0254370767968277</v>
      </c>
      <c r="Q160" s="13">
        <v>6.5194973671141119</v>
      </c>
    </row>
    <row r="161" spans="1:17" ht="15.75" customHeight="1">
      <c r="A161" s="13">
        <v>2013</v>
      </c>
      <c r="B161" s="13">
        <v>7.5226697582129303</v>
      </c>
      <c r="C161" s="13">
        <v>5.3004118612307565</v>
      </c>
      <c r="D161" s="13">
        <v>2710000</v>
      </c>
      <c r="E161" s="13">
        <v>7.3706463862317504</v>
      </c>
      <c r="I161" s="13" t="s">
        <v>11</v>
      </c>
      <c r="J161" s="13">
        <v>3.9772801841924485E-2</v>
      </c>
      <c r="K161" s="13">
        <v>2.4136662201241683E-2</v>
      </c>
      <c r="L161" s="13">
        <v>1.6478169810852479</v>
      </c>
      <c r="M161" s="13">
        <v>0.11774740671144761</v>
      </c>
      <c r="N161" s="13">
        <v>-1.1151104067155818E-2</v>
      </c>
      <c r="O161" s="13">
        <v>9.0696707751004788E-2</v>
      </c>
      <c r="P161" s="13">
        <v>-1.1151104067155818E-2</v>
      </c>
      <c r="Q161" s="13">
        <v>9.0696707751004788E-2</v>
      </c>
    </row>
    <row r="162" spans="1:17" ht="15.75" customHeight="1">
      <c r="A162" s="13">
        <v>2014</v>
      </c>
      <c r="B162" s="13">
        <v>7.5660014005990899</v>
      </c>
      <c r="C162" s="13">
        <v>1.8845570038971857</v>
      </c>
      <c r="D162" s="13">
        <v>2854000</v>
      </c>
      <c r="E162" s="13">
        <v>7.3706463862317504</v>
      </c>
      <c r="I162" s="13" t="s">
        <v>14</v>
      </c>
      <c r="J162" s="13">
        <v>7.9168728820041649E-7</v>
      </c>
      <c r="K162" s="13">
        <v>1.9972378485665114E-7</v>
      </c>
      <c r="L162" s="13">
        <v>3.9639109020923002</v>
      </c>
      <c r="M162" s="13">
        <v>1.00263812896555E-3</v>
      </c>
      <c r="N162" s="13">
        <v>3.7030693564602397E-7</v>
      </c>
      <c r="O162" s="13">
        <v>1.2130676407548091E-6</v>
      </c>
      <c r="P162" s="13">
        <v>3.7030693564602397E-7</v>
      </c>
      <c r="Q162" s="13">
        <v>1.2130676407548091E-6</v>
      </c>
    </row>
    <row r="163" spans="1:17" ht="15.75" customHeight="1">
      <c r="A163" s="13">
        <v>2015</v>
      </c>
      <c r="B163" s="13">
        <v>7.7828883310598602</v>
      </c>
      <c r="C163" s="13">
        <v>2.0719613398433978</v>
      </c>
      <c r="D163" s="13">
        <v>3129000</v>
      </c>
      <c r="E163" s="13">
        <v>7.3706463862317504</v>
      </c>
      <c r="I163" s="15" t="s">
        <v>15</v>
      </c>
      <c r="J163" s="15">
        <v>-6.4878778150604957E-2</v>
      </c>
      <c r="K163" s="15">
        <v>4.2651400102157372E-2</v>
      </c>
      <c r="L163" s="15">
        <v>-1.5211406423988245</v>
      </c>
      <c r="M163" s="18">
        <v>0.14660656479993794</v>
      </c>
      <c r="N163" s="15">
        <v>-0.15486536650253813</v>
      </c>
      <c r="O163" s="15">
        <v>2.5107810201328198E-2</v>
      </c>
      <c r="P163" s="15">
        <v>-0.15486536650253813</v>
      </c>
      <c r="Q163" s="15">
        <v>2.5107810201328198E-2</v>
      </c>
    </row>
    <row r="164" spans="1:17" ht="15.75" customHeight="1">
      <c r="A164" s="13">
        <v>2016</v>
      </c>
      <c r="B164" s="13">
        <v>8.3371007941669308</v>
      </c>
      <c r="C164" s="13">
        <v>3.0113480451756374</v>
      </c>
      <c r="D164" s="13">
        <v>3494000</v>
      </c>
      <c r="E164" s="13">
        <v>7.3706463862317504</v>
      </c>
    </row>
    <row r="165" spans="1:17" ht="15.75" customHeight="1">
      <c r="A165" s="13">
        <v>2017</v>
      </c>
      <c r="B165" s="13">
        <v>8.3252853512273504</v>
      </c>
      <c r="C165" s="13">
        <v>3.0907892162107942</v>
      </c>
      <c r="D165" s="13">
        <v>3723000</v>
      </c>
      <c r="E165" s="13">
        <v>7.3706463862317504</v>
      </c>
    </row>
    <row r="166" spans="1:17" ht="15.75" customHeight="1"/>
    <row r="167" spans="1:17" ht="15.75" customHeight="1"/>
    <row r="168" spans="1:17" ht="15.75" customHeight="1"/>
    <row r="169" spans="1:17" ht="15.75" customHeight="1"/>
    <row r="170" spans="1:17" ht="15.75" customHeight="1">
      <c r="A170" s="19" t="s">
        <v>12</v>
      </c>
      <c r="B170" s="20" t="s">
        <v>43</v>
      </c>
      <c r="C170" s="19" t="s">
        <v>11</v>
      </c>
      <c r="D170" s="20" t="s">
        <v>14</v>
      </c>
      <c r="H170" s="13" t="s">
        <v>19</v>
      </c>
    </row>
    <row r="171" spans="1:17" ht="15.75" customHeight="1">
      <c r="A171" s="13">
        <v>1997</v>
      </c>
      <c r="B171" s="13">
        <v>7.1094261690323899</v>
      </c>
      <c r="C171" s="13">
        <v>2.7395202274832258</v>
      </c>
      <c r="D171" s="13">
        <v>1497000</v>
      </c>
    </row>
    <row r="172" spans="1:17" ht="15.75" customHeight="1">
      <c r="A172" s="13">
        <v>1998</v>
      </c>
      <c r="B172" s="13">
        <v>7.1094261690323899</v>
      </c>
      <c r="C172" s="13">
        <v>1.6919503424220608</v>
      </c>
      <c r="D172" s="13">
        <v>1485000</v>
      </c>
      <c r="H172" s="63" t="s">
        <v>20</v>
      </c>
      <c r="I172" s="64"/>
    </row>
    <row r="173" spans="1:17" ht="15.75" customHeight="1">
      <c r="A173" s="13">
        <v>1999</v>
      </c>
      <c r="B173" s="13">
        <v>7.1094261690323899</v>
      </c>
      <c r="C173" s="13">
        <v>2.477334459322563</v>
      </c>
      <c r="D173" s="13">
        <v>1607000</v>
      </c>
      <c r="H173" s="13" t="s">
        <v>21</v>
      </c>
      <c r="I173" s="13">
        <v>0.7878237049492568</v>
      </c>
    </row>
    <row r="174" spans="1:17" ht="15.75" customHeight="1">
      <c r="A174" s="13">
        <v>2000</v>
      </c>
      <c r="B174" s="13">
        <v>7.1094261690323899</v>
      </c>
      <c r="C174" s="13">
        <v>2.1457419021121211</v>
      </c>
      <c r="D174" s="13">
        <v>1787000</v>
      </c>
      <c r="H174" s="13" t="s">
        <v>22</v>
      </c>
      <c r="I174" s="13">
        <v>0.62066619007997359</v>
      </c>
    </row>
    <row r="175" spans="1:17" ht="15.75" customHeight="1">
      <c r="A175" s="13">
        <v>2001</v>
      </c>
      <c r="B175" s="13">
        <v>7.4569821532065097</v>
      </c>
      <c r="C175" s="13">
        <v>5.7610783798218961</v>
      </c>
      <c r="D175" s="13">
        <v>1909000</v>
      </c>
      <c r="H175" s="13" t="s">
        <v>23</v>
      </c>
      <c r="I175" s="13">
        <v>0.57851798897774842</v>
      </c>
    </row>
    <row r="176" spans="1:17" ht="15.75" customHeight="1">
      <c r="A176" s="13">
        <v>2002</v>
      </c>
      <c r="B176" s="13">
        <v>7.2087197137036503</v>
      </c>
      <c r="C176" s="13">
        <v>3.0920997226609614</v>
      </c>
      <c r="D176" s="13">
        <v>2045000</v>
      </c>
      <c r="H176" s="13" t="s">
        <v>24</v>
      </c>
      <c r="I176" s="13">
        <v>0.26450168455035672</v>
      </c>
    </row>
    <row r="177" spans="1:16" ht="15.75" customHeight="1">
      <c r="A177" s="13">
        <v>2003</v>
      </c>
      <c r="B177" s="13">
        <v>7.0969403530647197</v>
      </c>
      <c r="C177" s="13">
        <v>5.3650306936896754</v>
      </c>
      <c r="D177" s="13">
        <v>2104000</v>
      </c>
      <c r="H177" s="15" t="s">
        <v>25</v>
      </c>
      <c r="I177" s="15">
        <v>21</v>
      </c>
    </row>
    <row r="178" spans="1:16" ht="15.75" customHeight="1">
      <c r="A178" s="13">
        <v>2004</v>
      </c>
      <c r="B178" s="13">
        <v>7.5542533577086903</v>
      </c>
      <c r="C178" s="13">
        <v>1.7455610249266016</v>
      </c>
      <c r="D178" s="13">
        <v>2334000</v>
      </c>
    </row>
    <row r="179" spans="1:16" ht="15.75" customHeight="1">
      <c r="A179" s="13">
        <v>2005</v>
      </c>
      <c r="B179" s="13">
        <v>7.9851016971665496</v>
      </c>
      <c r="C179" s="13">
        <v>0.10284928955148587</v>
      </c>
      <c r="D179" s="13">
        <v>2366000</v>
      </c>
      <c r="H179" s="13" t="s">
        <v>26</v>
      </c>
    </row>
    <row r="180" spans="1:16" ht="15.75" customHeight="1">
      <c r="A180" s="13">
        <v>2006</v>
      </c>
      <c r="B180" s="13">
        <v>7.6611858596976097</v>
      </c>
      <c r="C180" s="13">
        <v>9.1925690557886242E-2</v>
      </c>
      <c r="D180" s="13">
        <v>2409000</v>
      </c>
      <c r="H180" s="14"/>
      <c r="I180" s="14" t="s">
        <v>27</v>
      </c>
      <c r="J180" s="14" t="s">
        <v>28</v>
      </c>
      <c r="K180" s="14" t="s">
        <v>29</v>
      </c>
      <c r="L180" s="14" t="s">
        <v>30</v>
      </c>
      <c r="M180" s="14" t="s">
        <v>31</v>
      </c>
    </row>
    <row r="181" spans="1:16" ht="15.75" customHeight="1">
      <c r="A181" s="13">
        <v>2007</v>
      </c>
      <c r="B181" s="13">
        <v>7.8683371813768499</v>
      </c>
      <c r="C181" s="13">
        <v>4.8085329858549954</v>
      </c>
      <c r="D181" s="13">
        <v>2455000</v>
      </c>
      <c r="H181" s="13" t="s">
        <v>32</v>
      </c>
      <c r="I181" s="13">
        <v>2</v>
      </c>
      <c r="J181" s="13">
        <v>2.0604682422138945</v>
      </c>
      <c r="K181" s="13">
        <v>1.0302341211069472</v>
      </c>
      <c r="L181" s="13">
        <v>14.725804989271683</v>
      </c>
      <c r="M181" s="13">
        <v>1.6262749661635843E-4</v>
      </c>
    </row>
    <row r="182" spans="1:16" ht="15.75" customHeight="1">
      <c r="A182" s="13">
        <v>2008</v>
      </c>
      <c r="B182" s="13">
        <v>6.8776696774120598</v>
      </c>
      <c r="C182" s="13">
        <v>-5.2917451820090946</v>
      </c>
      <c r="D182" s="13">
        <v>2483000</v>
      </c>
      <c r="H182" s="13" t="s">
        <v>33</v>
      </c>
      <c r="I182" s="13">
        <v>18</v>
      </c>
      <c r="J182" s="13">
        <v>1.2593005403395756</v>
      </c>
      <c r="K182" s="13">
        <v>6.9961141129976423E-2</v>
      </c>
    </row>
    <row r="183" spans="1:16" ht="15.75" customHeight="1">
      <c r="A183" s="13">
        <v>2009</v>
      </c>
      <c r="B183" s="13">
        <v>7.8239743361491101</v>
      </c>
      <c r="C183" s="13">
        <v>3.6176342747774584</v>
      </c>
      <c r="D183" s="13">
        <v>2473000</v>
      </c>
      <c r="H183" s="15" t="s">
        <v>34</v>
      </c>
      <c r="I183" s="15">
        <v>20</v>
      </c>
      <c r="J183" s="15">
        <v>3.3197687825534699</v>
      </c>
      <c r="K183" s="15"/>
      <c r="L183" s="15"/>
      <c r="M183" s="15"/>
    </row>
    <row r="184" spans="1:16" ht="15.75" customHeight="1">
      <c r="A184" s="13">
        <v>2010</v>
      </c>
      <c r="B184" s="13">
        <v>7.6026173881067898</v>
      </c>
      <c r="C184" s="13">
        <v>1.7639920037445478</v>
      </c>
      <c r="D184" s="13">
        <v>2530000</v>
      </c>
    </row>
    <row r="185" spans="1:16" ht="15.75" customHeight="1">
      <c r="A185" s="13">
        <v>2011</v>
      </c>
      <c r="B185" s="13">
        <v>7.2020848409189</v>
      </c>
      <c r="C185" s="13">
        <v>4.0674409430683625</v>
      </c>
      <c r="D185" s="13">
        <v>2617000</v>
      </c>
      <c r="H185" s="14"/>
      <c r="I185" s="14" t="s">
        <v>35</v>
      </c>
      <c r="J185" s="14" t="s">
        <v>24</v>
      </c>
      <c r="K185" s="14" t="s">
        <v>36</v>
      </c>
      <c r="L185" s="14" t="s">
        <v>37</v>
      </c>
      <c r="M185" s="14" t="s">
        <v>38</v>
      </c>
      <c r="N185" s="14" t="s">
        <v>39</v>
      </c>
      <c r="O185" s="14" t="s">
        <v>40</v>
      </c>
      <c r="P185" s="14" t="s">
        <v>41</v>
      </c>
    </row>
    <row r="186" spans="1:16" ht="15.75" customHeight="1">
      <c r="A186" s="13">
        <v>2012</v>
      </c>
      <c r="B186" s="13">
        <v>7.42957637152315</v>
      </c>
      <c r="C186" s="13">
        <v>1.1296143163733063</v>
      </c>
      <c r="D186" s="13">
        <v>2574000</v>
      </c>
      <c r="H186" s="13" t="s">
        <v>42</v>
      </c>
      <c r="I186" s="13">
        <v>6.1582552421084271</v>
      </c>
      <c r="J186" s="13">
        <v>0.25593400926893539</v>
      </c>
      <c r="K186" s="13">
        <v>24.061887123556659</v>
      </c>
      <c r="L186" s="13">
        <v>3.8734818713896105E-15</v>
      </c>
      <c r="M186" s="13">
        <v>5.6205578411880666</v>
      </c>
      <c r="N186" s="13">
        <v>6.6959526430287877</v>
      </c>
      <c r="O186" s="13">
        <v>5.6205578411880666</v>
      </c>
      <c r="P186" s="13">
        <v>6.6959526430287877</v>
      </c>
    </row>
    <row r="187" spans="1:16" ht="15.75" customHeight="1">
      <c r="A187" s="13">
        <v>2013</v>
      </c>
      <c r="B187" s="13">
        <v>7.5226697582129303</v>
      </c>
      <c r="C187" s="13">
        <v>5.3004118612307565</v>
      </c>
      <c r="D187" s="13">
        <v>2710000</v>
      </c>
      <c r="H187" s="13" t="s">
        <v>11</v>
      </c>
      <c r="I187" s="13">
        <v>3.5997032644152216E-2</v>
      </c>
      <c r="J187" s="13">
        <v>2.4869487703903341E-2</v>
      </c>
      <c r="K187" s="13">
        <v>1.4474376421715505</v>
      </c>
      <c r="L187" s="13">
        <v>0.16496730249018465</v>
      </c>
      <c r="M187" s="13">
        <v>-1.6251822202481794E-2</v>
      </c>
      <c r="N187" s="13">
        <v>8.8245887490786226E-2</v>
      </c>
      <c r="O187" s="13">
        <v>-1.6251822202481794E-2</v>
      </c>
      <c r="P187" s="13">
        <v>8.8245887490786226E-2</v>
      </c>
    </row>
    <row r="188" spans="1:16" ht="15.75" customHeight="1">
      <c r="A188" s="13">
        <v>2014</v>
      </c>
      <c r="B188" s="13">
        <v>7.5660014005990899</v>
      </c>
      <c r="C188" s="13">
        <v>1.8845570038971857</v>
      </c>
      <c r="D188" s="13">
        <v>2854000</v>
      </c>
      <c r="H188" s="15" t="s">
        <v>14</v>
      </c>
      <c r="I188" s="15">
        <v>5.2568644615145581E-7</v>
      </c>
      <c r="J188" s="15">
        <v>9.9949452271852249E-8</v>
      </c>
      <c r="K188" s="15">
        <v>5.2595230309180945</v>
      </c>
      <c r="L188" s="15">
        <v>5.3124738934891271E-5</v>
      </c>
      <c r="M188" s="15">
        <v>3.1570043896350178E-7</v>
      </c>
      <c r="N188" s="15">
        <v>7.3567245333940983E-7</v>
      </c>
      <c r="O188" s="15">
        <v>3.1570043896350178E-7</v>
      </c>
      <c r="P188" s="15">
        <v>7.3567245333940983E-7</v>
      </c>
    </row>
    <row r="189" spans="1:16" ht="15.75" customHeight="1">
      <c r="A189" s="13">
        <v>2015</v>
      </c>
      <c r="B189" s="13">
        <v>7.7828883310598602</v>
      </c>
      <c r="C189" s="13">
        <v>2.0719613398433978</v>
      </c>
      <c r="D189" s="13">
        <v>3129000</v>
      </c>
    </row>
    <row r="190" spans="1:16" ht="15.75" customHeight="1">
      <c r="A190" s="13">
        <v>2016</v>
      </c>
      <c r="B190" s="13">
        <v>8.3371007941669308</v>
      </c>
      <c r="C190" s="13">
        <v>3.0113480451756374</v>
      </c>
      <c r="D190" s="13">
        <v>3494000</v>
      </c>
    </row>
    <row r="191" spans="1:16" ht="15.75" customHeight="1">
      <c r="A191" s="13">
        <v>2017</v>
      </c>
      <c r="B191" s="13">
        <v>8.3252853512273504</v>
      </c>
      <c r="C191" s="13">
        <v>3.0907892162107942</v>
      </c>
      <c r="D191" s="13">
        <v>3723000</v>
      </c>
    </row>
    <row r="192" spans="1:16" ht="15.75" customHeight="1"/>
    <row r="193" spans="1:12" ht="15.75" customHeight="1"/>
    <row r="194" spans="1:12" ht="15.75" customHeight="1"/>
    <row r="195" spans="1:12" ht="15.75" customHeight="1"/>
    <row r="196" spans="1:12" ht="15.75" customHeight="1">
      <c r="G196" s="13" t="s">
        <v>19</v>
      </c>
    </row>
    <row r="197" spans="1:12" ht="15.75" customHeight="1">
      <c r="A197" s="19" t="s">
        <v>12</v>
      </c>
      <c r="B197" s="20" t="s">
        <v>13</v>
      </c>
      <c r="C197" s="20" t="s">
        <v>14</v>
      </c>
    </row>
    <row r="198" spans="1:12" ht="15.75" customHeight="1">
      <c r="A198" s="13">
        <v>1997</v>
      </c>
      <c r="B198" s="13">
        <v>7.1094261690323899</v>
      </c>
      <c r="C198" s="13">
        <v>1497000</v>
      </c>
      <c r="G198" s="63" t="s">
        <v>20</v>
      </c>
      <c r="H198" s="64"/>
    </row>
    <row r="199" spans="1:12" ht="15.75" customHeight="1">
      <c r="A199" s="13">
        <v>1998</v>
      </c>
      <c r="B199" s="13">
        <v>7.1094261690323899</v>
      </c>
      <c r="C199" s="13">
        <v>1485000</v>
      </c>
      <c r="G199" s="13" t="s">
        <v>21</v>
      </c>
      <c r="H199" s="13">
        <v>0.75928542296453327</v>
      </c>
    </row>
    <row r="200" spans="1:12" ht="15.75" customHeight="1">
      <c r="A200" s="13">
        <v>1999</v>
      </c>
      <c r="B200" s="13">
        <v>7.1094261690323899</v>
      </c>
      <c r="C200" s="13">
        <v>1607000</v>
      </c>
      <c r="G200" s="13" t="s">
        <v>22</v>
      </c>
      <c r="H200" s="13">
        <v>0.57651435352643021</v>
      </c>
    </row>
    <row r="201" spans="1:12" ht="15.75" customHeight="1">
      <c r="A201" s="13">
        <v>2000</v>
      </c>
      <c r="B201" s="13">
        <v>7.1094261690323899</v>
      </c>
      <c r="C201" s="13">
        <v>1787000</v>
      </c>
      <c r="G201" s="13" t="s">
        <v>23</v>
      </c>
      <c r="H201" s="13">
        <v>0.55422563529097923</v>
      </c>
    </row>
    <row r="202" spans="1:12" ht="15.75" customHeight="1">
      <c r="A202" s="13">
        <v>2001</v>
      </c>
      <c r="B202" s="13">
        <v>7.4569821532065097</v>
      </c>
      <c r="C202" s="13">
        <v>1909000</v>
      </c>
      <c r="G202" s="13" t="s">
        <v>24</v>
      </c>
      <c r="H202" s="13">
        <v>0.27201726232204571</v>
      </c>
    </row>
    <row r="203" spans="1:12" ht="15.75" customHeight="1">
      <c r="A203" s="13">
        <v>2002</v>
      </c>
      <c r="B203" s="13">
        <v>7.2087197137036503</v>
      </c>
      <c r="C203" s="13">
        <v>2045000</v>
      </c>
      <c r="G203" s="15" t="s">
        <v>25</v>
      </c>
      <c r="H203" s="15">
        <v>21</v>
      </c>
    </row>
    <row r="204" spans="1:12" ht="15.75" customHeight="1">
      <c r="A204" s="13">
        <v>2003</v>
      </c>
      <c r="B204" s="13">
        <v>7.0969403530647197</v>
      </c>
      <c r="C204" s="13">
        <v>2104000</v>
      </c>
    </row>
    <row r="205" spans="1:12" ht="15.75" customHeight="1">
      <c r="A205" s="13">
        <v>2004</v>
      </c>
      <c r="B205" s="13">
        <v>7.5542533577086903</v>
      </c>
      <c r="C205" s="13">
        <v>2334000</v>
      </c>
      <c r="G205" s="13" t="s">
        <v>26</v>
      </c>
    </row>
    <row r="206" spans="1:12" ht="15.75" customHeight="1">
      <c r="A206" s="13">
        <v>2005</v>
      </c>
      <c r="B206" s="13">
        <v>7.9851016971665496</v>
      </c>
      <c r="C206" s="13">
        <v>2366000</v>
      </c>
      <c r="G206" s="14"/>
      <c r="H206" s="14" t="s">
        <v>27</v>
      </c>
      <c r="I206" s="14" t="s">
        <v>28</v>
      </c>
      <c r="J206" s="14" t="s">
        <v>29</v>
      </c>
      <c r="K206" s="14" t="s">
        <v>30</v>
      </c>
      <c r="L206" s="14" t="s">
        <v>31</v>
      </c>
    </row>
    <row r="207" spans="1:12" ht="15.75" customHeight="1">
      <c r="A207" s="13">
        <v>2006</v>
      </c>
      <c r="B207" s="13">
        <v>7.6611858596976097</v>
      </c>
      <c r="C207" s="13">
        <v>2409000</v>
      </c>
      <c r="G207" s="13" t="s">
        <v>32</v>
      </c>
      <c r="H207" s="13">
        <v>1</v>
      </c>
      <c r="I207" s="13">
        <v>1.9138943535310378</v>
      </c>
      <c r="J207" s="13">
        <v>1.9138943535310378</v>
      </c>
      <c r="K207" s="13">
        <v>25.865747300329833</v>
      </c>
      <c r="L207" s="13">
        <v>6.5655322388628631E-5</v>
      </c>
    </row>
    <row r="208" spans="1:12" ht="15.75" customHeight="1">
      <c r="A208" s="13">
        <v>2007</v>
      </c>
      <c r="B208" s="13">
        <v>7.8683371813768499</v>
      </c>
      <c r="C208" s="13">
        <v>2455000</v>
      </c>
      <c r="G208" s="13" t="s">
        <v>33</v>
      </c>
      <c r="H208" s="13">
        <v>19</v>
      </c>
      <c r="I208" s="13">
        <v>1.4058744290224321</v>
      </c>
      <c r="J208" s="13">
        <v>7.3993391001180631E-2</v>
      </c>
    </row>
    <row r="209" spans="1:15" ht="15.75" customHeight="1">
      <c r="A209" s="13">
        <v>2008</v>
      </c>
      <c r="B209" s="13">
        <v>6.8776696774120598</v>
      </c>
      <c r="C209" s="13">
        <v>2483000</v>
      </c>
      <c r="G209" s="15" t="s">
        <v>34</v>
      </c>
      <c r="H209" s="15">
        <v>20</v>
      </c>
      <c r="I209" s="15">
        <v>3.3197687825534699</v>
      </c>
      <c r="J209" s="15"/>
      <c r="K209" s="15"/>
      <c r="L209" s="15"/>
    </row>
    <row r="210" spans="1:15" ht="15.75" customHeight="1">
      <c r="A210" s="13">
        <v>2009</v>
      </c>
      <c r="B210" s="13">
        <v>7.8239743361491101</v>
      </c>
      <c r="C210" s="13">
        <v>2473000</v>
      </c>
    </row>
    <row r="211" spans="1:15" ht="15.75" customHeight="1">
      <c r="A211" s="13">
        <v>2010</v>
      </c>
      <c r="B211" s="13">
        <v>7.6026173881067898</v>
      </c>
      <c r="C211" s="13">
        <v>2530000</v>
      </c>
      <c r="G211" s="14"/>
      <c r="H211" s="14" t="s">
        <v>35</v>
      </c>
      <c r="I211" s="14" t="s">
        <v>24</v>
      </c>
      <c r="J211" s="14" t="s">
        <v>36</v>
      </c>
      <c r="K211" s="14" t="s">
        <v>37</v>
      </c>
      <c r="L211" s="14" t="s">
        <v>38</v>
      </c>
      <c r="M211" s="14" t="s">
        <v>39</v>
      </c>
      <c r="N211" s="14" t="s">
        <v>40</v>
      </c>
      <c r="O211" s="14" t="s">
        <v>41</v>
      </c>
    </row>
    <row r="212" spans="1:15" ht="15.75" customHeight="1">
      <c r="A212" s="13">
        <v>2011</v>
      </c>
      <c r="B212" s="13">
        <v>7.2020848409189</v>
      </c>
      <c r="C212" s="13">
        <v>2617000</v>
      </c>
      <c r="G212" s="13" t="s">
        <v>42</v>
      </c>
      <c r="H212" s="13">
        <v>6.2524075378527844</v>
      </c>
      <c r="I212" s="13">
        <v>0.25456319789485793</v>
      </c>
      <c r="J212" s="13">
        <v>24.561317541411512</v>
      </c>
      <c r="K212" s="13">
        <v>7.38539037886569E-16</v>
      </c>
      <c r="L212" s="13">
        <v>5.7196006412917439</v>
      </c>
      <c r="M212" s="13">
        <v>6.7852144344138248</v>
      </c>
      <c r="N212" s="13">
        <v>5.7196006412917439</v>
      </c>
      <c r="O212" s="13">
        <v>6.7852144344138248</v>
      </c>
    </row>
    <row r="213" spans="1:15" ht="15.75" customHeight="1">
      <c r="A213" s="13">
        <v>2012</v>
      </c>
      <c r="B213" s="13">
        <v>7.42957637152315</v>
      </c>
      <c r="C213" s="13">
        <v>2574000</v>
      </c>
      <c r="G213" s="15" t="s">
        <v>14</v>
      </c>
      <c r="H213" s="15">
        <v>5.2265562808187862E-7</v>
      </c>
      <c r="I213" s="15">
        <v>1.0276686689391266E-7</v>
      </c>
      <c r="J213" s="15">
        <v>5.0858379152633075</v>
      </c>
      <c r="K213" s="15">
        <v>6.5655322388628631E-5</v>
      </c>
      <c r="L213" s="15">
        <v>3.0756210367674247E-7</v>
      </c>
      <c r="M213" s="15">
        <v>7.3774915248701477E-7</v>
      </c>
      <c r="N213" s="15">
        <v>3.0756210367674247E-7</v>
      </c>
      <c r="O213" s="15">
        <v>7.3774915248701477E-7</v>
      </c>
    </row>
    <row r="214" spans="1:15" ht="15.75" customHeight="1">
      <c r="A214" s="13">
        <v>2013</v>
      </c>
      <c r="B214" s="13">
        <v>7.5226697582129303</v>
      </c>
      <c r="C214" s="13">
        <v>2710000</v>
      </c>
    </row>
    <row r="215" spans="1:15" ht="15.75" customHeight="1">
      <c r="A215" s="13">
        <v>2014</v>
      </c>
      <c r="B215" s="13">
        <v>7.5660014005990899</v>
      </c>
      <c r="C215" s="13">
        <v>2854000</v>
      </c>
    </row>
    <row r="216" spans="1:15" ht="15.75" customHeight="1">
      <c r="A216" s="13">
        <v>2015</v>
      </c>
      <c r="B216" s="13">
        <v>7.7828883310598602</v>
      </c>
      <c r="C216" s="13">
        <v>3129000</v>
      </c>
    </row>
    <row r="217" spans="1:15" ht="15.75" customHeight="1">
      <c r="A217" s="13">
        <v>2016</v>
      </c>
      <c r="B217" s="13">
        <v>8.3371007941669308</v>
      </c>
      <c r="C217" s="13">
        <v>3494000</v>
      </c>
    </row>
    <row r="218" spans="1:15" ht="15.75" customHeight="1">
      <c r="A218" s="13">
        <v>2017</v>
      </c>
      <c r="B218" s="13">
        <v>8.3252853512273504</v>
      </c>
      <c r="C218" s="13">
        <v>3723000</v>
      </c>
    </row>
    <row r="219" spans="1:15" ht="15.75" customHeight="1"/>
    <row r="220" spans="1:15" ht="15.75" customHeight="1"/>
    <row r="221" spans="1:15" ht="15.75" customHeight="1"/>
    <row r="222" spans="1:15" ht="15.75" customHeight="1"/>
    <row r="223" spans="1:15" ht="15.75" customHeight="1"/>
    <row r="224" spans="1:1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I146:J146"/>
    <mergeCell ref="H172:I172"/>
    <mergeCell ref="G198:H198"/>
    <mergeCell ref="M3:N3"/>
    <mergeCell ref="M31:N31"/>
    <mergeCell ref="K59:L59"/>
    <mergeCell ref="J87:K87"/>
    <mergeCell ref="J117:K117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0"/>
  <sheetViews>
    <sheetView workbookViewId="0"/>
  </sheetViews>
  <sheetFormatPr defaultColWidth="14.42578125" defaultRowHeight="15" customHeight="1"/>
  <cols>
    <col min="1" max="6" width="14.42578125" customWidth="1"/>
  </cols>
  <sheetData>
    <row r="1" spans="1:22">
      <c r="A1" s="26" t="s">
        <v>48</v>
      </c>
      <c r="B1" s="25">
        <v>1997</v>
      </c>
      <c r="C1" s="25">
        <v>1998</v>
      </c>
      <c r="D1" s="25">
        <v>1999</v>
      </c>
      <c r="E1" s="25">
        <v>2000</v>
      </c>
      <c r="F1" s="25">
        <v>2001</v>
      </c>
      <c r="G1" s="25">
        <v>2002</v>
      </c>
      <c r="H1" s="25">
        <v>2003</v>
      </c>
      <c r="I1" s="25">
        <v>2004</v>
      </c>
      <c r="J1" s="25">
        <v>2005</v>
      </c>
      <c r="K1" s="25">
        <v>2006</v>
      </c>
      <c r="L1" s="25">
        <v>2007</v>
      </c>
      <c r="M1" s="25">
        <v>2008</v>
      </c>
      <c r="N1" s="25">
        <v>2009</v>
      </c>
      <c r="O1" s="25">
        <v>2010</v>
      </c>
      <c r="P1" s="25">
        <v>2011</v>
      </c>
      <c r="Q1" s="25">
        <v>2012</v>
      </c>
      <c r="R1" s="25">
        <v>2013</v>
      </c>
      <c r="S1" s="25">
        <v>2014</v>
      </c>
      <c r="T1" s="25">
        <v>2015</v>
      </c>
      <c r="U1" s="25">
        <v>2016</v>
      </c>
      <c r="V1" s="25">
        <v>2017</v>
      </c>
    </row>
    <row r="2" spans="1:22">
      <c r="A2" s="27" t="s">
        <v>52</v>
      </c>
      <c r="B2" s="25">
        <v>8.0531837580791752</v>
      </c>
      <c r="C2" s="25">
        <v>7.9326559369552534</v>
      </c>
      <c r="D2" s="25">
        <v>5.5755991670057616</v>
      </c>
      <c r="E2" s="25">
        <v>6.2340456839287874</v>
      </c>
      <c r="F2" s="25">
        <v>5.1607558861034368</v>
      </c>
      <c r="G2" s="25">
        <v>4.7121684707228182</v>
      </c>
      <c r="H2" s="25">
        <v>4.4905947952239957</v>
      </c>
      <c r="I2" s="25">
        <v>4.6770600387501791</v>
      </c>
      <c r="J2" s="25">
        <v>6.0333539336620063</v>
      </c>
      <c r="K2" s="25">
        <v>6.2341811655412487</v>
      </c>
      <c r="L2" s="25">
        <v>6.6087328810643058</v>
      </c>
      <c r="M2" s="25">
        <v>6.0189703415913893</v>
      </c>
      <c r="N2" s="25">
        <v>7.3952521990621118</v>
      </c>
      <c r="O2" s="25">
        <v>7.7469577181523501</v>
      </c>
      <c r="P2" s="25">
        <v>8.1453666842351442</v>
      </c>
      <c r="Q2" s="25">
        <v>8.550387597216238</v>
      </c>
      <c r="R2" s="25">
        <v>8.9936629930842109</v>
      </c>
      <c r="S2" s="25">
        <v>9.4072494961602153</v>
      </c>
      <c r="T2" s="25">
        <v>8.3669218128758427</v>
      </c>
      <c r="U2" s="25">
        <v>8.384060485054313</v>
      </c>
      <c r="V2" s="25">
        <v>9.848046904160368</v>
      </c>
    </row>
    <row r="3" spans="1:22">
      <c r="A3" s="26" t="s">
        <v>3</v>
      </c>
      <c r="B3" s="25">
        <f>E$3</f>
        <v>7.1094261690323854</v>
      </c>
      <c r="C3" s="25">
        <f>E3</f>
        <v>7.1094261690323854</v>
      </c>
      <c r="D3" s="25">
        <f>E3</f>
        <v>7.1094261690323854</v>
      </c>
      <c r="E3" s="25">
        <v>7.1094261690323854</v>
      </c>
      <c r="F3" s="25">
        <v>7.456982153206507</v>
      </c>
      <c r="G3" s="25">
        <v>7.2087197137036458</v>
      </c>
      <c r="H3" s="25">
        <v>7.0969403530647153</v>
      </c>
      <c r="I3" s="25">
        <v>7.5542533577086886</v>
      </c>
      <c r="J3" s="25">
        <v>7.9851016971665523</v>
      </c>
      <c r="K3" s="25">
        <v>7.6611858596976141</v>
      </c>
      <c r="L3" s="25">
        <v>7.8683371813768543</v>
      </c>
      <c r="M3" s="25">
        <v>6.8776696774120643</v>
      </c>
      <c r="N3" s="25">
        <v>7.8239743361491083</v>
      </c>
      <c r="O3" s="25">
        <v>7.6026173881067871</v>
      </c>
      <c r="P3" s="25">
        <v>7.2020848409188973</v>
      </c>
      <c r="Q3" s="25">
        <v>7.4295763715231482</v>
      </c>
      <c r="R3" s="25">
        <v>7.5226697582129267</v>
      </c>
      <c r="S3" s="25">
        <v>7.566001400599089</v>
      </c>
      <c r="T3" s="25">
        <v>7.7828883310598584</v>
      </c>
      <c r="U3" s="25">
        <v>8.3371007941669344</v>
      </c>
      <c r="V3" s="25">
        <v>8.325285351227345</v>
      </c>
    </row>
    <row r="5" spans="1:22">
      <c r="B5" s="26" t="s">
        <v>53</v>
      </c>
      <c r="C5" s="26"/>
      <c r="F5" s="65"/>
      <c r="G5" s="66"/>
      <c r="J5" s="65"/>
      <c r="K5" s="66"/>
    </row>
    <row r="6" spans="1:22">
      <c r="A6" s="28"/>
      <c r="B6" s="28" t="s">
        <v>2</v>
      </c>
      <c r="C6" s="28" t="s">
        <v>3</v>
      </c>
      <c r="F6" s="29"/>
      <c r="G6" s="29"/>
      <c r="J6" s="29"/>
      <c r="K6" s="29"/>
    </row>
    <row r="7" spans="1:22">
      <c r="A7" s="30" t="s">
        <v>54</v>
      </c>
      <c r="B7" s="31">
        <f>AVERAGE(B2:P2)</f>
        <v>6.3345919106718629</v>
      </c>
      <c r="C7" s="31">
        <f>AVERAGE(B3:P3)</f>
        <v>7.3850380823093982</v>
      </c>
      <c r="F7" s="29"/>
      <c r="G7" s="32"/>
      <c r="J7" s="29"/>
      <c r="K7" s="32"/>
    </row>
    <row r="8" spans="1:22">
      <c r="A8" s="30" t="s">
        <v>55</v>
      </c>
      <c r="B8" s="31">
        <f>MEDIAN(B2:P2)</f>
        <v>6.2340456839287874</v>
      </c>
      <c r="C8" s="31">
        <f>MEDIAN(B3:P3)</f>
        <v>7.2087197137036458</v>
      </c>
      <c r="F8" s="29"/>
      <c r="G8" s="32"/>
      <c r="J8" s="29"/>
      <c r="K8" s="32"/>
    </row>
    <row r="9" spans="1:22">
      <c r="A9" s="30" t="s">
        <v>56</v>
      </c>
      <c r="B9" s="31">
        <f>MAX(B2:P2)</f>
        <v>8.1453666842351442</v>
      </c>
      <c r="C9" s="31">
        <f>MAX(B3:P3)</f>
        <v>7.9851016971665523</v>
      </c>
      <c r="F9" s="29"/>
      <c r="G9" s="32"/>
      <c r="J9" s="29"/>
      <c r="K9" s="32"/>
    </row>
    <row r="10" spans="1:22">
      <c r="A10" s="30" t="s">
        <v>57</v>
      </c>
      <c r="B10" s="31">
        <f>MIN(B2:P2)</f>
        <v>4.4905947952239957</v>
      </c>
      <c r="C10" s="31">
        <f>MIN(B3:P3)</f>
        <v>6.8776696774120643</v>
      </c>
      <c r="F10" s="29"/>
      <c r="G10" s="33"/>
      <c r="J10" s="29"/>
      <c r="K10" s="33"/>
    </row>
    <row r="11" spans="1:22" ht="30">
      <c r="A11" s="30" t="s">
        <v>58</v>
      </c>
      <c r="B11" s="31">
        <f>STDEV(B2:P2)</f>
        <v>1.279668254530437</v>
      </c>
      <c r="C11" s="31">
        <f>STDEV(B3:P3)</f>
        <v>0.34356931786458156</v>
      </c>
      <c r="F11" s="29"/>
      <c r="G11" s="32"/>
      <c r="J11" s="29"/>
      <c r="K11" s="32"/>
    </row>
    <row r="12" spans="1:22" ht="30">
      <c r="A12" s="30" t="s">
        <v>59</v>
      </c>
      <c r="B12" s="31">
        <f t="shared" ref="B12:C12" si="0">B11/B7</f>
        <v>0.20201273776998716</v>
      </c>
      <c r="C12" s="31">
        <f t="shared" si="0"/>
        <v>4.6522348840365484E-2</v>
      </c>
      <c r="F12" s="29"/>
      <c r="G12" s="32"/>
      <c r="J12" s="29"/>
      <c r="K12" s="32"/>
    </row>
    <row r="13" spans="1:22">
      <c r="F13" s="29"/>
      <c r="G13" s="32"/>
      <c r="J13" s="29"/>
      <c r="K13" s="32"/>
    </row>
    <row r="14" spans="1:22">
      <c r="B14" s="26" t="s">
        <v>60</v>
      </c>
      <c r="F14" s="29"/>
      <c r="G14" s="32"/>
      <c r="J14" s="29"/>
      <c r="K14" s="32"/>
    </row>
    <row r="15" spans="1:22">
      <c r="A15" s="28"/>
      <c r="B15" s="28" t="s">
        <v>2</v>
      </c>
      <c r="C15" s="28" t="s">
        <v>3</v>
      </c>
      <c r="D15" s="25"/>
      <c r="E15" s="25"/>
      <c r="F15" s="29"/>
      <c r="G15" s="32"/>
      <c r="J15" s="29"/>
      <c r="K15" s="32"/>
    </row>
    <row r="16" spans="1:22">
      <c r="A16" s="28" t="s">
        <v>61</v>
      </c>
      <c r="B16" s="31">
        <f>QUARTILE(B2:P2, 1)</f>
        <v>5.3681775265545992</v>
      </c>
      <c r="C16" s="31">
        <f>QUARTILE(B3:P3, 1)</f>
        <v>7.1094261690323854</v>
      </c>
      <c r="F16" s="29"/>
      <c r="G16" s="32"/>
      <c r="J16" s="29"/>
      <c r="K16" s="32"/>
    </row>
    <row r="17" spans="1:11">
      <c r="A17" s="28" t="s">
        <v>62</v>
      </c>
      <c r="B17" s="31">
        <f>QUARTILE(B2:P2, 3)</f>
        <v>7.571104958607231</v>
      </c>
      <c r="C17" s="31">
        <f>QUARTILE(B3:P3, 3)</f>
        <v>7.6319016239022002</v>
      </c>
      <c r="F17" s="29"/>
      <c r="J17" s="29"/>
      <c r="K17" s="32"/>
    </row>
    <row r="18" spans="1:11">
      <c r="A18" s="28" t="s">
        <v>63</v>
      </c>
      <c r="B18" s="31">
        <f t="shared" ref="B18:C18" si="1">B17-B16</f>
        <v>2.2029274320526318</v>
      </c>
      <c r="C18" s="31">
        <f t="shared" si="1"/>
        <v>0.52247545486981473</v>
      </c>
      <c r="F18" s="29"/>
      <c r="G18" s="32"/>
      <c r="J18" s="29"/>
      <c r="K18" s="32"/>
    </row>
    <row r="19" spans="1:11">
      <c r="F19" s="34"/>
      <c r="G19" s="35"/>
      <c r="J19" s="29"/>
      <c r="K19" s="32"/>
    </row>
    <row r="20" spans="1:11">
      <c r="A20" s="30"/>
      <c r="B20" s="30" t="s">
        <v>64</v>
      </c>
      <c r="C20" s="30" t="s">
        <v>65</v>
      </c>
      <c r="D20" s="30" t="s">
        <v>56</v>
      </c>
      <c r="E20" s="36" t="s">
        <v>66</v>
      </c>
      <c r="F20" s="37" t="s">
        <v>67</v>
      </c>
      <c r="G20" s="38" t="s">
        <v>57</v>
      </c>
      <c r="H20" s="28" t="s">
        <v>68</v>
      </c>
      <c r="J20" s="25"/>
      <c r="K20" s="25"/>
    </row>
    <row r="21" spans="1:11" ht="15.75" customHeight="1">
      <c r="A21" s="28" t="s">
        <v>2</v>
      </c>
      <c r="B21" s="31">
        <f>B17+1.5*B18</f>
        <v>10.875496106686178</v>
      </c>
      <c r="C21" s="28" t="str">
        <f t="shared" ref="C21:C22" si="2">IF(D21&lt;B21, "&gt;", "&lt;")</f>
        <v>&gt;</v>
      </c>
      <c r="D21" s="31">
        <f>B9</f>
        <v>8.1453666842351442</v>
      </c>
      <c r="E21" s="31">
        <f>B16-1.5*B18</f>
        <v>2.0637863784756516</v>
      </c>
      <c r="F21" s="39" t="str">
        <f t="shared" ref="F21:F22" si="3">IF(E21&lt;G21, "&lt;", "&gt;")</f>
        <v>&lt;</v>
      </c>
      <c r="G21" s="40">
        <f>B10</f>
        <v>4.4905947952239957</v>
      </c>
      <c r="H21" s="28" t="str">
        <f t="shared" ref="H21:H22" si="4">IF(OR(B21&gt;D21, E21&lt;G21), "No", "Yes")</f>
        <v>No</v>
      </c>
    </row>
    <row r="22" spans="1:11" ht="15.75" customHeight="1">
      <c r="A22" s="28" t="s">
        <v>3</v>
      </c>
      <c r="B22" s="31">
        <f>C17+1.5*C18</f>
        <v>8.4156148062069214</v>
      </c>
      <c r="C22" s="28" t="str">
        <f t="shared" si="2"/>
        <v>&gt;</v>
      </c>
      <c r="D22" s="31">
        <f>C9</f>
        <v>7.9851016971665523</v>
      </c>
      <c r="E22" s="31">
        <f>C16-1.5*C18</f>
        <v>6.3257129867276634</v>
      </c>
      <c r="F22" s="39" t="str">
        <f t="shared" si="3"/>
        <v>&lt;</v>
      </c>
      <c r="G22" s="40">
        <f>C10</f>
        <v>6.8776696774120643</v>
      </c>
      <c r="H22" s="28" t="str">
        <f t="shared" si="4"/>
        <v>No</v>
      </c>
    </row>
    <row r="23" spans="1:11" ht="15.75" customHeight="1"/>
    <row r="24" spans="1:11" ht="15.75" customHeight="1"/>
    <row r="25" spans="1:11" ht="15" customHeight="1">
      <c r="A25" s="26"/>
      <c r="B25" s="27"/>
      <c r="E25" s="26"/>
      <c r="F25" s="26"/>
    </row>
    <row r="26" spans="1:11" ht="15" customHeight="1">
      <c r="A26" s="27"/>
      <c r="B26" s="41"/>
      <c r="E26" s="27"/>
      <c r="F26" s="41"/>
    </row>
    <row r="27" spans="1:11" ht="15" customHeight="1">
      <c r="A27" s="27"/>
      <c r="B27" s="41"/>
      <c r="E27" s="27"/>
      <c r="F27" s="41"/>
    </row>
    <row r="28" spans="1:11" ht="15" customHeight="1">
      <c r="A28" s="27"/>
      <c r="B28" s="41"/>
      <c r="E28" s="27"/>
      <c r="F28" s="41"/>
    </row>
    <row r="29" spans="1:11" ht="15" customHeight="1">
      <c r="A29" s="27"/>
      <c r="B29" s="41"/>
      <c r="E29" s="27"/>
      <c r="F29" s="41"/>
    </row>
    <row r="30" spans="1:11" ht="15" customHeight="1">
      <c r="A30" s="27"/>
      <c r="B30" s="41"/>
      <c r="E30" s="27"/>
      <c r="F30" s="41"/>
    </row>
    <row r="31" spans="1:11" ht="15" customHeight="1">
      <c r="A31" s="27"/>
      <c r="B31" s="41"/>
      <c r="E31" s="27"/>
      <c r="F31" s="41"/>
    </row>
    <row r="32" spans="1:11" ht="15" customHeight="1">
      <c r="A32" s="27"/>
      <c r="B32" s="41"/>
      <c r="E32" s="27"/>
      <c r="F32" s="41"/>
    </row>
    <row r="33" spans="1:6" ht="15" customHeight="1">
      <c r="A33" s="27"/>
      <c r="B33" s="41"/>
      <c r="E33" s="27"/>
      <c r="F33" s="41"/>
    </row>
    <row r="34" spans="1:6" ht="15" customHeight="1">
      <c r="A34" s="27"/>
      <c r="B34" s="41"/>
      <c r="E34" s="27"/>
      <c r="F34" s="41"/>
    </row>
    <row r="35" spans="1:6" ht="15" customHeight="1">
      <c r="A35" s="27"/>
      <c r="B35" s="41"/>
      <c r="E35" s="27"/>
      <c r="F35" s="41"/>
    </row>
    <row r="36" spans="1:6" ht="15" customHeight="1">
      <c r="A36" s="27"/>
      <c r="B36" s="41"/>
      <c r="E36" s="27"/>
      <c r="F36" s="41"/>
    </row>
    <row r="37" spans="1:6" ht="15" customHeight="1">
      <c r="A37" s="27"/>
      <c r="B37" s="41"/>
      <c r="E37" s="27"/>
      <c r="F37" s="41"/>
    </row>
    <row r="38" spans="1:6" ht="15" customHeight="1">
      <c r="A38" s="27"/>
      <c r="B38" s="41"/>
      <c r="E38" s="27"/>
      <c r="F38" s="41"/>
    </row>
    <row r="39" spans="1:6" ht="15" customHeight="1">
      <c r="A39" s="27"/>
      <c r="B39" s="41"/>
      <c r="E39" s="27"/>
      <c r="F39" s="41"/>
    </row>
    <row r="40" spans="1:6" ht="15" customHeight="1">
      <c r="A40" s="27"/>
      <c r="B40" s="41"/>
      <c r="E40" s="27"/>
      <c r="F40" s="41"/>
    </row>
    <row r="41" spans="1:6" ht="15" customHeight="1">
      <c r="A41" s="27"/>
      <c r="B41" s="41"/>
    </row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5:G5"/>
    <mergeCell ref="J5:K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workbookViewId="0"/>
  </sheetViews>
  <sheetFormatPr defaultColWidth="14.42578125" defaultRowHeight="15" customHeight="1"/>
  <cols>
    <col min="1" max="2" width="11.42578125" customWidth="1"/>
    <col min="3" max="3" width="14" customWidth="1"/>
    <col min="4" max="4" width="17" customWidth="1"/>
    <col min="5" max="26" width="11.42578125" customWidth="1"/>
  </cols>
  <sheetData>
    <row r="1" spans="1:3">
      <c r="A1" s="26" t="s">
        <v>49</v>
      </c>
      <c r="B1" s="26" t="s">
        <v>3</v>
      </c>
      <c r="C1" s="25"/>
    </row>
    <row r="2" spans="1:3">
      <c r="A2" s="25">
        <v>1</v>
      </c>
      <c r="B2" s="25">
        <f t="shared" ref="B2:B4" si="0">$B$5</f>
        <v>7.1094261690323854</v>
      </c>
    </row>
    <row r="3" spans="1:3">
      <c r="A3" s="25">
        <v>2</v>
      </c>
      <c r="B3" s="25">
        <f t="shared" si="0"/>
        <v>7.1094261690323854</v>
      </c>
    </row>
    <row r="4" spans="1:3">
      <c r="A4" s="25">
        <v>3</v>
      </c>
      <c r="B4" s="25">
        <f t="shared" si="0"/>
        <v>7.1094261690323854</v>
      </c>
    </row>
    <row r="5" spans="1:3">
      <c r="A5" s="25">
        <v>4</v>
      </c>
      <c r="B5" s="25">
        <v>7.1094261690323854</v>
      </c>
    </row>
    <row r="6" spans="1:3">
      <c r="A6" s="25">
        <v>5</v>
      </c>
      <c r="B6" s="25">
        <v>7.456982153206507</v>
      </c>
    </row>
    <row r="7" spans="1:3">
      <c r="A7" s="25">
        <v>6</v>
      </c>
      <c r="B7" s="25">
        <v>7.2087197137036458</v>
      </c>
    </row>
    <row r="8" spans="1:3">
      <c r="A8" s="25">
        <v>7</v>
      </c>
      <c r="B8" s="25">
        <v>7.0969403530647153</v>
      </c>
    </row>
    <row r="9" spans="1:3">
      <c r="A9" s="25">
        <v>8</v>
      </c>
      <c r="B9" s="25">
        <v>7.5542533577086886</v>
      </c>
    </row>
    <row r="10" spans="1:3">
      <c r="A10" s="25">
        <v>9</v>
      </c>
      <c r="B10" s="25">
        <v>7.9851016971665523</v>
      </c>
    </row>
    <row r="11" spans="1:3">
      <c r="A11" s="25">
        <v>10</v>
      </c>
      <c r="B11" s="25">
        <v>7.6611858596976141</v>
      </c>
    </row>
    <row r="12" spans="1:3">
      <c r="A12" s="25">
        <v>11</v>
      </c>
      <c r="B12" s="25">
        <v>7.8683371813768543</v>
      </c>
    </row>
    <row r="13" spans="1:3">
      <c r="A13" s="25">
        <v>12</v>
      </c>
      <c r="B13" s="25">
        <v>6.8776696774120643</v>
      </c>
    </row>
    <row r="14" spans="1:3">
      <c r="A14" s="25">
        <v>13</v>
      </c>
      <c r="B14" s="25">
        <v>7.8239743361491083</v>
      </c>
    </row>
    <row r="15" spans="1:3">
      <c r="A15" s="25">
        <v>14</v>
      </c>
      <c r="B15" s="25">
        <v>7.6026173881067871</v>
      </c>
    </row>
    <row r="16" spans="1:3">
      <c r="A16" s="25">
        <v>15</v>
      </c>
      <c r="B16" s="25">
        <v>7.2020848409188973</v>
      </c>
    </row>
    <row r="17" spans="1:9">
      <c r="A17" s="25">
        <v>16</v>
      </c>
      <c r="B17" s="25">
        <v>7.4295763715231482</v>
      </c>
    </row>
    <row r="18" spans="1:9">
      <c r="A18" s="25">
        <v>17</v>
      </c>
      <c r="B18" s="25">
        <v>7.5226697582129267</v>
      </c>
    </row>
    <row r="19" spans="1:9">
      <c r="A19" s="25">
        <v>18</v>
      </c>
      <c r="B19" s="25">
        <v>7.566001400599089</v>
      </c>
    </row>
    <row r="20" spans="1:9">
      <c r="A20" s="25">
        <v>19</v>
      </c>
      <c r="B20" s="25">
        <v>7.7828883310598584</v>
      </c>
    </row>
    <row r="21" spans="1:9" ht="15.75" customHeight="1">
      <c r="A21" s="25">
        <v>20</v>
      </c>
      <c r="B21" s="25">
        <v>8.3371007941669344</v>
      </c>
    </row>
    <row r="22" spans="1:9" ht="15.75" customHeight="1">
      <c r="A22" s="25">
        <v>21</v>
      </c>
      <c r="B22" s="25">
        <v>8.325285351227345</v>
      </c>
    </row>
    <row r="23" spans="1:9" ht="15.75" customHeight="1"/>
    <row r="24" spans="1:9" ht="15.75" customHeight="1"/>
    <row r="25" spans="1:9" ht="15.75" customHeight="1">
      <c r="A25" s="13" t="s">
        <v>19</v>
      </c>
    </row>
    <row r="26" spans="1:9" ht="15.75" customHeight="1"/>
    <row r="27" spans="1:9" ht="15.75" customHeight="1">
      <c r="A27" s="67" t="s">
        <v>20</v>
      </c>
      <c r="B27" s="64"/>
      <c r="C27" s="43"/>
      <c r="D27" s="43"/>
      <c r="E27" s="43"/>
      <c r="F27" s="43"/>
      <c r="G27" s="43"/>
      <c r="H27" s="43"/>
      <c r="I27" s="43"/>
    </row>
    <row r="28" spans="1:9" ht="15.75" customHeight="1">
      <c r="A28" s="43" t="s">
        <v>21</v>
      </c>
      <c r="B28" s="43">
        <v>0.64775083931555355</v>
      </c>
      <c r="C28" s="43"/>
      <c r="D28" s="43"/>
      <c r="E28" s="43"/>
      <c r="F28" s="43"/>
      <c r="G28" s="43"/>
      <c r="H28" s="43"/>
      <c r="I28" s="43"/>
    </row>
    <row r="29" spans="1:9" ht="15.75" customHeight="1">
      <c r="A29" s="43" t="s">
        <v>22</v>
      </c>
      <c r="B29" s="43">
        <v>0.41958114983400413</v>
      </c>
      <c r="C29" s="43"/>
      <c r="D29" s="43"/>
      <c r="E29" s="43"/>
      <c r="F29" s="43"/>
      <c r="G29" s="43"/>
      <c r="H29" s="43"/>
      <c r="I29" s="43"/>
    </row>
    <row r="30" spans="1:9" ht="15.75" customHeight="1">
      <c r="A30" s="43" t="s">
        <v>23</v>
      </c>
      <c r="B30" s="43">
        <v>0.38903278929895169</v>
      </c>
      <c r="C30" s="43"/>
      <c r="D30" s="43"/>
      <c r="E30" s="43"/>
      <c r="F30" s="43"/>
      <c r="G30" s="43"/>
      <c r="H30" s="43"/>
      <c r="I30" s="43"/>
    </row>
    <row r="31" spans="1:9" ht="15.75" customHeight="1">
      <c r="A31" s="43" t="s">
        <v>24</v>
      </c>
      <c r="B31" s="43">
        <v>0.31845485341325225</v>
      </c>
      <c r="C31" s="43"/>
      <c r="D31" s="43"/>
      <c r="E31" s="43"/>
      <c r="F31" s="43"/>
      <c r="G31" s="43"/>
      <c r="H31" s="43"/>
      <c r="I31" s="43"/>
    </row>
    <row r="32" spans="1:9" ht="15.75" customHeight="1">
      <c r="A32" s="44" t="s">
        <v>25</v>
      </c>
      <c r="B32" s="44">
        <v>21</v>
      </c>
      <c r="C32" s="43"/>
      <c r="D32" s="43"/>
      <c r="E32" s="43"/>
      <c r="F32" s="43"/>
      <c r="G32" s="43"/>
      <c r="H32" s="43"/>
      <c r="I32" s="43"/>
    </row>
    <row r="33" spans="1:9" ht="15.75" customHeight="1">
      <c r="A33" s="43"/>
      <c r="B33" s="43"/>
      <c r="C33" s="43"/>
      <c r="D33" s="43"/>
      <c r="E33" s="43"/>
      <c r="F33" s="43"/>
      <c r="G33" s="43"/>
      <c r="H33" s="43"/>
      <c r="I33" s="43"/>
    </row>
    <row r="34" spans="1:9" ht="15.75" customHeight="1">
      <c r="A34" s="43" t="s">
        <v>26</v>
      </c>
      <c r="B34" s="43"/>
      <c r="C34" s="43"/>
      <c r="D34" s="43"/>
      <c r="E34" s="43"/>
      <c r="F34" s="43"/>
      <c r="G34" s="43"/>
      <c r="H34" s="43"/>
      <c r="I34" s="43"/>
    </row>
    <row r="35" spans="1:9" ht="15.75" customHeight="1">
      <c r="A35" s="42"/>
      <c r="B35" s="42" t="s">
        <v>27</v>
      </c>
      <c r="C35" s="42" t="s">
        <v>28</v>
      </c>
      <c r="D35" s="42" t="s">
        <v>29</v>
      </c>
      <c r="E35" s="42" t="s">
        <v>30</v>
      </c>
      <c r="F35" s="42" t="s">
        <v>31</v>
      </c>
      <c r="G35" s="43"/>
      <c r="H35" s="43"/>
      <c r="I35" s="43"/>
    </row>
    <row r="36" spans="1:9" ht="15.75" customHeight="1">
      <c r="A36" s="43" t="s">
        <v>32</v>
      </c>
      <c r="B36" s="43">
        <v>1</v>
      </c>
      <c r="C36" s="43">
        <v>1.3929124029668245</v>
      </c>
      <c r="D36" s="43">
        <v>1.3929124029668245</v>
      </c>
      <c r="E36" s="43">
        <v>13.734980944478506</v>
      </c>
      <c r="F36" s="43">
        <v>1.4988475083219078E-3</v>
      </c>
      <c r="G36" s="43"/>
      <c r="H36" s="43"/>
      <c r="I36" s="43"/>
    </row>
    <row r="37" spans="1:9" ht="15.75" customHeight="1">
      <c r="A37" s="43" t="s">
        <v>33</v>
      </c>
      <c r="B37" s="43">
        <v>19</v>
      </c>
      <c r="C37" s="43">
        <v>1.9268563795866636</v>
      </c>
      <c r="D37" s="43">
        <v>0.10141349366245597</v>
      </c>
      <c r="E37" s="43"/>
      <c r="F37" s="43"/>
      <c r="G37" s="43"/>
      <c r="H37" s="43"/>
      <c r="I37" s="43"/>
    </row>
    <row r="38" spans="1:9" ht="15.75" customHeight="1">
      <c r="A38" s="44" t="s">
        <v>34</v>
      </c>
      <c r="B38" s="44">
        <v>20</v>
      </c>
      <c r="C38" s="44">
        <v>3.3197687825534881</v>
      </c>
      <c r="D38" s="44"/>
      <c r="E38" s="44"/>
      <c r="F38" s="44"/>
      <c r="G38" s="43"/>
      <c r="H38" s="43"/>
      <c r="I38" s="43"/>
    </row>
    <row r="39" spans="1:9" ht="15.75" customHeight="1">
      <c r="A39" s="43"/>
      <c r="B39" s="43"/>
      <c r="C39" s="43"/>
      <c r="D39" s="43"/>
      <c r="E39" s="43"/>
      <c r="F39" s="43"/>
      <c r="G39" s="43"/>
      <c r="H39" s="43"/>
      <c r="I39" s="43"/>
    </row>
    <row r="40" spans="1:9" ht="15.75" customHeight="1">
      <c r="A40" s="42"/>
      <c r="B40" s="42" t="s">
        <v>35</v>
      </c>
      <c r="C40" s="42" t="s">
        <v>24</v>
      </c>
      <c r="D40" s="42" t="s">
        <v>36</v>
      </c>
      <c r="E40" s="42" t="s">
        <v>37</v>
      </c>
      <c r="F40" s="42" t="s">
        <v>38</v>
      </c>
      <c r="G40" s="42" t="s">
        <v>39</v>
      </c>
      <c r="H40" s="42" t="s">
        <v>40</v>
      </c>
      <c r="I40" s="42" t="s">
        <v>41</v>
      </c>
    </row>
    <row r="41" spans="1:9" ht="15.75" customHeight="1">
      <c r="A41" s="43" t="s">
        <v>42</v>
      </c>
      <c r="B41" s="43">
        <v>7.0435326006951495</v>
      </c>
      <c r="C41" s="43">
        <v>0.14410281097495581</v>
      </c>
      <c r="D41" s="43">
        <v>48.878523278211922</v>
      </c>
      <c r="E41" s="43">
        <v>1.9082766706377824E-21</v>
      </c>
      <c r="F41" s="43">
        <v>6.741921951016713</v>
      </c>
      <c r="G41" s="43">
        <v>7.3451432503735861</v>
      </c>
      <c r="H41" s="43">
        <v>6.741921951016713</v>
      </c>
      <c r="I41" s="43">
        <v>7.3451432503735861</v>
      </c>
    </row>
    <row r="42" spans="1:9" ht="15.75" customHeight="1">
      <c r="A42" s="44" t="s">
        <v>69</v>
      </c>
      <c r="B42" s="44">
        <v>4.2532071977628386E-2</v>
      </c>
      <c r="C42" s="44">
        <v>1.1476316304688865E-2</v>
      </c>
      <c r="D42" s="44">
        <v>3.7060735211917355</v>
      </c>
      <c r="E42" s="44">
        <v>1.4988475083219078E-3</v>
      </c>
      <c r="F42" s="44">
        <v>1.8511865895916309E-2</v>
      </c>
      <c r="G42" s="44">
        <v>6.6552278059340469E-2</v>
      </c>
      <c r="H42" s="44">
        <v>1.8511865895916309E-2</v>
      </c>
      <c r="I42" s="44">
        <v>6.6552278059340469E-2</v>
      </c>
    </row>
    <row r="43" spans="1:9" ht="15.75" customHeight="1"/>
    <row r="44" spans="1:9" ht="15.75" customHeight="1">
      <c r="A44" s="45" t="s">
        <v>48</v>
      </c>
      <c r="B44" s="46" t="s">
        <v>49</v>
      </c>
      <c r="C44" s="47" t="s">
        <v>70</v>
      </c>
      <c r="D44" s="47" t="s">
        <v>71</v>
      </c>
      <c r="E44" s="47" t="s">
        <v>72</v>
      </c>
      <c r="F44" s="48" t="s">
        <v>73</v>
      </c>
    </row>
    <row r="45" spans="1:9" ht="15.75" customHeight="1">
      <c r="A45" s="49">
        <v>1997</v>
      </c>
      <c r="B45" s="13">
        <v>1</v>
      </c>
      <c r="C45" s="13">
        <f t="shared" ref="C45:C47" si="1">C$48</f>
        <v>7.1094261690323854</v>
      </c>
      <c r="D45" s="13">
        <f>$B$41+$B$42*B45</f>
        <v>7.0860646726727783</v>
      </c>
      <c r="E45" s="13">
        <f t="shared" ref="E45:E65" si="2">C45-D45</f>
        <v>2.3361496359607159E-2</v>
      </c>
      <c r="F45" s="50">
        <f t="shared" ref="F45:F65" si="3">ABS(E45)</f>
        <v>2.3361496359607159E-2</v>
      </c>
      <c r="H45" s="51" t="s">
        <v>74</v>
      </c>
      <c r="I45" s="51">
        <f>SUM(F45:F65)/B65</f>
        <v>0.24397242282553061</v>
      </c>
    </row>
    <row r="46" spans="1:9" ht="15.75" customHeight="1">
      <c r="A46" s="49">
        <v>1998</v>
      </c>
      <c r="B46" s="25">
        <v>2</v>
      </c>
      <c r="C46" s="13">
        <f t="shared" si="1"/>
        <v>7.1094261690323854</v>
      </c>
      <c r="D46" s="13">
        <f t="shared" ref="D46:D65" si="4">B$41+B$42*B46</f>
        <v>7.1285967446504062</v>
      </c>
      <c r="E46" s="13">
        <f t="shared" si="2"/>
        <v>-1.9170575618020713E-2</v>
      </c>
      <c r="F46" s="50">
        <f t="shared" si="3"/>
        <v>1.9170575618020713E-2</v>
      </c>
    </row>
    <row r="47" spans="1:9" ht="15.75" customHeight="1">
      <c r="A47" s="49">
        <v>1999</v>
      </c>
      <c r="B47" s="25">
        <v>3</v>
      </c>
      <c r="C47" s="13">
        <f t="shared" si="1"/>
        <v>7.1094261690323854</v>
      </c>
      <c r="D47" s="13">
        <f t="shared" si="4"/>
        <v>7.1711288166280349</v>
      </c>
      <c r="E47" s="13">
        <f t="shared" si="2"/>
        <v>-6.1702647595649474E-2</v>
      </c>
      <c r="F47" s="50">
        <f t="shared" si="3"/>
        <v>6.1702647595649474E-2</v>
      </c>
    </row>
    <row r="48" spans="1:9" ht="15.75" customHeight="1">
      <c r="A48" s="49">
        <v>2000</v>
      </c>
      <c r="B48" s="25">
        <v>4</v>
      </c>
      <c r="C48" s="25">
        <v>7.1094261690323854</v>
      </c>
      <c r="D48" s="13">
        <f t="shared" si="4"/>
        <v>7.2136608886056628</v>
      </c>
      <c r="E48" s="13">
        <f t="shared" si="2"/>
        <v>-0.10423471957327735</v>
      </c>
      <c r="F48" s="50">
        <f t="shared" si="3"/>
        <v>0.10423471957327735</v>
      </c>
    </row>
    <row r="49" spans="1:6" ht="15.75" customHeight="1">
      <c r="A49" s="49">
        <v>2001</v>
      </c>
      <c r="B49" s="25">
        <v>5</v>
      </c>
      <c r="C49" s="25">
        <v>7.456982153206507</v>
      </c>
      <c r="D49" s="13">
        <f t="shared" si="4"/>
        <v>7.2561929605832916</v>
      </c>
      <c r="E49" s="13">
        <f t="shared" si="2"/>
        <v>0.20078919262321548</v>
      </c>
      <c r="F49" s="50">
        <f t="shared" si="3"/>
        <v>0.20078919262321548</v>
      </c>
    </row>
    <row r="50" spans="1:6" ht="15.75" customHeight="1">
      <c r="A50" s="49">
        <v>2002</v>
      </c>
      <c r="B50" s="25">
        <v>6</v>
      </c>
      <c r="C50" s="25">
        <v>7.2087197137036458</v>
      </c>
      <c r="D50" s="13">
        <f t="shared" si="4"/>
        <v>7.2987250325609203</v>
      </c>
      <c r="E50" s="13">
        <f t="shared" si="2"/>
        <v>-9.0005318857274474E-2</v>
      </c>
      <c r="F50" s="50">
        <f t="shared" si="3"/>
        <v>9.0005318857274474E-2</v>
      </c>
    </row>
    <row r="51" spans="1:6" ht="15.75" customHeight="1">
      <c r="A51" s="49">
        <v>2003</v>
      </c>
      <c r="B51" s="25">
        <v>7</v>
      </c>
      <c r="C51" s="25">
        <v>7.0969403530647153</v>
      </c>
      <c r="D51" s="13">
        <f t="shared" si="4"/>
        <v>7.3412571045385482</v>
      </c>
      <c r="E51" s="13">
        <f t="shared" si="2"/>
        <v>-0.24431675147383292</v>
      </c>
      <c r="F51" s="50">
        <f t="shared" si="3"/>
        <v>0.24431675147383292</v>
      </c>
    </row>
    <row r="52" spans="1:6" ht="15.75" customHeight="1">
      <c r="A52" s="49">
        <v>2004</v>
      </c>
      <c r="B52" s="25">
        <v>8</v>
      </c>
      <c r="C52" s="25">
        <v>7.5542533577086886</v>
      </c>
      <c r="D52" s="13">
        <f t="shared" si="4"/>
        <v>7.3837891765161769</v>
      </c>
      <c r="E52" s="13">
        <f t="shared" si="2"/>
        <v>0.17046418119251161</v>
      </c>
      <c r="F52" s="50">
        <f t="shared" si="3"/>
        <v>0.17046418119251161</v>
      </c>
    </row>
    <row r="53" spans="1:6" ht="15.75" customHeight="1">
      <c r="A53" s="49">
        <v>2005</v>
      </c>
      <c r="B53" s="25">
        <v>9</v>
      </c>
      <c r="C53" s="25">
        <v>7.9851016971665523</v>
      </c>
      <c r="D53" s="13">
        <f t="shared" si="4"/>
        <v>7.4263212484938048</v>
      </c>
      <c r="E53" s="13">
        <f t="shared" si="2"/>
        <v>0.55878044867274745</v>
      </c>
      <c r="F53" s="50">
        <f t="shared" si="3"/>
        <v>0.55878044867274745</v>
      </c>
    </row>
    <row r="54" spans="1:6" ht="15.75" customHeight="1">
      <c r="A54" s="49">
        <v>2006</v>
      </c>
      <c r="B54" s="25">
        <v>10</v>
      </c>
      <c r="C54" s="25">
        <v>7.6611858596976141</v>
      </c>
      <c r="D54" s="13">
        <f t="shared" si="4"/>
        <v>7.4688533204714336</v>
      </c>
      <c r="E54" s="13">
        <f t="shared" si="2"/>
        <v>0.19233253922618054</v>
      </c>
      <c r="F54" s="50">
        <f t="shared" si="3"/>
        <v>0.19233253922618054</v>
      </c>
    </row>
    <row r="55" spans="1:6" ht="15.75" customHeight="1">
      <c r="A55" s="49">
        <v>2007</v>
      </c>
      <c r="B55" s="25">
        <v>11</v>
      </c>
      <c r="C55" s="25">
        <v>7.8683371813768543</v>
      </c>
      <c r="D55" s="13">
        <f t="shared" si="4"/>
        <v>7.5113853924490614</v>
      </c>
      <c r="E55" s="13">
        <f t="shared" si="2"/>
        <v>0.35695178892779289</v>
      </c>
      <c r="F55" s="50">
        <f t="shared" si="3"/>
        <v>0.35695178892779289</v>
      </c>
    </row>
    <row r="56" spans="1:6" ht="15.75" customHeight="1">
      <c r="A56" s="49">
        <v>2008</v>
      </c>
      <c r="B56" s="25">
        <v>12</v>
      </c>
      <c r="C56" s="25">
        <v>6.8776696774120643</v>
      </c>
      <c r="D56" s="13">
        <f t="shared" si="4"/>
        <v>7.5539174644266902</v>
      </c>
      <c r="E56" s="13">
        <f t="shared" si="2"/>
        <v>-0.67624778701462596</v>
      </c>
      <c r="F56" s="50">
        <f t="shared" si="3"/>
        <v>0.67624778701462596</v>
      </c>
    </row>
    <row r="57" spans="1:6" ht="15.75" customHeight="1">
      <c r="A57" s="49">
        <v>2009</v>
      </c>
      <c r="B57" s="25">
        <v>13</v>
      </c>
      <c r="C57" s="25">
        <v>7.8239743361491083</v>
      </c>
      <c r="D57" s="13">
        <f t="shared" si="4"/>
        <v>7.5964495364043181</v>
      </c>
      <c r="E57" s="13">
        <f t="shared" si="2"/>
        <v>0.22752479974479023</v>
      </c>
      <c r="F57" s="50">
        <f t="shared" si="3"/>
        <v>0.22752479974479023</v>
      </c>
    </row>
    <row r="58" spans="1:6" ht="15.75" customHeight="1">
      <c r="A58" s="49">
        <v>2010</v>
      </c>
      <c r="B58" s="25">
        <v>14</v>
      </c>
      <c r="C58" s="25">
        <v>7.6026173881067871</v>
      </c>
      <c r="D58" s="13">
        <f t="shared" si="4"/>
        <v>7.6389816083819468</v>
      </c>
      <c r="E58" s="13">
        <f t="shared" si="2"/>
        <v>-3.6364220275159731E-2</v>
      </c>
      <c r="F58" s="50">
        <f t="shared" si="3"/>
        <v>3.6364220275159731E-2</v>
      </c>
    </row>
    <row r="59" spans="1:6" ht="15.75" customHeight="1">
      <c r="A59" s="49">
        <v>2011</v>
      </c>
      <c r="B59" s="25">
        <v>15</v>
      </c>
      <c r="C59" s="25">
        <v>7.2020848409188973</v>
      </c>
      <c r="D59" s="13">
        <f t="shared" si="4"/>
        <v>7.6815136803595756</v>
      </c>
      <c r="E59" s="13">
        <f t="shared" si="2"/>
        <v>-0.47942883944067827</v>
      </c>
      <c r="F59" s="50">
        <f t="shared" si="3"/>
        <v>0.47942883944067827</v>
      </c>
    </row>
    <row r="60" spans="1:6" ht="15.75" customHeight="1">
      <c r="A60" s="49">
        <v>2012</v>
      </c>
      <c r="B60" s="25">
        <v>16</v>
      </c>
      <c r="C60" s="25">
        <v>7.4295763715231482</v>
      </c>
      <c r="D60" s="13">
        <f t="shared" si="4"/>
        <v>7.7240457523372035</v>
      </c>
      <c r="E60" s="13">
        <f t="shared" si="2"/>
        <v>-0.29446938081405527</v>
      </c>
      <c r="F60" s="50">
        <f t="shared" si="3"/>
        <v>0.29446938081405527</v>
      </c>
    </row>
    <row r="61" spans="1:6" ht="15.75" customHeight="1">
      <c r="A61" s="49">
        <v>2013</v>
      </c>
      <c r="B61" s="25">
        <v>17</v>
      </c>
      <c r="C61" s="25">
        <v>7.5226697582129267</v>
      </c>
      <c r="D61" s="13">
        <f t="shared" si="4"/>
        <v>7.7665778243148322</v>
      </c>
      <c r="E61" s="13">
        <f t="shared" si="2"/>
        <v>-0.24390806610190552</v>
      </c>
      <c r="F61" s="50">
        <f t="shared" si="3"/>
        <v>0.24390806610190552</v>
      </c>
    </row>
    <row r="62" spans="1:6" ht="15.75" customHeight="1">
      <c r="A62" s="49">
        <v>2014</v>
      </c>
      <c r="B62" s="25">
        <v>18</v>
      </c>
      <c r="C62" s="25">
        <v>7.566001400599089</v>
      </c>
      <c r="D62" s="13">
        <f t="shared" si="4"/>
        <v>7.8091098962924601</v>
      </c>
      <c r="E62" s="13">
        <f t="shared" si="2"/>
        <v>-0.24310849569337112</v>
      </c>
      <c r="F62" s="50">
        <f t="shared" si="3"/>
        <v>0.24310849569337112</v>
      </c>
    </row>
    <row r="63" spans="1:6" ht="15.75" customHeight="1">
      <c r="A63" s="49">
        <v>2015</v>
      </c>
      <c r="B63" s="25">
        <v>19</v>
      </c>
      <c r="C63" s="25">
        <v>7.7828883310598584</v>
      </c>
      <c r="D63" s="13">
        <f t="shared" si="4"/>
        <v>7.8516419682700889</v>
      </c>
      <c r="E63" s="13">
        <f t="shared" si="2"/>
        <v>-6.8753637210230423E-2</v>
      </c>
      <c r="F63" s="50">
        <f t="shared" si="3"/>
        <v>6.8753637210230423E-2</v>
      </c>
    </row>
    <row r="64" spans="1:6" ht="15.75" customHeight="1">
      <c r="A64" s="49">
        <v>2016</v>
      </c>
      <c r="B64" s="25">
        <v>20</v>
      </c>
      <c r="C64" s="25">
        <v>8.3371007941669344</v>
      </c>
      <c r="D64" s="13">
        <f t="shared" si="4"/>
        <v>7.8941740402477176</v>
      </c>
      <c r="E64" s="13">
        <f t="shared" si="2"/>
        <v>0.44292675391921676</v>
      </c>
      <c r="F64" s="50">
        <f t="shared" si="3"/>
        <v>0.44292675391921676</v>
      </c>
    </row>
    <row r="65" spans="1:6" ht="15.75" customHeight="1">
      <c r="A65" s="52">
        <v>2017</v>
      </c>
      <c r="B65" s="15">
        <v>21</v>
      </c>
      <c r="C65" s="15">
        <v>8.325285351227345</v>
      </c>
      <c r="D65" s="15">
        <f t="shared" si="4"/>
        <v>7.9367061122253455</v>
      </c>
      <c r="E65" s="15">
        <f t="shared" si="2"/>
        <v>0.38857923900199953</v>
      </c>
      <c r="F65" s="53">
        <f t="shared" si="3"/>
        <v>0.38857923900199953</v>
      </c>
    </row>
    <row r="66" spans="1:6" ht="15.75" customHeight="1"/>
    <row r="67" spans="1:6" ht="15.75" customHeight="1"/>
    <row r="68" spans="1:6" ht="15.75" customHeight="1"/>
    <row r="69" spans="1:6" ht="15.75" customHeight="1"/>
    <row r="70" spans="1:6" ht="15.75" customHeight="1"/>
    <row r="71" spans="1:6" ht="15.75" customHeight="1"/>
    <row r="72" spans="1:6" ht="15.75" customHeight="1"/>
    <row r="73" spans="1:6" ht="15.75" customHeight="1"/>
    <row r="74" spans="1:6" ht="15.75" customHeight="1"/>
    <row r="75" spans="1:6" ht="15.75" customHeight="1"/>
    <row r="76" spans="1:6" ht="15.75" customHeight="1"/>
    <row r="77" spans="1:6" ht="15.75" customHeight="1"/>
    <row r="78" spans="1:6" ht="15.75" customHeight="1"/>
    <row r="79" spans="1:6" ht="15.75" customHeight="1"/>
    <row r="80" spans="1: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7:B27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opLeftCell="A37" workbookViewId="0">
      <selection activeCell="A77" sqref="A77:C79"/>
    </sheetView>
  </sheetViews>
  <sheetFormatPr defaultColWidth="14.42578125" defaultRowHeight="15" customHeight="1"/>
  <cols>
    <col min="1" max="1" width="13" customWidth="1"/>
    <col min="2" max="2" width="14.42578125" customWidth="1"/>
    <col min="3" max="3" width="13.28515625" customWidth="1"/>
    <col min="4" max="4" width="12.140625" customWidth="1"/>
    <col min="5" max="26" width="8.85546875" customWidth="1"/>
  </cols>
  <sheetData>
    <row r="1" spans="1:3">
      <c r="A1" s="26" t="s">
        <v>49</v>
      </c>
      <c r="B1" s="26" t="s">
        <v>3</v>
      </c>
      <c r="C1" s="26" t="s">
        <v>75</v>
      </c>
    </row>
    <row r="2" spans="1:3">
      <c r="A2" s="25">
        <v>1</v>
      </c>
      <c r="B2" s="25">
        <f t="shared" ref="B2:B4" si="0">B$5</f>
        <v>7.1094261690323854</v>
      </c>
      <c r="C2" s="13">
        <f t="shared" ref="C2:C4" si="1">LOG10(B2)</f>
        <v>0.85183454845410445</v>
      </c>
    </row>
    <row r="3" spans="1:3">
      <c r="A3" s="25">
        <v>2</v>
      </c>
      <c r="B3" s="25">
        <f t="shared" si="0"/>
        <v>7.1094261690323854</v>
      </c>
      <c r="C3" s="13">
        <f t="shared" si="1"/>
        <v>0.85183454845410445</v>
      </c>
    </row>
    <row r="4" spans="1:3">
      <c r="A4" s="25">
        <v>3</v>
      </c>
      <c r="B4" s="25">
        <f t="shared" si="0"/>
        <v>7.1094261690323854</v>
      </c>
      <c r="C4" s="13">
        <f t="shared" si="1"/>
        <v>0.85183454845410445</v>
      </c>
    </row>
    <row r="5" spans="1:3">
      <c r="A5" s="25">
        <v>4</v>
      </c>
      <c r="B5" s="25">
        <v>7.1094261690323854</v>
      </c>
      <c r="C5" s="13">
        <f t="shared" ref="C5:C22" si="2">LOG10(B5:B25)</f>
        <v>0.85183454845410445</v>
      </c>
    </row>
    <row r="6" spans="1:3">
      <c r="A6" s="25">
        <v>5</v>
      </c>
      <c r="B6" s="25">
        <v>7.456982153206507</v>
      </c>
      <c r="C6" s="13">
        <f t="shared" si="2"/>
        <v>0.87256310369502221</v>
      </c>
    </row>
    <row r="7" spans="1:3">
      <c r="A7" s="25">
        <v>6</v>
      </c>
      <c r="B7" s="25">
        <v>7.2087197137036458</v>
      </c>
      <c r="C7" s="13">
        <f t="shared" si="2"/>
        <v>0.85785813980317227</v>
      </c>
    </row>
    <row r="8" spans="1:3">
      <c r="A8" s="25">
        <v>7</v>
      </c>
      <c r="B8" s="25">
        <v>7.0969403530647153</v>
      </c>
      <c r="C8" s="13">
        <f t="shared" si="2"/>
        <v>0.85107115517341081</v>
      </c>
    </row>
    <row r="9" spans="1:3">
      <c r="A9" s="25">
        <v>8</v>
      </c>
      <c r="B9" s="25">
        <v>7.5542533577086886</v>
      </c>
      <c r="C9" s="13">
        <f t="shared" si="2"/>
        <v>0.87819154628574281</v>
      </c>
    </row>
    <row r="10" spans="1:3">
      <c r="A10" s="25">
        <v>9</v>
      </c>
      <c r="B10" s="25">
        <v>7.9851016971665523</v>
      </c>
      <c r="C10" s="13">
        <f t="shared" si="2"/>
        <v>0.90228045162503501</v>
      </c>
    </row>
    <row r="11" spans="1:3">
      <c r="A11" s="25">
        <v>10</v>
      </c>
      <c r="B11" s="25">
        <v>7.6611858596976141</v>
      </c>
      <c r="C11" s="13">
        <f t="shared" si="2"/>
        <v>0.88429599841355211</v>
      </c>
    </row>
    <row r="12" spans="1:3">
      <c r="A12" s="25">
        <v>11</v>
      </c>
      <c r="B12" s="25">
        <v>7.8683371813768543</v>
      </c>
      <c r="C12" s="13">
        <f t="shared" si="2"/>
        <v>0.89588296244121335</v>
      </c>
    </row>
    <row r="13" spans="1:3">
      <c r="A13" s="25">
        <v>12</v>
      </c>
      <c r="B13" s="25">
        <v>6.8776696774120643</v>
      </c>
      <c r="C13" s="13">
        <f t="shared" si="2"/>
        <v>0.83744131357350038</v>
      </c>
    </row>
    <row r="14" spans="1:3">
      <c r="A14" s="25">
        <v>13</v>
      </c>
      <c r="B14" s="25">
        <v>7.8239743361491083</v>
      </c>
      <c r="C14" s="13">
        <f t="shared" si="2"/>
        <v>0.89342741722853447</v>
      </c>
    </row>
    <row r="15" spans="1:3">
      <c r="A15" s="25">
        <v>14</v>
      </c>
      <c r="B15" s="25">
        <v>7.6026173881067871</v>
      </c>
      <c r="C15" s="13">
        <f t="shared" si="2"/>
        <v>0.88096313458577591</v>
      </c>
    </row>
    <row r="16" spans="1:3">
      <c r="A16" s="25">
        <v>15</v>
      </c>
      <c r="B16" s="25">
        <v>7.2020848409188973</v>
      </c>
      <c r="C16" s="13">
        <f t="shared" si="2"/>
        <v>0.85745823307607361</v>
      </c>
    </row>
    <row r="17" spans="1:9">
      <c r="A17" s="25">
        <v>16</v>
      </c>
      <c r="B17" s="25">
        <v>7.4295763715231482</v>
      </c>
      <c r="C17" s="13">
        <f t="shared" si="2"/>
        <v>0.87096405134402666</v>
      </c>
    </row>
    <row r="18" spans="1:9">
      <c r="A18" s="25">
        <v>17</v>
      </c>
      <c r="B18" s="25">
        <v>7.5226697582129267</v>
      </c>
      <c r="C18" s="13">
        <f t="shared" si="2"/>
        <v>0.87637199690707035</v>
      </c>
    </row>
    <row r="19" spans="1:9">
      <c r="A19" s="25">
        <v>18</v>
      </c>
      <c r="B19" s="25">
        <v>7.566001400599089</v>
      </c>
      <c r="C19" s="13">
        <f t="shared" si="2"/>
        <v>0.87886641735223137</v>
      </c>
    </row>
    <row r="20" spans="1:9">
      <c r="A20" s="25">
        <v>19</v>
      </c>
      <c r="B20" s="25">
        <v>7.7828883310598584</v>
      </c>
      <c r="C20" s="13">
        <f t="shared" si="2"/>
        <v>0.89114079923299039</v>
      </c>
    </row>
    <row r="21" spans="1:9" ht="15.75" customHeight="1">
      <c r="A21" s="25">
        <v>20</v>
      </c>
      <c r="B21" s="25">
        <v>8.3371007941669344</v>
      </c>
      <c r="C21" s="13">
        <f t="shared" si="2"/>
        <v>0.92101505207708645</v>
      </c>
    </row>
    <row r="22" spans="1:9" ht="15.75" customHeight="1">
      <c r="A22" s="25">
        <v>21</v>
      </c>
      <c r="B22" s="25">
        <v>8.325285351227345</v>
      </c>
      <c r="C22" s="13">
        <f t="shared" si="2"/>
        <v>0.9203991279849173</v>
      </c>
    </row>
    <row r="23" spans="1:9" ht="15.75" customHeight="1"/>
    <row r="24" spans="1:9" ht="15.75" customHeight="1"/>
    <row r="25" spans="1:9" ht="15.75" customHeight="1">
      <c r="A25" s="13" t="s">
        <v>19</v>
      </c>
    </row>
    <row r="26" spans="1:9" ht="15.75" customHeight="1"/>
    <row r="27" spans="1:9" ht="15.75" customHeight="1">
      <c r="A27" s="67" t="s">
        <v>20</v>
      </c>
      <c r="B27" s="64"/>
      <c r="C27" s="43"/>
      <c r="D27" s="43"/>
      <c r="E27" s="43"/>
      <c r="F27" s="43"/>
      <c r="G27" s="43"/>
      <c r="H27" s="43"/>
      <c r="I27" s="43"/>
    </row>
    <row r="28" spans="1:9" ht="15.75" customHeight="1">
      <c r="A28" s="43" t="s">
        <v>21</v>
      </c>
      <c r="B28" s="43">
        <v>0.6465052663618327</v>
      </c>
      <c r="C28" s="43"/>
      <c r="D28" s="43"/>
      <c r="E28" s="43"/>
      <c r="F28" s="43"/>
      <c r="G28" s="43"/>
      <c r="H28" s="43"/>
      <c r="I28" s="43"/>
    </row>
    <row r="29" spans="1:9" ht="15.75" customHeight="1">
      <c r="A29" s="43" t="s">
        <v>22</v>
      </c>
      <c r="B29" s="43">
        <v>0.41796905943358431</v>
      </c>
      <c r="C29" s="43"/>
      <c r="D29" s="43"/>
      <c r="E29" s="43"/>
      <c r="F29" s="43"/>
      <c r="G29" s="43"/>
      <c r="H29" s="43"/>
      <c r="I29" s="43"/>
    </row>
    <row r="30" spans="1:9" ht="15.75" customHeight="1">
      <c r="A30" s="43" t="s">
        <v>23</v>
      </c>
      <c r="B30" s="43">
        <v>0.38733585203535198</v>
      </c>
      <c r="C30" s="43"/>
      <c r="D30" s="43"/>
      <c r="E30" s="43"/>
      <c r="F30" s="43"/>
      <c r="G30" s="43"/>
      <c r="H30" s="43"/>
      <c r="I30" s="43"/>
    </row>
    <row r="31" spans="1:9" ht="15.75" customHeight="1">
      <c r="A31" s="43" t="s">
        <v>24</v>
      </c>
      <c r="B31" s="43">
        <v>1.8240391775812864E-2</v>
      </c>
      <c r="C31" s="43"/>
      <c r="D31" s="43"/>
      <c r="E31" s="43"/>
      <c r="F31" s="43"/>
      <c r="G31" s="43"/>
      <c r="H31" s="43"/>
      <c r="I31" s="43"/>
    </row>
    <row r="32" spans="1:9" ht="15.75" customHeight="1">
      <c r="A32" s="44" t="s">
        <v>25</v>
      </c>
      <c r="B32" s="44">
        <v>21</v>
      </c>
      <c r="C32" s="43"/>
      <c r="D32" s="43"/>
      <c r="E32" s="43"/>
      <c r="F32" s="43"/>
      <c r="G32" s="43"/>
      <c r="H32" s="43"/>
      <c r="I32" s="43"/>
    </row>
    <row r="33" spans="1:9" ht="15.75" customHeight="1">
      <c r="A33" s="43"/>
      <c r="B33" s="43"/>
      <c r="C33" s="43"/>
      <c r="D33" s="43"/>
      <c r="E33" s="43"/>
      <c r="F33" s="43"/>
      <c r="G33" s="43"/>
      <c r="H33" s="43"/>
      <c r="I33" s="43"/>
    </row>
    <row r="34" spans="1:9" ht="15.75" customHeight="1">
      <c r="A34" s="43" t="s">
        <v>26</v>
      </c>
      <c r="B34" s="43"/>
      <c r="C34" s="43"/>
      <c r="D34" s="43"/>
      <c r="E34" s="43"/>
      <c r="F34" s="43"/>
      <c r="G34" s="43"/>
      <c r="H34" s="43"/>
      <c r="I34" s="43"/>
    </row>
    <row r="35" spans="1:9" ht="15.75" customHeight="1">
      <c r="A35" s="42"/>
      <c r="B35" s="42" t="s">
        <v>27</v>
      </c>
      <c r="C35" s="42" t="s">
        <v>28</v>
      </c>
      <c r="D35" s="42" t="s">
        <v>29</v>
      </c>
      <c r="E35" s="42" t="s">
        <v>30</v>
      </c>
      <c r="F35" s="42" t="s">
        <v>31</v>
      </c>
      <c r="G35" s="43"/>
      <c r="H35" s="43"/>
      <c r="I35" s="43"/>
    </row>
    <row r="36" spans="1:9" ht="15.75" customHeight="1">
      <c r="A36" s="43" t="s">
        <v>32</v>
      </c>
      <c r="B36" s="43">
        <v>1</v>
      </c>
      <c r="C36" s="43">
        <v>4.5396250810523188E-3</v>
      </c>
      <c r="D36" s="43">
        <v>4.5396250810523188E-3</v>
      </c>
      <c r="E36" s="43">
        <v>13.644312657175492</v>
      </c>
      <c r="F36" s="43">
        <v>1.5413007193371766E-3</v>
      </c>
      <c r="G36" s="43"/>
      <c r="H36" s="43"/>
      <c r="I36" s="43"/>
    </row>
    <row r="37" spans="1:9" ht="15.75" customHeight="1">
      <c r="A37" s="43" t="s">
        <v>33</v>
      </c>
      <c r="B37" s="43">
        <v>19</v>
      </c>
      <c r="C37" s="43">
        <v>6.3215259505676894E-3</v>
      </c>
      <c r="D37" s="43">
        <v>3.3271189213514155E-4</v>
      </c>
      <c r="E37" s="43"/>
      <c r="F37" s="43"/>
      <c r="G37" s="43"/>
      <c r="H37" s="43"/>
      <c r="I37" s="43"/>
    </row>
    <row r="38" spans="1:9" ht="15.75" customHeight="1">
      <c r="A38" s="44" t="s">
        <v>34</v>
      </c>
      <c r="B38" s="44">
        <v>20</v>
      </c>
      <c r="C38" s="44">
        <v>1.0861151031620008E-2</v>
      </c>
      <c r="D38" s="44"/>
      <c r="E38" s="44"/>
      <c r="F38" s="44"/>
      <c r="G38" s="43"/>
      <c r="H38" s="43"/>
      <c r="I38" s="43"/>
    </row>
    <row r="39" spans="1:9" ht="15.75" customHeight="1">
      <c r="A39" s="43"/>
      <c r="B39" s="43"/>
      <c r="C39" s="43"/>
      <c r="D39" s="43"/>
      <c r="E39" s="43"/>
      <c r="F39" s="43"/>
      <c r="G39" s="43"/>
      <c r="H39" s="43"/>
      <c r="I39" s="43"/>
    </row>
    <row r="40" spans="1:9" ht="15.75" customHeight="1">
      <c r="A40" s="42"/>
      <c r="B40" s="42" t="s">
        <v>35</v>
      </c>
      <c r="C40" s="42" t="s">
        <v>24</v>
      </c>
      <c r="D40" s="42" t="s">
        <v>36</v>
      </c>
      <c r="E40" s="42" t="s">
        <v>37</v>
      </c>
      <c r="F40" s="42" t="s">
        <v>38</v>
      </c>
      <c r="G40" s="42" t="s">
        <v>39</v>
      </c>
      <c r="H40" s="42" t="s">
        <v>40</v>
      </c>
      <c r="I40" s="42" t="s">
        <v>41</v>
      </c>
    </row>
    <row r="41" spans="1:9" ht="15.75" customHeight="1">
      <c r="A41" s="43" t="s">
        <v>42</v>
      </c>
      <c r="B41" s="43">
        <v>0.84841145227283887</v>
      </c>
      <c r="C41" s="43">
        <v>8.2538912502242833E-3</v>
      </c>
      <c r="D41" s="43">
        <v>102.78926951573114</v>
      </c>
      <c r="E41" s="43">
        <v>1.4823240483214454E-27</v>
      </c>
      <c r="F41" s="43">
        <v>0.8311358593436492</v>
      </c>
      <c r="G41" s="43">
        <v>0.86568704520202855</v>
      </c>
      <c r="H41" s="43">
        <v>0.8311358593436492</v>
      </c>
      <c r="I41" s="43">
        <v>0.86568704520202855</v>
      </c>
    </row>
    <row r="42" spans="1:9" ht="15.75" customHeight="1">
      <c r="A42" s="44" t="s">
        <v>69</v>
      </c>
      <c r="B42" s="44">
        <v>2.4280891640093526E-3</v>
      </c>
      <c r="C42" s="44">
        <v>6.5733809140295122E-4</v>
      </c>
      <c r="D42" s="44">
        <v>3.6938208750798269</v>
      </c>
      <c r="E42" s="44">
        <v>1.5413007193371766E-3</v>
      </c>
      <c r="F42" s="44">
        <v>1.0522647268241276E-3</v>
      </c>
      <c r="G42" s="44">
        <v>3.8039136011945775E-3</v>
      </c>
      <c r="H42" s="44">
        <v>1.0522647268241276E-3</v>
      </c>
      <c r="I42" s="44">
        <v>3.8039136011945775E-3</v>
      </c>
    </row>
    <row r="43" spans="1:9" ht="15.75" customHeight="1"/>
    <row r="44" spans="1:9" ht="15.75" customHeight="1">
      <c r="A44" s="25" t="s">
        <v>76</v>
      </c>
      <c r="B44" s="13">
        <f t="shared" ref="B44:B45" si="3">10^B41</f>
        <v>7.0536101426480959</v>
      </c>
    </row>
    <row r="45" spans="1:9" ht="15.75" customHeight="1">
      <c r="A45" s="25" t="s">
        <v>77</v>
      </c>
      <c r="B45" s="25">
        <f t="shared" si="3"/>
        <v>1.0056065400611445</v>
      </c>
    </row>
    <row r="46" spans="1:9" ht="15.75" customHeight="1"/>
    <row r="47" spans="1:9" ht="15.75" customHeight="1">
      <c r="A47" s="45" t="s">
        <v>48</v>
      </c>
      <c r="B47" s="46" t="s">
        <v>49</v>
      </c>
      <c r="C47" s="47" t="s">
        <v>70</v>
      </c>
      <c r="D47" s="47" t="s">
        <v>78</v>
      </c>
      <c r="E47" s="47" t="s">
        <v>72</v>
      </c>
      <c r="F47" s="48" t="s">
        <v>73</v>
      </c>
    </row>
    <row r="48" spans="1:9" ht="15.75" customHeight="1">
      <c r="A48" s="49">
        <v>1997</v>
      </c>
      <c r="B48" s="25">
        <v>1</v>
      </c>
      <c r="C48" s="25">
        <f>C51</f>
        <v>7.1094261690323854</v>
      </c>
      <c r="D48" s="13">
        <f t="shared" ref="D48:D68" si="4">$B$44*$B$45^B48</f>
        <v>7.0931564904885471</v>
      </c>
      <c r="E48" s="13">
        <f t="shared" ref="E48:E68" si="5">C48-D48</f>
        <v>1.6269678543838317E-2</v>
      </c>
      <c r="F48" s="50">
        <f t="shared" ref="F48:F68" si="6">ABS(E48)</f>
        <v>1.6269678543838317E-2</v>
      </c>
      <c r="H48" s="51" t="s">
        <v>74</v>
      </c>
      <c r="I48" s="51">
        <f>SUM(F48:F68)/B68</f>
        <v>0.24298336457344613</v>
      </c>
    </row>
    <row r="49" spans="1:6" ht="15.75" customHeight="1">
      <c r="A49" s="49">
        <v>1998</v>
      </c>
      <c r="B49" s="25">
        <v>2</v>
      </c>
      <c r="C49" s="25">
        <f>C51</f>
        <v>7.1094261690323854</v>
      </c>
      <c r="D49" s="13">
        <f t="shared" si="4"/>
        <v>7.1329245565124388</v>
      </c>
      <c r="E49" s="13">
        <f t="shared" si="5"/>
        <v>-2.3498387480053395E-2</v>
      </c>
      <c r="F49" s="50">
        <f t="shared" si="6"/>
        <v>2.3498387480053395E-2</v>
      </c>
    </row>
    <row r="50" spans="1:6" ht="15.75" customHeight="1">
      <c r="A50" s="49">
        <v>1999</v>
      </c>
      <c r="B50" s="25">
        <v>3</v>
      </c>
      <c r="C50" s="25">
        <f>C51</f>
        <v>7.1094261690323854</v>
      </c>
      <c r="D50" s="13">
        <f t="shared" si="4"/>
        <v>7.1729155837916467</v>
      </c>
      <c r="E50" s="13">
        <f t="shared" si="5"/>
        <v>-6.3489414759261287E-2</v>
      </c>
      <c r="F50" s="50">
        <f t="shared" si="6"/>
        <v>6.3489414759261287E-2</v>
      </c>
    </row>
    <row r="51" spans="1:6" ht="15.75" customHeight="1">
      <c r="A51" s="49">
        <v>2000</v>
      </c>
      <c r="B51" s="25">
        <v>4</v>
      </c>
      <c r="C51" s="25">
        <v>7.1094261690323854</v>
      </c>
      <c r="D51" s="13">
        <f t="shared" si="4"/>
        <v>7.2131308223673836</v>
      </c>
      <c r="E51" s="13">
        <f t="shared" si="5"/>
        <v>-0.10370465333499812</v>
      </c>
      <c r="F51" s="50">
        <f t="shared" si="6"/>
        <v>0.10370465333499812</v>
      </c>
    </row>
    <row r="52" spans="1:6" ht="15.75" customHeight="1">
      <c r="A52" s="49">
        <v>2001</v>
      </c>
      <c r="B52" s="25">
        <v>5</v>
      </c>
      <c r="C52" s="25">
        <v>7.456982153206507</v>
      </c>
      <c r="D52" s="13">
        <f t="shared" si="4"/>
        <v>7.2535715292892613</v>
      </c>
      <c r="E52" s="13">
        <f t="shared" si="5"/>
        <v>0.20341062391724574</v>
      </c>
      <c r="F52" s="50">
        <f t="shared" si="6"/>
        <v>0.20341062391724574</v>
      </c>
    </row>
    <row r="53" spans="1:6" ht="15.75" customHeight="1">
      <c r="A53" s="49">
        <v>2002</v>
      </c>
      <c r="B53" s="25">
        <v>6</v>
      </c>
      <c r="C53" s="25">
        <v>7.2087197137036458</v>
      </c>
      <c r="D53" s="13">
        <f t="shared" si="4"/>
        <v>7.2942389686545992</v>
      </c>
      <c r="E53" s="13">
        <f t="shared" si="5"/>
        <v>-8.5519254950953361E-2</v>
      </c>
      <c r="F53" s="50">
        <f t="shared" si="6"/>
        <v>8.5519254950953361E-2</v>
      </c>
    </row>
    <row r="54" spans="1:6" ht="15.75" customHeight="1">
      <c r="A54" s="49">
        <v>2003</v>
      </c>
      <c r="B54" s="25">
        <v>7</v>
      </c>
      <c r="C54" s="25">
        <v>7.0969403530647153</v>
      </c>
      <c r="D54" s="13">
        <f t="shared" si="4"/>
        <v>7.3351344116479229</v>
      </c>
      <c r="E54" s="13">
        <f t="shared" si="5"/>
        <v>-0.23819405858320764</v>
      </c>
      <c r="F54" s="50">
        <f t="shared" si="6"/>
        <v>0.23819405858320764</v>
      </c>
    </row>
    <row r="55" spans="1:6" ht="15.75" customHeight="1">
      <c r="A55" s="49">
        <v>2004</v>
      </c>
      <c r="B55" s="25">
        <v>8</v>
      </c>
      <c r="C55" s="25">
        <v>7.5542533577086886</v>
      </c>
      <c r="D55" s="13">
        <f t="shared" si="4"/>
        <v>7.3762591365807078</v>
      </c>
      <c r="E55" s="13">
        <f t="shared" si="5"/>
        <v>0.1779942211279808</v>
      </c>
      <c r="F55" s="50">
        <f t="shared" si="6"/>
        <v>0.1779942211279808</v>
      </c>
    </row>
    <row r="56" spans="1:6" ht="15.75" customHeight="1">
      <c r="A56" s="49">
        <v>2005</v>
      </c>
      <c r="B56" s="25">
        <v>9</v>
      </c>
      <c r="C56" s="25">
        <v>7.9851016971665523</v>
      </c>
      <c r="D56" s="13">
        <f t="shared" si="4"/>
        <v>7.4176144289313299</v>
      </c>
      <c r="E56" s="13">
        <f t="shared" si="5"/>
        <v>0.56748726823522233</v>
      </c>
      <c r="F56" s="50">
        <f t="shared" si="6"/>
        <v>0.56748726823522233</v>
      </c>
    </row>
    <row r="57" spans="1:6" ht="15.75" customHeight="1">
      <c r="A57" s="49">
        <v>2006</v>
      </c>
      <c r="B57" s="25">
        <v>10</v>
      </c>
      <c r="C57" s="25">
        <v>7.6611858596976141</v>
      </c>
      <c r="D57" s="13">
        <f t="shared" si="4"/>
        <v>7.4592015813852584</v>
      </c>
      <c r="E57" s="13">
        <f t="shared" si="5"/>
        <v>0.20198427831235577</v>
      </c>
      <c r="F57" s="50">
        <f t="shared" si="6"/>
        <v>0.20198427831235577</v>
      </c>
    </row>
    <row r="58" spans="1:6" ht="15.75" customHeight="1">
      <c r="A58" s="49">
        <v>2007</v>
      </c>
      <c r="B58" s="25">
        <v>11</v>
      </c>
      <c r="C58" s="25">
        <v>7.8683371813768543</v>
      </c>
      <c r="D58" s="13">
        <f t="shared" si="4"/>
        <v>7.5010218938754463</v>
      </c>
      <c r="E58" s="13">
        <f t="shared" si="5"/>
        <v>0.36731528750140807</v>
      </c>
      <c r="F58" s="50">
        <f t="shared" si="6"/>
        <v>0.36731528750140807</v>
      </c>
    </row>
    <row r="59" spans="1:6" ht="15.75" customHeight="1">
      <c r="A59" s="49">
        <v>2008</v>
      </c>
      <c r="B59" s="25">
        <v>12</v>
      </c>
      <c r="C59" s="25">
        <v>6.8776696774120643</v>
      </c>
      <c r="D59" s="13">
        <f t="shared" si="4"/>
        <v>7.5430766736229815</v>
      </c>
      <c r="E59" s="13">
        <f t="shared" si="5"/>
        <v>-0.66540699621091726</v>
      </c>
      <c r="F59" s="50">
        <f t="shared" si="6"/>
        <v>0.66540699621091726</v>
      </c>
    </row>
    <row r="60" spans="1:6" ht="15.75" customHeight="1">
      <c r="A60" s="49">
        <v>2009</v>
      </c>
      <c r="B60" s="25">
        <v>13</v>
      </c>
      <c r="C60" s="25">
        <v>7.8239743361491083</v>
      </c>
      <c r="D60" s="13">
        <f t="shared" si="4"/>
        <v>7.5853672351779338</v>
      </c>
      <c r="E60" s="13">
        <f t="shared" si="5"/>
        <v>0.23860710097117455</v>
      </c>
      <c r="F60" s="50">
        <f t="shared" si="6"/>
        <v>0.23860710097117455</v>
      </c>
    </row>
    <row r="61" spans="1:6" ht="15.75" customHeight="1">
      <c r="A61" s="49">
        <v>2010</v>
      </c>
      <c r="B61" s="25">
        <v>14</v>
      </c>
      <c r="C61" s="25">
        <v>7.6026173881067871</v>
      </c>
      <c r="D61" s="13">
        <f t="shared" si="4"/>
        <v>7.6278949004604515</v>
      </c>
      <c r="E61" s="13">
        <f t="shared" si="5"/>
        <v>-2.5277512353664378E-2</v>
      </c>
      <c r="F61" s="50">
        <f t="shared" si="6"/>
        <v>2.5277512353664378E-2</v>
      </c>
    </row>
    <row r="62" spans="1:6" ht="15.75" customHeight="1">
      <c r="A62" s="49">
        <v>2011</v>
      </c>
      <c r="B62" s="25">
        <v>15</v>
      </c>
      <c r="C62" s="25">
        <v>7.2020848409188973</v>
      </c>
      <c r="D62" s="13">
        <f t="shared" si="4"/>
        <v>7.6706609988020835</v>
      </c>
      <c r="E62" s="13">
        <f t="shared" si="5"/>
        <v>-0.46857615788318618</v>
      </c>
      <c r="F62" s="50">
        <f t="shared" si="6"/>
        <v>0.46857615788318618</v>
      </c>
    </row>
    <row r="63" spans="1:6" ht="15.75" customHeight="1">
      <c r="A63" s="49">
        <v>2012</v>
      </c>
      <c r="B63" s="25">
        <v>16</v>
      </c>
      <c r="C63" s="25">
        <v>7.4295763715231482</v>
      </c>
      <c r="D63" s="13">
        <f t="shared" si="4"/>
        <v>7.7136668669873272</v>
      </c>
      <c r="E63" s="13">
        <f t="shared" si="5"/>
        <v>-0.28409049546417897</v>
      </c>
      <c r="F63" s="50">
        <f t="shared" si="6"/>
        <v>0.28409049546417897</v>
      </c>
    </row>
    <row r="64" spans="1:6" ht="15.75" customHeight="1">
      <c r="A64" s="49">
        <v>2013</v>
      </c>
      <c r="B64" s="25">
        <v>17</v>
      </c>
      <c r="C64" s="25">
        <v>7.5226697582129267</v>
      </c>
      <c r="D64" s="13">
        <f t="shared" si="4"/>
        <v>7.7569138492954144</v>
      </c>
      <c r="E64" s="13">
        <f t="shared" si="5"/>
        <v>-0.23424409108248767</v>
      </c>
      <c r="F64" s="50">
        <f t="shared" si="6"/>
        <v>0.23424409108248767</v>
      </c>
    </row>
    <row r="65" spans="1:6" ht="15.75" customHeight="1">
      <c r="A65" s="49">
        <v>2014</v>
      </c>
      <c r="B65" s="25">
        <v>18</v>
      </c>
      <c r="C65" s="25">
        <v>7.566001400599089</v>
      </c>
      <c r="D65" s="13">
        <f t="shared" si="4"/>
        <v>7.8004032975423359</v>
      </c>
      <c r="E65" s="13">
        <f t="shared" si="5"/>
        <v>-0.23440189694324687</v>
      </c>
      <c r="F65" s="50">
        <f t="shared" si="6"/>
        <v>0.23440189694324687</v>
      </c>
    </row>
    <row r="66" spans="1:6" ht="15.75" customHeight="1">
      <c r="A66" s="49">
        <v>2015</v>
      </c>
      <c r="B66" s="25">
        <v>19</v>
      </c>
      <c r="C66" s="25">
        <v>7.7828883310598584</v>
      </c>
      <c r="D66" s="13">
        <f t="shared" si="4"/>
        <v>7.8441365711230899</v>
      </c>
      <c r="E66" s="13">
        <f t="shared" si="5"/>
        <v>-6.1248240063231485E-2</v>
      </c>
      <c r="F66" s="50">
        <f t="shared" si="6"/>
        <v>6.1248240063231485E-2</v>
      </c>
    </row>
    <row r="67" spans="1:6" ht="15.75" customHeight="1">
      <c r="A67" s="49">
        <v>2016</v>
      </c>
      <c r="B67" s="25">
        <v>20</v>
      </c>
      <c r="C67" s="25">
        <v>8.3371007941669344</v>
      </c>
      <c r="D67" s="13">
        <f t="shared" si="4"/>
        <v>7.888115037054181</v>
      </c>
      <c r="E67" s="13">
        <f t="shared" si="5"/>
        <v>0.44898575711275335</v>
      </c>
      <c r="F67" s="50">
        <f t="shared" si="6"/>
        <v>0.44898575711275335</v>
      </c>
    </row>
    <row r="68" spans="1:6" ht="15.75" customHeight="1">
      <c r="A68" s="52">
        <v>2017</v>
      </c>
      <c r="B68" s="15">
        <v>21</v>
      </c>
      <c r="C68" s="15">
        <v>8.325285351227345</v>
      </c>
      <c r="D68" s="15">
        <f t="shared" si="4"/>
        <v>7.932340070016342</v>
      </c>
      <c r="E68" s="15">
        <f t="shared" si="5"/>
        <v>0.39294528121100303</v>
      </c>
      <c r="F68" s="53">
        <f t="shared" si="6"/>
        <v>0.39294528121100303</v>
      </c>
    </row>
    <row r="69" spans="1:6" ht="15.75" customHeight="1"/>
    <row r="70" spans="1:6" ht="15.75" customHeight="1">
      <c r="A70" s="27" t="s">
        <v>79</v>
      </c>
    </row>
    <row r="71" spans="1:6" ht="15.75" customHeight="1">
      <c r="A71" s="54" t="s">
        <v>48</v>
      </c>
      <c r="B71" s="54" t="s">
        <v>49</v>
      </c>
      <c r="C71" s="55" t="s">
        <v>51</v>
      </c>
    </row>
    <row r="72" spans="1:6" ht="15.75" customHeight="1">
      <c r="A72" s="28">
        <v>2018</v>
      </c>
      <c r="B72" s="28">
        <v>22</v>
      </c>
      <c r="C72" s="28">
        <f t="shared" ref="C72:C79" si="7">$B$44*$B$45^B72</f>
        <v>7.9768130523975094</v>
      </c>
    </row>
    <row r="73" spans="1:6" ht="15.75" customHeight="1">
      <c r="A73" s="28">
        <v>2019</v>
      </c>
      <c r="B73" s="28">
        <v>23</v>
      </c>
      <c r="C73" s="28">
        <f t="shared" si="7"/>
        <v>8.0215353743360378</v>
      </c>
    </row>
    <row r="74" spans="1:6" ht="15.75" customHeight="1">
      <c r="A74" s="28">
        <v>2020</v>
      </c>
      <c r="B74" s="28">
        <v>24</v>
      </c>
      <c r="C74" s="28">
        <f t="shared" si="7"/>
        <v>8.0665084337641417</v>
      </c>
    </row>
    <row r="75" spans="1:6" ht="15.75" customHeight="1">
      <c r="A75" s="28">
        <v>2021</v>
      </c>
      <c r="B75" s="28">
        <v>25</v>
      </c>
      <c r="C75" s="28">
        <f t="shared" si="7"/>
        <v>8.1117336364515999</v>
      </c>
    </row>
    <row r="76" spans="1:6" ht="15.75" customHeight="1">
      <c r="A76" s="28">
        <v>2022</v>
      </c>
      <c r="B76" s="28">
        <v>26</v>
      </c>
      <c r="C76" s="28">
        <f t="shared" si="7"/>
        <v>8.1572123960497009</v>
      </c>
    </row>
    <row r="77" spans="1:6" ht="15.75" customHeight="1">
      <c r="A77" s="68">
        <v>2023</v>
      </c>
      <c r="B77" s="68">
        <v>27</v>
      </c>
      <c r="C77" s="68">
        <f t="shared" si="7"/>
        <v>8.2029461341354164</v>
      </c>
    </row>
    <row r="78" spans="1:6" ht="15.75" customHeight="1">
      <c r="A78" s="68">
        <v>2024</v>
      </c>
      <c r="B78" s="68">
        <v>28</v>
      </c>
      <c r="C78" s="68">
        <f t="shared" si="7"/>
        <v>8.2489362802558581</v>
      </c>
    </row>
    <row r="79" spans="1:6" ht="15.75" customHeight="1">
      <c r="A79" s="68">
        <v>2025</v>
      </c>
      <c r="B79" s="68">
        <v>29</v>
      </c>
      <c r="C79" s="68">
        <f t="shared" si="7"/>
        <v>8.2951842719729392</v>
      </c>
    </row>
    <row r="80" spans="1: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7:B27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topLeftCell="A28" workbookViewId="0"/>
  </sheetViews>
  <sheetFormatPr defaultColWidth="14.42578125" defaultRowHeight="15" customHeight="1"/>
  <cols>
    <col min="1" max="2" width="13.28515625" customWidth="1"/>
    <col min="3" max="3" width="14.42578125" customWidth="1"/>
    <col min="4" max="4" width="15.85546875" customWidth="1"/>
    <col min="5" max="26" width="11.42578125" customWidth="1"/>
  </cols>
  <sheetData>
    <row r="1" spans="1:4">
      <c r="A1" s="45" t="s">
        <v>49</v>
      </c>
      <c r="B1" s="46" t="s">
        <v>80</v>
      </c>
      <c r="C1" s="56" t="s">
        <v>3</v>
      </c>
      <c r="D1" s="25"/>
    </row>
    <row r="2" spans="1:4">
      <c r="A2" s="49">
        <v>1</v>
      </c>
      <c r="B2" s="25">
        <f t="shared" ref="B2:B22" si="0">A2^2</f>
        <v>1</v>
      </c>
      <c r="C2" s="50">
        <f t="shared" ref="C2:C4" si="1">C$5</f>
        <v>7.1094261690323854</v>
      </c>
      <c r="D2" s="57"/>
    </row>
    <row r="3" spans="1:4">
      <c r="A3" s="49">
        <v>2</v>
      </c>
      <c r="B3" s="25">
        <f t="shared" si="0"/>
        <v>4</v>
      </c>
      <c r="C3" s="50">
        <f t="shared" si="1"/>
        <v>7.1094261690323854</v>
      </c>
      <c r="D3" s="57"/>
    </row>
    <row r="4" spans="1:4">
      <c r="A4" s="49">
        <v>3</v>
      </c>
      <c r="B4" s="25">
        <f t="shared" si="0"/>
        <v>9</v>
      </c>
      <c r="C4" s="50">
        <f t="shared" si="1"/>
        <v>7.1094261690323854</v>
      </c>
      <c r="D4" s="57"/>
    </row>
    <row r="5" spans="1:4">
      <c r="A5" s="49">
        <v>4</v>
      </c>
      <c r="B5" s="25">
        <f t="shared" si="0"/>
        <v>16</v>
      </c>
      <c r="C5" s="50">
        <v>7.1094261690323854</v>
      </c>
      <c r="D5" s="57"/>
    </row>
    <row r="6" spans="1:4">
      <c r="A6" s="49">
        <v>5</v>
      </c>
      <c r="B6" s="25">
        <f t="shared" si="0"/>
        <v>25</v>
      </c>
      <c r="C6" s="50">
        <v>7.456982153206507</v>
      </c>
      <c r="D6" s="57"/>
    </row>
    <row r="7" spans="1:4">
      <c r="A7" s="49">
        <v>6</v>
      </c>
      <c r="B7" s="25">
        <f t="shared" si="0"/>
        <v>36</v>
      </c>
      <c r="C7" s="50">
        <v>7.2087197137036458</v>
      </c>
      <c r="D7" s="57"/>
    </row>
    <row r="8" spans="1:4">
      <c r="A8" s="49">
        <v>7</v>
      </c>
      <c r="B8" s="25">
        <f t="shared" si="0"/>
        <v>49</v>
      </c>
      <c r="C8" s="50">
        <v>7.0969403530647153</v>
      </c>
      <c r="D8" s="57"/>
    </row>
    <row r="9" spans="1:4">
      <c r="A9" s="49">
        <v>8</v>
      </c>
      <c r="B9" s="25">
        <f t="shared" si="0"/>
        <v>64</v>
      </c>
      <c r="C9" s="50">
        <v>7.5542533577086886</v>
      </c>
      <c r="D9" s="57"/>
    </row>
    <row r="10" spans="1:4">
      <c r="A10" s="49">
        <v>9</v>
      </c>
      <c r="B10" s="25">
        <f t="shared" si="0"/>
        <v>81</v>
      </c>
      <c r="C10" s="50">
        <v>7.9851016971665523</v>
      </c>
      <c r="D10" s="57"/>
    </row>
    <row r="11" spans="1:4">
      <c r="A11" s="49">
        <v>10</v>
      </c>
      <c r="B11" s="25">
        <f t="shared" si="0"/>
        <v>100</v>
      </c>
      <c r="C11" s="50">
        <v>7.6611858596976141</v>
      </c>
      <c r="D11" s="57"/>
    </row>
    <row r="12" spans="1:4">
      <c r="A12" s="49">
        <v>11</v>
      </c>
      <c r="B12" s="25">
        <f t="shared" si="0"/>
        <v>121</v>
      </c>
      <c r="C12" s="50">
        <v>7.8683371813768543</v>
      </c>
      <c r="D12" s="57"/>
    </row>
    <row r="13" spans="1:4">
      <c r="A13" s="49">
        <v>12</v>
      </c>
      <c r="B13" s="25">
        <f t="shared" si="0"/>
        <v>144</v>
      </c>
      <c r="C13" s="50">
        <v>6.8776696774120643</v>
      </c>
      <c r="D13" s="57"/>
    </row>
    <row r="14" spans="1:4">
      <c r="A14" s="49">
        <v>13</v>
      </c>
      <c r="B14" s="25">
        <f t="shared" si="0"/>
        <v>169</v>
      </c>
      <c r="C14" s="50">
        <v>7.8239743361491083</v>
      </c>
      <c r="D14" s="57"/>
    </row>
    <row r="15" spans="1:4">
      <c r="A15" s="49">
        <v>14</v>
      </c>
      <c r="B15" s="25">
        <f t="shared" si="0"/>
        <v>196</v>
      </c>
      <c r="C15" s="50">
        <v>7.6026173881067871</v>
      </c>
      <c r="D15" s="57"/>
    </row>
    <row r="16" spans="1:4">
      <c r="A16" s="49">
        <v>15</v>
      </c>
      <c r="B16" s="25">
        <f t="shared" si="0"/>
        <v>225</v>
      </c>
      <c r="C16" s="50">
        <v>7.2020848409188973</v>
      </c>
      <c r="D16" s="57"/>
    </row>
    <row r="17" spans="1:10">
      <c r="A17" s="49">
        <v>16</v>
      </c>
      <c r="B17" s="25">
        <f t="shared" si="0"/>
        <v>256</v>
      </c>
      <c r="C17" s="50">
        <v>7.4295763715231482</v>
      </c>
      <c r="D17" s="57"/>
    </row>
    <row r="18" spans="1:10">
      <c r="A18" s="49">
        <v>17</v>
      </c>
      <c r="B18" s="25">
        <f t="shared" si="0"/>
        <v>289</v>
      </c>
      <c r="C18" s="50">
        <v>7.5226697582129267</v>
      </c>
      <c r="D18" s="57"/>
    </row>
    <row r="19" spans="1:10">
      <c r="A19" s="49">
        <v>18</v>
      </c>
      <c r="B19" s="25">
        <f t="shared" si="0"/>
        <v>324</v>
      </c>
      <c r="C19" s="50">
        <v>7.566001400599089</v>
      </c>
      <c r="D19" s="57"/>
    </row>
    <row r="20" spans="1:10">
      <c r="A20" s="49">
        <v>19</v>
      </c>
      <c r="B20" s="25">
        <f t="shared" si="0"/>
        <v>361</v>
      </c>
      <c r="C20" s="50">
        <v>7.7828883310598584</v>
      </c>
      <c r="D20" s="57"/>
    </row>
    <row r="21" spans="1:10" ht="15.75" customHeight="1">
      <c r="A21" s="49">
        <v>20</v>
      </c>
      <c r="B21" s="25">
        <f t="shared" si="0"/>
        <v>400</v>
      </c>
      <c r="C21" s="50">
        <v>8.3371007941669344</v>
      </c>
      <c r="D21" s="57"/>
    </row>
    <row r="22" spans="1:10" ht="15.75" customHeight="1">
      <c r="A22" s="52">
        <v>21</v>
      </c>
      <c r="B22" s="15">
        <f t="shared" si="0"/>
        <v>441</v>
      </c>
      <c r="C22" s="53">
        <v>8.325285351227345</v>
      </c>
      <c r="D22" s="57"/>
    </row>
    <row r="23" spans="1:10" ht="15.75" customHeight="1"/>
    <row r="24" spans="1:10" ht="15.75" customHeight="1"/>
    <row r="25" spans="1:10" ht="15.75" customHeight="1">
      <c r="A25" s="13" t="s">
        <v>19</v>
      </c>
    </row>
    <row r="26" spans="1:10" ht="15.75" customHeight="1"/>
    <row r="27" spans="1:10" ht="15.75" customHeight="1">
      <c r="A27" s="63" t="s">
        <v>20</v>
      </c>
      <c r="B27" s="64"/>
      <c r="J27" s="43"/>
    </row>
    <row r="28" spans="1:10" ht="15.75" customHeight="1">
      <c r="A28" s="13" t="s">
        <v>21</v>
      </c>
      <c r="B28" s="13">
        <v>0.65781008093981441</v>
      </c>
      <c r="J28" s="43"/>
    </row>
    <row r="29" spans="1:10" ht="15.75" customHeight="1">
      <c r="A29" s="13" t="s">
        <v>22</v>
      </c>
      <c r="B29" s="13">
        <v>0.4327141025860452</v>
      </c>
      <c r="J29" s="43"/>
    </row>
    <row r="30" spans="1:10" ht="15.75" customHeight="1">
      <c r="A30" s="13" t="s">
        <v>23</v>
      </c>
      <c r="B30" s="13">
        <v>0.36968233620671687</v>
      </c>
      <c r="J30" s="43"/>
    </row>
    <row r="31" spans="1:10" ht="15.75" customHeight="1">
      <c r="A31" s="13" t="s">
        <v>24</v>
      </c>
      <c r="B31" s="13">
        <v>0.32345856793049915</v>
      </c>
      <c r="J31" s="43"/>
    </row>
    <row r="32" spans="1:10" ht="15.75" customHeight="1">
      <c r="A32" s="15" t="s">
        <v>25</v>
      </c>
      <c r="B32" s="15">
        <v>21</v>
      </c>
      <c r="J32" s="43"/>
    </row>
    <row r="33" spans="1:10" ht="15.75" customHeight="1">
      <c r="J33" s="43"/>
    </row>
    <row r="34" spans="1:10" ht="15.75" customHeight="1">
      <c r="A34" s="13" t="s">
        <v>26</v>
      </c>
      <c r="J34" s="43"/>
    </row>
    <row r="35" spans="1:10" ht="15.75" customHeight="1">
      <c r="A35" s="14"/>
      <c r="B35" s="14" t="s">
        <v>27</v>
      </c>
      <c r="C35" s="14" t="s">
        <v>28</v>
      </c>
      <c r="D35" s="14" t="s">
        <v>29</v>
      </c>
      <c r="E35" s="14" t="s">
        <v>30</v>
      </c>
      <c r="F35" s="14" t="s">
        <v>31</v>
      </c>
      <c r="J35" s="43"/>
    </row>
    <row r="36" spans="1:10" ht="15.75" customHeight="1">
      <c r="A36" s="13" t="s">
        <v>32</v>
      </c>
      <c r="B36" s="13">
        <v>2</v>
      </c>
      <c r="C36" s="13">
        <v>1.4365107695358004</v>
      </c>
      <c r="D36" s="13">
        <v>0.71825538476790018</v>
      </c>
      <c r="E36" s="13">
        <v>6.8650162837251001</v>
      </c>
      <c r="F36" s="13">
        <v>6.084401787012173E-3</v>
      </c>
      <c r="J36" s="43"/>
    </row>
    <row r="37" spans="1:10" ht="15.75" customHeight="1">
      <c r="A37" s="13" t="s">
        <v>33</v>
      </c>
      <c r="B37" s="13">
        <v>18</v>
      </c>
      <c r="C37" s="13">
        <v>1.8832580130176877</v>
      </c>
      <c r="D37" s="13">
        <v>0.10462544516764932</v>
      </c>
      <c r="J37" s="43"/>
    </row>
    <row r="38" spans="1:10" ht="15.75" customHeight="1">
      <c r="A38" s="15" t="s">
        <v>34</v>
      </c>
      <c r="B38" s="15">
        <v>20</v>
      </c>
      <c r="C38" s="15">
        <v>3.3197687825534881</v>
      </c>
      <c r="D38" s="15"/>
      <c r="E38" s="15"/>
      <c r="F38" s="15"/>
      <c r="J38" s="43"/>
    </row>
    <row r="39" spans="1:10" ht="15.75" customHeight="1">
      <c r="J39" s="43"/>
    </row>
    <row r="40" spans="1:10" ht="15.75" customHeight="1">
      <c r="A40" s="58"/>
      <c r="B40" s="59" t="s">
        <v>35</v>
      </c>
      <c r="C40" s="59" t="s">
        <v>24</v>
      </c>
      <c r="D40" s="59" t="s">
        <v>36</v>
      </c>
      <c r="E40" s="59" t="s">
        <v>37</v>
      </c>
      <c r="F40" s="59" t="s">
        <v>38</v>
      </c>
      <c r="G40" s="59" t="s">
        <v>39</v>
      </c>
      <c r="H40" s="59" t="s">
        <v>40</v>
      </c>
      <c r="I40" s="59" t="s">
        <v>41</v>
      </c>
      <c r="J40" s="60" t="s">
        <v>41</v>
      </c>
    </row>
    <row r="41" spans="1:10" ht="15.75" customHeight="1">
      <c r="A41" s="49" t="s">
        <v>42</v>
      </c>
      <c r="B41" s="13">
        <v>7.1611018984598331</v>
      </c>
      <c r="C41" s="13">
        <v>0.23365365240665323</v>
      </c>
      <c r="D41" s="13">
        <v>30.648362757011721</v>
      </c>
      <c r="E41" s="13">
        <v>5.4942851566945986E-17</v>
      </c>
      <c r="F41" s="13">
        <v>6.6702137903358771</v>
      </c>
      <c r="G41" s="13">
        <v>7.6519900065837891</v>
      </c>
      <c r="H41" s="13">
        <v>6.6702137903358771</v>
      </c>
      <c r="I41" s="13">
        <v>7.6519900065837891</v>
      </c>
      <c r="J41" s="61">
        <v>2003.2557705447778</v>
      </c>
    </row>
    <row r="42" spans="1:10" ht="15.75" customHeight="1">
      <c r="A42" s="49" t="s">
        <v>69</v>
      </c>
      <c r="B42" s="13">
        <v>1.1861820386841365E-2</v>
      </c>
      <c r="C42" s="13">
        <v>4.8920774229302466E-2</v>
      </c>
      <c r="D42" s="13">
        <v>0.24247000530372628</v>
      </c>
      <c r="E42" s="13">
        <v>0.8111572588185576</v>
      </c>
      <c r="F42" s="13">
        <v>-9.0916912417155965E-2</v>
      </c>
      <c r="G42" s="13">
        <v>0.11464055319083868</v>
      </c>
      <c r="H42" s="13">
        <v>-9.0916912417155965E-2</v>
      </c>
      <c r="I42" s="13">
        <v>0.11464055319083868</v>
      </c>
      <c r="J42" s="61">
        <v>1.0463617885768626</v>
      </c>
    </row>
    <row r="43" spans="1:10" ht="15.75" customHeight="1">
      <c r="A43" s="52" t="s">
        <v>80</v>
      </c>
      <c r="B43" s="15">
        <v>1.394102345035774E-3</v>
      </c>
      <c r="C43" s="15">
        <v>2.1596243119478219E-3</v>
      </c>
      <c r="D43" s="15">
        <v>0.64553002914585478</v>
      </c>
      <c r="E43" s="15">
        <v>0.52672778564720368</v>
      </c>
      <c r="F43" s="15">
        <v>-3.1430999705757915E-3</v>
      </c>
      <c r="G43" s="15">
        <v>5.931304660647339E-3</v>
      </c>
      <c r="H43" s="15">
        <v>-3.1430999705757915E-3</v>
      </c>
      <c r="I43" s="15">
        <v>5.931304660647339E-3</v>
      </c>
      <c r="J43" s="62">
        <v>1.5022818961579285</v>
      </c>
    </row>
    <row r="44" spans="1:10" ht="15.75" customHeight="1"/>
    <row r="45" spans="1:10" ht="15.75" customHeight="1">
      <c r="A45" s="45" t="s">
        <v>48</v>
      </c>
      <c r="B45" s="46" t="s">
        <v>49</v>
      </c>
      <c r="C45" s="47" t="s">
        <v>81</v>
      </c>
      <c r="D45" s="47" t="s">
        <v>70</v>
      </c>
      <c r="E45" s="47" t="s">
        <v>78</v>
      </c>
      <c r="F45" s="47" t="s">
        <v>72</v>
      </c>
      <c r="G45" s="48" t="s">
        <v>73</v>
      </c>
    </row>
    <row r="46" spans="1:10" ht="15.75" customHeight="1">
      <c r="A46" s="49">
        <v>1997</v>
      </c>
      <c r="B46" s="13">
        <f>1</f>
        <v>1</v>
      </c>
      <c r="C46" s="13">
        <f t="shared" ref="C46:C66" si="2">B46^2</f>
        <v>1</v>
      </c>
      <c r="D46" s="13">
        <f>D49</f>
        <v>7.1094261690323854</v>
      </c>
      <c r="E46" s="13">
        <f>B41+B42*B46+B43*C46</f>
        <v>7.1743578211917107</v>
      </c>
      <c r="F46" s="13">
        <f t="shared" ref="F46:F66" si="3">D46-E46</f>
        <v>-6.4931652159325282E-2</v>
      </c>
      <c r="G46" s="50">
        <f t="shared" ref="G46:G66" si="4">ABS(F46)</f>
        <v>6.4931652159325282E-2</v>
      </c>
      <c r="I46" s="25"/>
    </row>
    <row r="47" spans="1:10" ht="15.75" customHeight="1">
      <c r="A47" s="49">
        <v>1998</v>
      </c>
      <c r="B47" s="25">
        <v>2</v>
      </c>
      <c r="C47" s="25">
        <f t="shared" si="2"/>
        <v>4</v>
      </c>
      <c r="D47" s="25">
        <f>D46</f>
        <v>7.1094261690323854</v>
      </c>
      <c r="E47" s="13">
        <f t="shared" ref="E47:E66" si="5">$B$41+$B$42*B47+$B$43*C47</f>
        <v>7.1904019486136583</v>
      </c>
      <c r="F47" s="13">
        <f t="shared" si="3"/>
        <v>-8.0975779581272889E-2</v>
      </c>
      <c r="G47" s="50">
        <f t="shared" si="4"/>
        <v>8.0975779581272889E-2</v>
      </c>
    </row>
    <row r="48" spans="1:10" ht="15.75" customHeight="1">
      <c r="A48" s="49">
        <v>1999</v>
      </c>
      <c r="B48" s="25">
        <v>3</v>
      </c>
      <c r="C48" s="25">
        <f t="shared" si="2"/>
        <v>9</v>
      </c>
      <c r="D48" s="25">
        <f>D46</f>
        <v>7.1094261690323854</v>
      </c>
      <c r="E48" s="13">
        <f t="shared" si="5"/>
        <v>7.2092342807256795</v>
      </c>
      <c r="F48" s="13">
        <f t="shared" si="3"/>
        <v>-9.9808111693294066E-2</v>
      </c>
      <c r="G48" s="50">
        <f t="shared" si="4"/>
        <v>9.9808111693294066E-2</v>
      </c>
    </row>
    <row r="49" spans="1:7" ht="15.75" customHeight="1">
      <c r="A49" s="49">
        <v>2000</v>
      </c>
      <c r="B49" s="25">
        <v>4</v>
      </c>
      <c r="C49" s="25">
        <f t="shared" si="2"/>
        <v>16</v>
      </c>
      <c r="D49" s="25">
        <v>7.1094261690323854</v>
      </c>
      <c r="E49" s="13">
        <f t="shared" si="5"/>
        <v>7.2308548175277716</v>
      </c>
      <c r="F49" s="13">
        <f t="shared" si="3"/>
        <v>-0.12142864849538615</v>
      </c>
      <c r="G49" s="50">
        <f t="shared" si="4"/>
        <v>0.12142864849538615</v>
      </c>
    </row>
    <row r="50" spans="1:7" ht="15.75" customHeight="1">
      <c r="A50" s="49">
        <v>2001</v>
      </c>
      <c r="B50" s="25">
        <v>5</v>
      </c>
      <c r="C50" s="25">
        <f t="shared" si="2"/>
        <v>25</v>
      </c>
      <c r="D50" s="25">
        <v>7.456982153206507</v>
      </c>
      <c r="E50" s="13">
        <f t="shared" si="5"/>
        <v>7.2552635590199346</v>
      </c>
      <c r="F50" s="13">
        <f t="shared" si="3"/>
        <v>0.20171859418657245</v>
      </c>
      <c r="G50" s="50">
        <f t="shared" si="4"/>
        <v>0.20171859418657245</v>
      </c>
    </row>
    <row r="51" spans="1:7" ht="15.75" customHeight="1">
      <c r="A51" s="49">
        <v>2002</v>
      </c>
      <c r="B51" s="25">
        <v>6</v>
      </c>
      <c r="C51" s="25">
        <f t="shared" si="2"/>
        <v>36</v>
      </c>
      <c r="D51" s="25">
        <v>7.2087197137036458</v>
      </c>
      <c r="E51" s="13">
        <f t="shared" si="5"/>
        <v>7.2824605052021694</v>
      </c>
      <c r="F51" s="13">
        <f t="shared" si="3"/>
        <v>-7.3740791498523528E-2</v>
      </c>
      <c r="G51" s="50">
        <f t="shared" si="4"/>
        <v>7.3740791498523528E-2</v>
      </c>
    </row>
    <row r="52" spans="1:7" ht="15.75" customHeight="1">
      <c r="A52" s="49">
        <v>2003</v>
      </c>
      <c r="B52" s="25">
        <v>7</v>
      </c>
      <c r="C52" s="25">
        <f t="shared" si="2"/>
        <v>49</v>
      </c>
      <c r="D52" s="25">
        <v>7.0969403530647153</v>
      </c>
      <c r="E52" s="13">
        <f t="shared" si="5"/>
        <v>7.3124456560744751</v>
      </c>
      <c r="F52" s="13">
        <f t="shared" si="3"/>
        <v>-0.21550530300975979</v>
      </c>
      <c r="G52" s="50">
        <f t="shared" si="4"/>
        <v>0.21550530300975979</v>
      </c>
    </row>
    <row r="53" spans="1:7" ht="15.75" customHeight="1">
      <c r="A53" s="49">
        <v>2004</v>
      </c>
      <c r="B53" s="25">
        <v>8</v>
      </c>
      <c r="C53" s="25">
        <f t="shared" si="2"/>
        <v>64</v>
      </c>
      <c r="D53" s="25">
        <v>7.5542533577086886</v>
      </c>
      <c r="E53" s="13">
        <f t="shared" si="5"/>
        <v>7.3452190116368534</v>
      </c>
      <c r="F53" s="13">
        <f t="shared" si="3"/>
        <v>0.20903434607183513</v>
      </c>
      <c r="G53" s="50">
        <f t="shared" si="4"/>
        <v>0.20903434607183513</v>
      </c>
    </row>
    <row r="54" spans="1:7" ht="15.75" customHeight="1">
      <c r="A54" s="49">
        <v>2005</v>
      </c>
      <c r="B54" s="25">
        <v>9</v>
      </c>
      <c r="C54" s="25">
        <f t="shared" si="2"/>
        <v>81</v>
      </c>
      <c r="D54" s="25">
        <v>7.9851016971665523</v>
      </c>
      <c r="E54" s="13">
        <f t="shared" si="5"/>
        <v>7.3807805718893036</v>
      </c>
      <c r="F54" s="13">
        <f t="shared" si="3"/>
        <v>0.60432112527724868</v>
      </c>
      <c r="G54" s="50">
        <f t="shared" si="4"/>
        <v>0.60432112527724868</v>
      </c>
    </row>
    <row r="55" spans="1:7" ht="15.75" customHeight="1">
      <c r="A55" s="49">
        <v>2006</v>
      </c>
      <c r="B55" s="25">
        <v>10</v>
      </c>
      <c r="C55" s="25">
        <f t="shared" si="2"/>
        <v>100</v>
      </c>
      <c r="D55" s="25">
        <v>7.6611858596976141</v>
      </c>
      <c r="E55" s="13">
        <f t="shared" si="5"/>
        <v>7.4191303368318238</v>
      </c>
      <c r="F55" s="13">
        <f t="shared" si="3"/>
        <v>0.24205552286579035</v>
      </c>
      <c r="G55" s="50">
        <f t="shared" si="4"/>
        <v>0.24205552286579035</v>
      </c>
    </row>
    <row r="56" spans="1:7" ht="15.75" customHeight="1">
      <c r="A56" s="49">
        <v>2007</v>
      </c>
      <c r="B56" s="25">
        <v>11</v>
      </c>
      <c r="C56" s="25">
        <f t="shared" si="2"/>
        <v>121</v>
      </c>
      <c r="D56" s="25">
        <v>7.8683371813768543</v>
      </c>
      <c r="E56" s="13">
        <f t="shared" si="5"/>
        <v>7.4602683064644166</v>
      </c>
      <c r="F56" s="13">
        <f t="shared" si="3"/>
        <v>0.40806887491243771</v>
      </c>
      <c r="G56" s="50">
        <f t="shared" si="4"/>
        <v>0.40806887491243771</v>
      </c>
    </row>
    <row r="57" spans="1:7" ht="15.75" customHeight="1">
      <c r="A57" s="49">
        <v>2008</v>
      </c>
      <c r="B57" s="25">
        <v>12</v>
      </c>
      <c r="C57" s="25">
        <f t="shared" si="2"/>
        <v>144</v>
      </c>
      <c r="D57" s="25">
        <v>6.8776696774120643</v>
      </c>
      <c r="E57" s="13">
        <f t="shared" si="5"/>
        <v>7.5041944807870813</v>
      </c>
      <c r="F57" s="13">
        <f t="shared" si="3"/>
        <v>-0.62652480337501704</v>
      </c>
      <c r="G57" s="50">
        <f t="shared" si="4"/>
        <v>0.62652480337501704</v>
      </c>
    </row>
    <row r="58" spans="1:7" ht="15.75" customHeight="1">
      <c r="A58" s="49">
        <v>2009</v>
      </c>
      <c r="B58" s="25">
        <v>13</v>
      </c>
      <c r="C58" s="25">
        <f t="shared" si="2"/>
        <v>169</v>
      </c>
      <c r="D58" s="25">
        <v>7.8239743361491083</v>
      </c>
      <c r="E58" s="13">
        <f t="shared" si="5"/>
        <v>7.5509088597998169</v>
      </c>
      <c r="F58" s="13">
        <f t="shared" si="3"/>
        <v>0.27306547634929146</v>
      </c>
      <c r="G58" s="50">
        <f t="shared" si="4"/>
        <v>0.27306547634929146</v>
      </c>
    </row>
    <row r="59" spans="1:7" ht="15.75" customHeight="1">
      <c r="A59" s="49">
        <v>2010</v>
      </c>
      <c r="B59" s="25">
        <v>14</v>
      </c>
      <c r="C59" s="25">
        <f t="shared" si="2"/>
        <v>196</v>
      </c>
      <c r="D59" s="25">
        <v>7.6026173881067871</v>
      </c>
      <c r="E59" s="13">
        <f t="shared" si="5"/>
        <v>7.6004114435026242</v>
      </c>
      <c r="F59" s="13">
        <f t="shared" si="3"/>
        <v>2.2059446041629016E-3</v>
      </c>
      <c r="G59" s="50">
        <f t="shared" si="4"/>
        <v>2.2059446041629016E-3</v>
      </c>
    </row>
    <row r="60" spans="1:7" ht="15.75" customHeight="1">
      <c r="A60" s="49">
        <v>2011</v>
      </c>
      <c r="B60" s="25">
        <v>15</v>
      </c>
      <c r="C60" s="25">
        <f t="shared" si="2"/>
        <v>225</v>
      </c>
      <c r="D60" s="25">
        <v>7.2020848409188973</v>
      </c>
      <c r="E60" s="13">
        <f t="shared" si="5"/>
        <v>7.6527022318955025</v>
      </c>
      <c r="F60" s="13">
        <f t="shared" si="3"/>
        <v>-0.45061739097660514</v>
      </c>
      <c r="G60" s="50">
        <f t="shared" si="4"/>
        <v>0.45061739097660514</v>
      </c>
    </row>
    <row r="61" spans="1:7" ht="15.75" customHeight="1">
      <c r="A61" s="49">
        <v>2012</v>
      </c>
      <c r="B61" s="25">
        <v>16</v>
      </c>
      <c r="C61" s="25">
        <f t="shared" si="2"/>
        <v>256</v>
      </c>
      <c r="D61" s="25">
        <v>7.4295763715231482</v>
      </c>
      <c r="E61" s="13">
        <f t="shared" si="5"/>
        <v>7.7077812249784534</v>
      </c>
      <c r="F61" s="13">
        <f t="shared" si="3"/>
        <v>-0.27820485345530521</v>
      </c>
      <c r="G61" s="50">
        <f t="shared" si="4"/>
        <v>0.27820485345530521</v>
      </c>
    </row>
    <row r="62" spans="1:7" ht="15.75" customHeight="1">
      <c r="A62" s="49">
        <v>2013</v>
      </c>
      <c r="B62" s="25">
        <v>17</v>
      </c>
      <c r="C62" s="25">
        <f t="shared" si="2"/>
        <v>289</v>
      </c>
      <c r="D62" s="25">
        <v>7.5226697582129267</v>
      </c>
      <c r="E62" s="13">
        <f t="shared" si="5"/>
        <v>7.7656484227514753</v>
      </c>
      <c r="F62" s="13">
        <f t="shared" si="3"/>
        <v>-0.24297866453854855</v>
      </c>
      <c r="G62" s="50">
        <f t="shared" si="4"/>
        <v>0.24297866453854855</v>
      </c>
    </row>
    <row r="63" spans="1:7" ht="15.75" customHeight="1">
      <c r="A63" s="49">
        <v>2014</v>
      </c>
      <c r="B63" s="25">
        <v>18</v>
      </c>
      <c r="C63" s="25">
        <f t="shared" si="2"/>
        <v>324</v>
      </c>
      <c r="D63" s="25">
        <v>7.566001400599089</v>
      </c>
      <c r="E63" s="13">
        <f t="shared" si="5"/>
        <v>7.826303825214568</v>
      </c>
      <c r="F63" s="13">
        <f t="shared" si="3"/>
        <v>-0.26030242461547903</v>
      </c>
      <c r="G63" s="50">
        <f t="shared" si="4"/>
        <v>0.26030242461547903</v>
      </c>
    </row>
    <row r="64" spans="1:7" ht="15.75" customHeight="1">
      <c r="A64" s="49">
        <v>2015</v>
      </c>
      <c r="B64" s="25">
        <v>19</v>
      </c>
      <c r="C64" s="25">
        <f t="shared" si="2"/>
        <v>361</v>
      </c>
      <c r="D64" s="25">
        <v>7.7828883310598584</v>
      </c>
      <c r="E64" s="13">
        <f t="shared" si="5"/>
        <v>7.8897474323677335</v>
      </c>
      <c r="F64" s="13">
        <f t="shared" si="3"/>
        <v>-0.10685910130787502</v>
      </c>
      <c r="G64" s="50">
        <f t="shared" si="4"/>
        <v>0.10685910130787502</v>
      </c>
    </row>
    <row r="65" spans="1:7" ht="15.75" customHeight="1">
      <c r="A65" s="49">
        <v>2016</v>
      </c>
      <c r="B65" s="25">
        <v>20</v>
      </c>
      <c r="C65" s="25">
        <f t="shared" si="2"/>
        <v>400</v>
      </c>
      <c r="D65" s="25">
        <v>8.3371007941669344</v>
      </c>
      <c r="E65" s="13">
        <f t="shared" si="5"/>
        <v>7.9559792442109707</v>
      </c>
      <c r="F65" s="13">
        <f t="shared" si="3"/>
        <v>0.3811215499559637</v>
      </c>
      <c r="G65" s="50">
        <f t="shared" si="4"/>
        <v>0.3811215499559637</v>
      </c>
    </row>
    <row r="66" spans="1:7" ht="15.75" customHeight="1">
      <c r="A66" s="52">
        <v>2017</v>
      </c>
      <c r="B66" s="15">
        <v>21</v>
      </c>
      <c r="C66" s="15">
        <f t="shared" si="2"/>
        <v>441</v>
      </c>
      <c r="D66" s="15">
        <v>8.325285351227345</v>
      </c>
      <c r="E66" s="15">
        <f t="shared" si="5"/>
        <v>8.0249992607442771</v>
      </c>
      <c r="F66" s="15">
        <f t="shared" si="3"/>
        <v>0.30028609048306798</v>
      </c>
      <c r="G66" s="53">
        <f t="shared" si="4"/>
        <v>0.30028609048306798</v>
      </c>
    </row>
    <row r="67" spans="1:7" ht="15.75" customHeight="1">
      <c r="A67" s="49"/>
    </row>
    <row r="68" spans="1:7" ht="15.75" customHeight="1"/>
    <row r="69" spans="1:7" ht="15.75" customHeight="1">
      <c r="A69" s="27"/>
      <c r="B69" s="27"/>
      <c r="C69" s="27"/>
    </row>
    <row r="70" spans="1:7" ht="15.75" customHeight="1"/>
    <row r="71" spans="1:7" ht="15.75" customHeight="1"/>
    <row r="72" spans="1:7" ht="15.75" customHeight="1"/>
    <row r="73" spans="1:7" ht="15.75" customHeight="1"/>
    <row r="74" spans="1:7" ht="15.75" customHeight="1"/>
    <row r="75" spans="1:7" ht="15.75" customHeight="1"/>
    <row r="76" spans="1:7" ht="15.75" customHeight="1"/>
    <row r="77" spans="1:7" ht="15.75" customHeight="1"/>
    <row r="78" spans="1:7" ht="15.75" customHeight="1"/>
    <row r="79" spans="1:7" ht="15.75" customHeight="1"/>
    <row r="80" spans="1: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7:B27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topLeftCell="A43" workbookViewId="0">
      <selection activeCell="F78" sqref="F78"/>
    </sheetView>
  </sheetViews>
  <sheetFormatPr defaultColWidth="14.42578125" defaultRowHeight="15" customHeight="1"/>
  <cols>
    <col min="1" max="1" width="14.42578125" customWidth="1"/>
    <col min="2" max="2" width="12.85546875" customWidth="1"/>
    <col min="3" max="3" width="16.7109375" customWidth="1"/>
    <col min="4" max="4" width="14.28515625" customWidth="1"/>
    <col min="5" max="5" width="13.42578125" customWidth="1"/>
    <col min="6" max="6" width="16.28515625" customWidth="1"/>
    <col min="7" max="26" width="8.85546875" customWidth="1"/>
  </cols>
  <sheetData>
    <row r="1" spans="1:4">
      <c r="A1" s="26" t="s">
        <v>49</v>
      </c>
      <c r="B1" s="26" t="s">
        <v>80</v>
      </c>
      <c r="C1" s="27" t="s">
        <v>52</v>
      </c>
      <c r="D1" s="27"/>
    </row>
    <row r="2" spans="1:4">
      <c r="A2" s="25">
        <v>1</v>
      </c>
      <c r="B2" s="25">
        <f t="shared" ref="B2:B22" si="0">A2^2</f>
        <v>1</v>
      </c>
      <c r="C2" s="25">
        <v>8.0531837580791752</v>
      </c>
      <c r="D2" s="57"/>
    </row>
    <row r="3" spans="1:4">
      <c r="A3" s="25">
        <v>2</v>
      </c>
      <c r="B3" s="25">
        <f t="shared" si="0"/>
        <v>4</v>
      </c>
      <c r="C3" s="25">
        <v>7.9326559369552534</v>
      </c>
      <c r="D3" s="57"/>
    </row>
    <row r="4" spans="1:4">
      <c r="A4" s="25">
        <v>3</v>
      </c>
      <c r="B4" s="25">
        <f t="shared" si="0"/>
        <v>9</v>
      </c>
      <c r="C4" s="25">
        <v>5.5755991670057616</v>
      </c>
      <c r="D4" s="57"/>
    </row>
    <row r="5" spans="1:4">
      <c r="A5" s="25">
        <v>4</v>
      </c>
      <c r="B5" s="25">
        <f t="shared" si="0"/>
        <v>16</v>
      </c>
      <c r="C5" s="25">
        <v>6.2340456839287874</v>
      </c>
      <c r="D5" s="57"/>
    </row>
    <row r="6" spans="1:4">
      <c r="A6" s="25">
        <v>5</v>
      </c>
      <c r="B6" s="25">
        <f t="shared" si="0"/>
        <v>25</v>
      </c>
      <c r="C6" s="25">
        <v>5.1607558861034368</v>
      </c>
      <c r="D6" s="57"/>
    </row>
    <row r="7" spans="1:4">
      <c r="A7" s="25">
        <v>6</v>
      </c>
      <c r="B7" s="25">
        <f t="shared" si="0"/>
        <v>36</v>
      </c>
      <c r="C7" s="25">
        <v>4.7121684707228182</v>
      </c>
      <c r="D7" s="57"/>
    </row>
    <row r="8" spans="1:4">
      <c r="A8" s="25">
        <v>7</v>
      </c>
      <c r="B8" s="25">
        <f t="shared" si="0"/>
        <v>49</v>
      </c>
      <c r="C8" s="25">
        <v>4.4905947952239957</v>
      </c>
      <c r="D8" s="57"/>
    </row>
    <row r="9" spans="1:4">
      <c r="A9" s="25">
        <v>8</v>
      </c>
      <c r="B9" s="25">
        <f t="shared" si="0"/>
        <v>64</v>
      </c>
      <c r="C9" s="25">
        <v>4.6770600387501791</v>
      </c>
      <c r="D9" s="57"/>
    </row>
    <row r="10" spans="1:4">
      <c r="A10" s="25">
        <v>9</v>
      </c>
      <c r="B10" s="25">
        <f t="shared" si="0"/>
        <v>81</v>
      </c>
      <c r="C10" s="25">
        <v>6.0333539336620063</v>
      </c>
      <c r="D10" s="57"/>
    </row>
    <row r="11" spans="1:4">
      <c r="A11" s="25">
        <v>10</v>
      </c>
      <c r="B11" s="25">
        <f t="shared" si="0"/>
        <v>100</v>
      </c>
      <c r="C11" s="25">
        <v>6.2341811655412487</v>
      </c>
      <c r="D11" s="57"/>
    </row>
    <row r="12" spans="1:4">
      <c r="A12" s="25">
        <v>11</v>
      </c>
      <c r="B12" s="25">
        <f t="shared" si="0"/>
        <v>121</v>
      </c>
      <c r="C12" s="25">
        <v>6.6087328810643058</v>
      </c>
      <c r="D12" s="57"/>
    </row>
    <row r="13" spans="1:4">
      <c r="A13" s="25">
        <v>12</v>
      </c>
      <c r="B13" s="25">
        <f t="shared" si="0"/>
        <v>144</v>
      </c>
      <c r="C13" s="25">
        <v>6.0189703415913893</v>
      </c>
      <c r="D13" s="57"/>
    </row>
    <row r="14" spans="1:4">
      <c r="A14" s="25">
        <v>13</v>
      </c>
      <c r="B14" s="25">
        <f t="shared" si="0"/>
        <v>169</v>
      </c>
      <c r="C14" s="25">
        <v>7.3952521990621118</v>
      </c>
      <c r="D14" s="57"/>
    </row>
    <row r="15" spans="1:4">
      <c r="A15" s="25">
        <v>14</v>
      </c>
      <c r="B15" s="25">
        <f t="shared" si="0"/>
        <v>196</v>
      </c>
      <c r="C15" s="25">
        <v>7.7469577181523501</v>
      </c>
      <c r="D15" s="57"/>
    </row>
    <row r="16" spans="1:4">
      <c r="A16" s="25">
        <v>15</v>
      </c>
      <c r="B16" s="25">
        <f t="shared" si="0"/>
        <v>225</v>
      </c>
      <c r="C16" s="25">
        <v>8.1453666842351442</v>
      </c>
      <c r="D16" s="57"/>
    </row>
    <row r="17" spans="1:10">
      <c r="A17" s="25">
        <v>16</v>
      </c>
      <c r="B17" s="25">
        <f t="shared" si="0"/>
        <v>256</v>
      </c>
      <c r="C17" s="25">
        <v>8.550387597216238</v>
      </c>
      <c r="D17" s="57"/>
    </row>
    <row r="18" spans="1:10">
      <c r="A18" s="25">
        <v>17</v>
      </c>
      <c r="B18" s="25">
        <f t="shared" si="0"/>
        <v>289</v>
      </c>
      <c r="C18" s="25">
        <v>8.9936629930842109</v>
      </c>
      <c r="D18" s="57"/>
    </row>
    <row r="19" spans="1:10">
      <c r="A19" s="25">
        <v>18</v>
      </c>
      <c r="B19" s="25">
        <f t="shared" si="0"/>
        <v>324</v>
      </c>
      <c r="C19" s="25">
        <v>9.4072494961602153</v>
      </c>
      <c r="D19" s="57"/>
    </row>
    <row r="20" spans="1:10">
      <c r="A20" s="25">
        <v>19</v>
      </c>
      <c r="B20" s="25">
        <f t="shared" si="0"/>
        <v>361</v>
      </c>
      <c r="C20" s="25">
        <v>8.3669218128758427</v>
      </c>
      <c r="D20" s="57"/>
    </row>
    <row r="21" spans="1:10" ht="15.75" customHeight="1">
      <c r="A21" s="25">
        <v>20</v>
      </c>
      <c r="B21" s="25">
        <f t="shared" si="0"/>
        <v>400</v>
      </c>
      <c r="C21" s="25">
        <v>8.384060485054313</v>
      </c>
      <c r="D21" s="57"/>
    </row>
    <row r="22" spans="1:10" ht="15.75" customHeight="1">
      <c r="A22" s="25">
        <v>21</v>
      </c>
      <c r="B22" s="25">
        <f t="shared" si="0"/>
        <v>441</v>
      </c>
      <c r="C22" s="25">
        <v>9.848046904160368</v>
      </c>
      <c r="D22" s="57"/>
    </row>
    <row r="23" spans="1:10" ht="15.75" customHeight="1"/>
    <row r="24" spans="1:10" ht="15.75" customHeight="1"/>
    <row r="25" spans="1:10" ht="15.75" customHeight="1">
      <c r="A25" s="13" t="s">
        <v>19</v>
      </c>
    </row>
    <row r="26" spans="1:10" ht="15.75" customHeight="1"/>
    <row r="27" spans="1:10" ht="15.75" customHeight="1">
      <c r="A27" s="67" t="s">
        <v>20</v>
      </c>
      <c r="B27" s="64"/>
      <c r="C27" s="43"/>
      <c r="D27" s="43"/>
      <c r="E27" s="43"/>
      <c r="F27" s="43"/>
      <c r="G27" s="43"/>
      <c r="H27" s="43"/>
      <c r="I27" s="43"/>
      <c r="J27" s="43"/>
    </row>
    <row r="28" spans="1:10" ht="15.75" customHeight="1">
      <c r="A28" s="43" t="s">
        <v>21</v>
      </c>
      <c r="B28" s="43">
        <v>0.83026270426535975</v>
      </c>
      <c r="C28" s="43"/>
      <c r="D28" s="43"/>
      <c r="E28" s="43"/>
      <c r="F28" s="43"/>
      <c r="G28" s="43"/>
      <c r="H28" s="43"/>
      <c r="I28" s="43"/>
      <c r="J28" s="43"/>
    </row>
    <row r="29" spans="1:10" ht="15.75" customHeight="1">
      <c r="A29" s="43" t="s">
        <v>22</v>
      </c>
      <c r="B29" s="43">
        <v>0.68933615809402815</v>
      </c>
      <c r="C29" s="43"/>
      <c r="D29" s="43"/>
      <c r="E29" s="43"/>
      <c r="F29" s="43"/>
      <c r="G29" s="43"/>
      <c r="H29" s="43"/>
      <c r="I29" s="43"/>
      <c r="J29" s="43"/>
    </row>
    <row r="30" spans="1:10" ht="15.75" customHeight="1">
      <c r="A30" s="43" t="s">
        <v>23</v>
      </c>
      <c r="B30" s="43">
        <v>0.65481795343780902</v>
      </c>
      <c r="C30" s="43"/>
      <c r="D30" s="43"/>
      <c r="E30" s="43"/>
      <c r="F30" s="43"/>
      <c r="G30" s="43"/>
      <c r="H30" s="43"/>
      <c r="I30" s="43"/>
      <c r="J30" s="43"/>
    </row>
    <row r="31" spans="1:10" ht="15.75" customHeight="1">
      <c r="A31" s="43" t="s">
        <v>24</v>
      </c>
      <c r="B31" s="43">
        <v>0.96108505859672644</v>
      </c>
      <c r="C31" s="43"/>
      <c r="D31" s="43"/>
      <c r="E31" s="43"/>
      <c r="F31" s="43"/>
      <c r="G31" s="43"/>
      <c r="H31" s="43"/>
      <c r="I31" s="43"/>
      <c r="J31" s="43"/>
    </row>
    <row r="32" spans="1:10" ht="15.75" customHeight="1">
      <c r="A32" s="44" t="s">
        <v>25</v>
      </c>
      <c r="B32" s="44">
        <v>21</v>
      </c>
      <c r="C32" s="43"/>
      <c r="D32" s="43"/>
      <c r="E32" s="43"/>
      <c r="F32" s="43"/>
      <c r="G32" s="43"/>
      <c r="H32" s="43"/>
      <c r="I32" s="43"/>
      <c r="J32" s="43"/>
    </row>
    <row r="33" spans="1:10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</row>
    <row r="34" spans="1:10" ht="15.75" customHeight="1">
      <c r="A34" s="43" t="s">
        <v>26</v>
      </c>
      <c r="B34" s="43"/>
      <c r="C34" s="43"/>
      <c r="D34" s="43"/>
      <c r="E34" s="43"/>
      <c r="F34" s="43"/>
      <c r="G34" s="43"/>
      <c r="H34" s="43"/>
      <c r="I34" s="43"/>
      <c r="J34" s="43"/>
    </row>
    <row r="35" spans="1:10" ht="15.75" customHeight="1">
      <c r="A35" s="42"/>
      <c r="B35" s="42" t="s">
        <v>27</v>
      </c>
      <c r="C35" s="42" t="s">
        <v>28</v>
      </c>
      <c r="D35" s="42" t="s">
        <v>29</v>
      </c>
      <c r="E35" s="42" t="s">
        <v>30</v>
      </c>
      <c r="F35" s="42" t="s">
        <v>31</v>
      </c>
      <c r="G35" s="43"/>
      <c r="H35" s="43"/>
      <c r="I35" s="43"/>
      <c r="J35" s="43"/>
    </row>
    <row r="36" spans="1:10" ht="15.75" customHeight="1">
      <c r="A36" s="43" t="s">
        <v>32</v>
      </c>
      <c r="B36" s="43">
        <v>2</v>
      </c>
      <c r="C36" s="43">
        <v>36.892365861499115</v>
      </c>
      <c r="D36" s="43">
        <v>18.446182930749558</v>
      </c>
      <c r="E36" s="43">
        <v>19.970220495515587</v>
      </c>
      <c r="F36" s="43">
        <v>2.6953575164299517E-5</v>
      </c>
      <c r="G36" s="43"/>
      <c r="H36" s="43"/>
      <c r="I36" s="43"/>
      <c r="J36" s="43"/>
    </row>
    <row r="37" spans="1:10" ht="15.75" customHeight="1">
      <c r="A37" s="43" t="s">
        <v>33</v>
      </c>
      <c r="B37" s="43">
        <v>18</v>
      </c>
      <c r="C37" s="43">
        <v>16.626320817441716</v>
      </c>
      <c r="D37" s="43">
        <v>0.9236844898578731</v>
      </c>
      <c r="E37" s="43"/>
      <c r="F37" s="43"/>
      <c r="G37" s="43"/>
      <c r="H37" s="43"/>
      <c r="I37" s="43"/>
      <c r="J37" s="43"/>
    </row>
    <row r="38" spans="1:10" ht="15.75" customHeight="1">
      <c r="A38" s="44" t="s">
        <v>34</v>
      </c>
      <c r="B38" s="44">
        <v>20</v>
      </c>
      <c r="C38" s="44">
        <v>53.518686678940831</v>
      </c>
      <c r="D38" s="44"/>
      <c r="E38" s="44"/>
      <c r="F38" s="44"/>
      <c r="G38" s="43"/>
      <c r="H38" s="43"/>
      <c r="I38" s="43"/>
      <c r="J38" s="43"/>
    </row>
    <row r="39" spans="1:10" ht="15.7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</row>
    <row r="40" spans="1:10" ht="15.75" customHeight="1">
      <c r="A40" s="42"/>
      <c r="B40" s="42" t="s">
        <v>35</v>
      </c>
      <c r="C40" s="42" t="s">
        <v>24</v>
      </c>
      <c r="D40" s="42" t="s">
        <v>36</v>
      </c>
      <c r="E40" s="42" t="s">
        <v>37</v>
      </c>
      <c r="F40" s="42" t="s">
        <v>38</v>
      </c>
      <c r="G40" s="42" t="s">
        <v>39</v>
      </c>
      <c r="H40" s="42" t="s">
        <v>40</v>
      </c>
      <c r="I40" s="42" t="s">
        <v>41</v>
      </c>
      <c r="J40" s="42" t="s">
        <v>41</v>
      </c>
    </row>
    <row r="41" spans="1:10" ht="15.75" customHeight="1">
      <c r="A41" s="43" t="s">
        <v>42</v>
      </c>
      <c r="B41" s="43">
        <v>7.1903695891900075</v>
      </c>
      <c r="C41" s="43">
        <v>0.69424976327366428</v>
      </c>
      <c r="D41" s="43">
        <v>10.357035708999813</v>
      </c>
      <c r="E41" s="43">
        <v>5.1911957278945902E-9</v>
      </c>
      <c r="F41" s="43">
        <v>5.7318049600962429</v>
      </c>
      <c r="G41" s="43">
        <v>8.6489342182837721</v>
      </c>
      <c r="H41" s="43">
        <v>5.7318049600962429</v>
      </c>
      <c r="I41" s="43">
        <v>8.6489342182837721</v>
      </c>
      <c r="J41" s="43">
        <v>65.336476138868164</v>
      </c>
    </row>
    <row r="42" spans="1:10" ht="15.75" customHeight="1">
      <c r="A42" s="43" t="s">
        <v>69</v>
      </c>
      <c r="B42" s="43">
        <v>-0.35814396954794575</v>
      </c>
      <c r="C42" s="43">
        <v>0.14535717964616982</v>
      </c>
      <c r="D42" s="43">
        <v>-2.4638890931961126</v>
      </c>
      <c r="E42" s="43">
        <v>2.4042982836232133E-2</v>
      </c>
      <c r="F42" s="43">
        <v>-0.66352807197385988</v>
      </c>
      <c r="G42" s="43">
        <v>-5.2759867122031623E-2</v>
      </c>
      <c r="H42" s="43">
        <v>-0.66352807197385988</v>
      </c>
      <c r="I42" s="43">
        <v>-5.2759867122031623E-2</v>
      </c>
      <c r="J42" s="43">
        <v>7.4907215488269179</v>
      </c>
    </row>
    <row r="43" spans="1:10" ht="15.75" customHeight="1">
      <c r="A43" s="44" t="s">
        <v>80</v>
      </c>
      <c r="B43" s="44">
        <v>2.4253308227488508E-2</v>
      </c>
      <c r="C43" s="44">
        <v>6.4168424156297614E-3</v>
      </c>
      <c r="D43" s="44">
        <v>3.7796328250813436</v>
      </c>
      <c r="E43" s="44">
        <v>1.3722795822112873E-3</v>
      </c>
      <c r="F43" s="44">
        <v>1.0772022567738401E-2</v>
      </c>
      <c r="G43" s="44">
        <v>3.7734593887238613E-2</v>
      </c>
      <c r="H43" s="44">
        <v>1.0772022567738401E-2</v>
      </c>
      <c r="I43" s="44">
        <v>3.7734593887238613E-2</v>
      </c>
      <c r="J43" s="44">
        <v>1.5243221445810304</v>
      </c>
    </row>
    <row r="44" spans="1:10" ht="15.75" customHeight="1"/>
    <row r="45" spans="1:10" ht="15.75" customHeight="1">
      <c r="A45" s="45" t="s">
        <v>48</v>
      </c>
      <c r="B45" s="46" t="s">
        <v>49</v>
      </c>
      <c r="C45" s="47" t="s">
        <v>82</v>
      </c>
      <c r="D45" s="47" t="s">
        <v>50</v>
      </c>
      <c r="E45" s="47" t="s">
        <v>72</v>
      </c>
      <c r="F45" s="48" t="s">
        <v>73</v>
      </c>
    </row>
    <row r="46" spans="1:10" ht="15.75" customHeight="1">
      <c r="A46" s="49">
        <v>1997</v>
      </c>
      <c r="B46" s="25">
        <v>1</v>
      </c>
      <c r="C46" s="25">
        <v>8.0531837580791752</v>
      </c>
      <c r="D46" s="13">
        <f t="shared" ref="D46:D66" si="1">B$41+B$42*B46+B$43*(B46^2)</f>
        <v>6.8564789278695502</v>
      </c>
      <c r="E46" s="13">
        <f t="shared" ref="E46:E66" si="2">C46-D46</f>
        <v>1.196704830209625</v>
      </c>
      <c r="F46" s="50">
        <f t="shared" ref="F46:F66" si="3">ABS(E46:E66)</f>
        <v>1.196704830209625</v>
      </c>
      <c r="H46" s="51" t="s">
        <v>74</v>
      </c>
      <c r="I46" s="51">
        <f>SUM(F46:F66)/B66</f>
        <v>0.79903959587708329</v>
      </c>
    </row>
    <row r="47" spans="1:10" ht="15.75" customHeight="1">
      <c r="A47" s="49">
        <v>1998</v>
      </c>
      <c r="B47" s="25">
        <v>2</v>
      </c>
      <c r="C47" s="25">
        <v>7.9326559369552534</v>
      </c>
      <c r="D47" s="13">
        <f t="shared" si="1"/>
        <v>6.5710948830040703</v>
      </c>
      <c r="E47" s="13">
        <f t="shared" si="2"/>
        <v>1.3615610539511831</v>
      </c>
      <c r="F47" s="50">
        <f t="shared" si="3"/>
        <v>1.3615610539511831</v>
      </c>
    </row>
    <row r="48" spans="1:10" ht="15.75" customHeight="1">
      <c r="A48" s="49">
        <v>1999</v>
      </c>
      <c r="B48" s="25">
        <v>3</v>
      </c>
      <c r="C48" s="25">
        <v>5.5755991670057616</v>
      </c>
      <c r="D48" s="13">
        <f t="shared" si="1"/>
        <v>6.334217454593567</v>
      </c>
      <c r="E48" s="13">
        <f t="shared" si="2"/>
        <v>-0.75861828758780536</v>
      </c>
      <c r="F48" s="50">
        <f t="shared" si="3"/>
        <v>0.75861828758780536</v>
      </c>
    </row>
    <row r="49" spans="1:6" ht="15.75" customHeight="1">
      <c r="A49" s="49">
        <v>2000</v>
      </c>
      <c r="B49" s="25">
        <v>4</v>
      </c>
      <c r="C49" s="25">
        <v>6.2340456839287874</v>
      </c>
      <c r="D49" s="13">
        <f t="shared" si="1"/>
        <v>6.1458466426380403</v>
      </c>
      <c r="E49" s="13">
        <f t="shared" si="2"/>
        <v>8.8199041290747182E-2</v>
      </c>
      <c r="F49" s="50">
        <f t="shared" si="3"/>
        <v>8.8199041290747182E-2</v>
      </c>
    </row>
    <row r="50" spans="1:6" ht="15.75" customHeight="1">
      <c r="A50" s="49">
        <v>2001</v>
      </c>
      <c r="B50" s="25">
        <v>5</v>
      </c>
      <c r="C50" s="25">
        <v>5.1607558861034368</v>
      </c>
      <c r="D50" s="13">
        <f t="shared" si="1"/>
        <v>6.0059824471374919</v>
      </c>
      <c r="E50" s="13">
        <f t="shared" si="2"/>
        <v>-0.84522656103405502</v>
      </c>
      <c r="F50" s="50">
        <f t="shared" si="3"/>
        <v>0.84522656103405502</v>
      </c>
    </row>
    <row r="51" spans="1:6" ht="15.75" customHeight="1">
      <c r="A51" s="49">
        <v>2002</v>
      </c>
      <c r="B51" s="25">
        <v>6</v>
      </c>
      <c r="C51" s="25">
        <v>4.7121684707228182</v>
      </c>
      <c r="D51" s="13">
        <f t="shared" si="1"/>
        <v>5.9146248680919191</v>
      </c>
      <c r="E51" s="13">
        <f t="shared" si="2"/>
        <v>-1.2024563973691009</v>
      </c>
      <c r="F51" s="50">
        <f t="shared" si="3"/>
        <v>1.2024563973691009</v>
      </c>
    </row>
    <row r="52" spans="1:6" ht="15.75" customHeight="1">
      <c r="A52" s="49">
        <v>2003</v>
      </c>
      <c r="B52" s="25">
        <v>7</v>
      </c>
      <c r="C52" s="25">
        <v>4.4905947952239957</v>
      </c>
      <c r="D52" s="13">
        <f t="shared" si="1"/>
        <v>5.8717739055013238</v>
      </c>
      <c r="E52" s="13">
        <f t="shared" si="2"/>
        <v>-1.3811791102773281</v>
      </c>
      <c r="F52" s="50">
        <f t="shared" si="3"/>
        <v>1.3811791102773281</v>
      </c>
    </row>
    <row r="53" spans="1:6" ht="15.75" customHeight="1">
      <c r="A53" s="49">
        <v>2004</v>
      </c>
      <c r="B53" s="25">
        <v>8</v>
      </c>
      <c r="C53" s="25">
        <v>4.6770600387501791</v>
      </c>
      <c r="D53" s="13">
        <f t="shared" si="1"/>
        <v>5.8774295593657051</v>
      </c>
      <c r="E53" s="13">
        <f t="shared" si="2"/>
        <v>-1.200369520615526</v>
      </c>
      <c r="F53" s="50">
        <f t="shared" si="3"/>
        <v>1.200369520615526</v>
      </c>
    </row>
    <row r="54" spans="1:6" ht="15.75" customHeight="1">
      <c r="A54" s="49">
        <v>2005</v>
      </c>
      <c r="B54" s="25">
        <v>9</v>
      </c>
      <c r="C54" s="25">
        <v>6.0333539336620063</v>
      </c>
      <c r="D54" s="13">
        <f t="shared" si="1"/>
        <v>5.9315918296850647</v>
      </c>
      <c r="E54" s="13">
        <f t="shared" si="2"/>
        <v>0.10176210397694163</v>
      </c>
      <c r="F54" s="50">
        <f t="shared" si="3"/>
        <v>0.10176210397694163</v>
      </c>
    </row>
    <row r="55" spans="1:6" ht="15.75" customHeight="1">
      <c r="A55" s="49">
        <v>2006</v>
      </c>
      <c r="B55" s="25">
        <v>10</v>
      </c>
      <c r="C55" s="25">
        <v>6.2341811655412487</v>
      </c>
      <c r="D55" s="13">
        <f t="shared" si="1"/>
        <v>6.0342607164594009</v>
      </c>
      <c r="E55" s="13">
        <f t="shared" si="2"/>
        <v>0.19992044908184781</v>
      </c>
      <c r="F55" s="50">
        <f t="shared" si="3"/>
        <v>0.19992044908184781</v>
      </c>
    </row>
    <row r="56" spans="1:6" ht="15.75" customHeight="1">
      <c r="A56" s="49">
        <v>2007</v>
      </c>
      <c r="B56" s="25">
        <v>11</v>
      </c>
      <c r="C56" s="25">
        <v>6.6087328810643058</v>
      </c>
      <c r="D56" s="13">
        <f t="shared" si="1"/>
        <v>6.1854362196887136</v>
      </c>
      <c r="E56" s="13">
        <f t="shared" si="2"/>
        <v>0.42329666137559219</v>
      </c>
      <c r="F56" s="50">
        <f t="shared" si="3"/>
        <v>0.42329666137559219</v>
      </c>
    </row>
    <row r="57" spans="1:6" ht="15.75" customHeight="1">
      <c r="A57" s="49">
        <v>2008</v>
      </c>
      <c r="B57" s="25">
        <v>12</v>
      </c>
      <c r="C57" s="25">
        <v>6.0189703415913893</v>
      </c>
      <c r="D57" s="13">
        <f t="shared" si="1"/>
        <v>6.3851183393730038</v>
      </c>
      <c r="E57" s="13">
        <f t="shared" si="2"/>
        <v>-0.36614799778161444</v>
      </c>
      <c r="F57" s="50">
        <f t="shared" si="3"/>
        <v>0.36614799778161444</v>
      </c>
    </row>
    <row r="58" spans="1:6" ht="15.75" customHeight="1">
      <c r="A58" s="49">
        <v>2009</v>
      </c>
      <c r="B58" s="25">
        <v>13</v>
      </c>
      <c r="C58" s="25">
        <v>7.3952521990621118</v>
      </c>
      <c r="D58" s="13">
        <f t="shared" si="1"/>
        <v>6.6333070755122705</v>
      </c>
      <c r="E58" s="13">
        <f t="shared" si="2"/>
        <v>0.76194512354984134</v>
      </c>
      <c r="F58" s="50">
        <f t="shared" si="3"/>
        <v>0.76194512354984134</v>
      </c>
    </row>
    <row r="59" spans="1:6" ht="15.75" customHeight="1">
      <c r="A59" s="49">
        <v>2010</v>
      </c>
      <c r="B59" s="25">
        <v>14</v>
      </c>
      <c r="C59" s="25">
        <v>7.7469577181523501</v>
      </c>
      <c r="D59" s="13">
        <f t="shared" si="1"/>
        <v>6.9300024281065147</v>
      </c>
      <c r="E59" s="13">
        <f t="shared" si="2"/>
        <v>0.81695529004583545</v>
      </c>
      <c r="F59" s="50">
        <f t="shared" si="3"/>
        <v>0.81695529004583545</v>
      </c>
    </row>
    <row r="60" spans="1:6" ht="15.75" customHeight="1">
      <c r="A60" s="49">
        <v>2011</v>
      </c>
      <c r="B60" s="25">
        <v>15</v>
      </c>
      <c r="C60" s="25">
        <v>8.1453666842351442</v>
      </c>
      <c r="D60" s="13">
        <f t="shared" si="1"/>
        <v>7.2752043971557363</v>
      </c>
      <c r="E60" s="13">
        <f t="shared" si="2"/>
        <v>0.8701622870794079</v>
      </c>
      <c r="F60" s="50">
        <f t="shared" si="3"/>
        <v>0.8701622870794079</v>
      </c>
    </row>
    <row r="61" spans="1:6" ht="15.75" customHeight="1">
      <c r="A61" s="49">
        <v>2012</v>
      </c>
      <c r="B61" s="25">
        <v>16</v>
      </c>
      <c r="C61" s="25">
        <v>8.550387597216238</v>
      </c>
      <c r="D61" s="13">
        <f t="shared" si="1"/>
        <v>7.6689129826599336</v>
      </c>
      <c r="E61" s="13">
        <f t="shared" si="2"/>
        <v>0.88147461455630438</v>
      </c>
      <c r="F61" s="50">
        <f t="shared" si="3"/>
        <v>0.88147461455630438</v>
      </c>
    </row>
    <row r="62" spans="1:6" ht="15.75" customHeight="1">
      <c r="A62" s="49">
        <v>2013</v>
      </c>
      <c r="B62" s="25">
        <v>17</v>
      </c>
      <c r="C62" s="25">
        <v>8.9936629930842109</v>
      </c>
      <c r="D62" s="13">
        <f t="shared" si="1"/>
        <v>8.1111281846191083</v>
      </c>
      <c r="E62" s="13">
        <f t="shared" si="2"/>
        <v>0.88253480846510257</v>
      </c>
      <c r="F62" s="50">
        <f t="shared" si="3"/>
        <v>0.88253480846510257</v>
      </c>
    </row>
    <row r="63" spans="1:6" ht="15.75" customHeight="1">
      <c r="A63" s="49">
        <v>2014</v>
      </c>
      <c r="B63" s="25">
        <v>18</v>
      </c>
      <c r="C63" s="25">
        <v>9.4072494961602153</v>
      </c>
      <c r="D63" s="13">
        <f t="shared" si="1"/>
        <v>8.6018500030332614</v>
      </c>
      <c r="E63" s="13">
        <f t="shared" si="2"/>
        <v>0.80539949312695391</v>
      </c>
      <c r="F63" s="50">
        <f t="shared" si="3"/>
        <v>0.80539949312695391</v>
      </c>
    </row>
    <row r="64" spans="1:6" ht="15.75" customHeight="1">
      <c r="A64" s="49">
        <v>2015</v>
      </c>
      <c r="B64" s="25">
        <v>19</v>
      </c>
      <c r="C64" s="25">
        <v>8.3669218128758427</v>
      </c>
      <c r="D64" s="13">
        <f t="shared" si="1"/>
        <v>9.1410784379023902</v>
      </c>
      <c r="E64" s="13">
        <f t="shared" si="2"/>
        <v>-0.77415662502654747</v>
      </c>
      <c r="F64" s="50">
        <f t="shared" si="3"/>
        <v>0.77415662502654747</v>
      </c>
    </row>
    <row r="65" spans="1:6" ht="15.75" customHeight="1">
      <c r="A65" s="49">
        <v>2016</v>
      </c>
      <c r="B65" s="25">
        <v>20</v>
      </c>
      <c r="C65" s="25">
        <v>8.384060485054313</v>
      </c>
      <c r="D65" s="13">
        <f t="shared" si="1"/>
        <v>9.7288134892264964</v>
      </c>
      <c r="E65" s="13">
        <f t="shared" si="2"/>
        <v>-1.3447530041721834</v>
      </c>
      <c r="F65" s="50">
        <f t="shared" si="3"/>
        <v>1.3447530041721834</v>
      </c>
    </row>
    <row r="66" spans="1:6" ht="15.75" customHeight="1">
      <c r="A66" s="52">
        <v>2017</v>
      </c>
      <c r="B66" s="15">
        <v>21</v>
      </c>
      <c r="C66" s="15">
        <v>9.848046904160368</v>
      </c>
      <c r="D66" s="15">
        <f t="shared" si="1"/>
        <v>10.365055157005578</v>
      </c>
      <c r="E66" s="15">
        <f t="shared" si="2"/>
        <v>-0.51700825284521024</v>
      </c>
      <c r="F66" s="53">
        <f t="shared" si="3"/>
        <v>0.51700825284521024</v>
      </c>
    </row>
    <row r="67" spans="1:6" ht="15.75" customHeight="1"/>
    <row r="68" spans="1:6" ht="15.75" customHeight="1"/>
    <row r="69" spans="1:6" ht="15.75" customHeight="1">
      <c r="A69" s="27" t="s">
        <v>79</v>
      </c>
    </row>
    <row r="70" spans="1:6" ht="15.75" customHeight="1"/>
    <row r="71" spans="1:6" ht="15.75" customHeight="1">
      <c r="A71" s="55" t="s">
        <v>48</v>
      </c>
      <c r="B71" s="55" t="s">
        <v>49</v>
      </c>
      <c r="C71" s="55" t="s">
        <v>50</v>
      </c>
    </row>
    <row r="72" spans="1:6" ht="15.75" customHeight="1">
      <c r="A72" s="28">
        <v>2018</v>
      </c>
      <c r="B72" s="28">
        <v>22</v>
      </c>
      <c r="C72" s="28">
        <f t="shared" ref="C72:C79" si="4">$B$41+$B$42*B72+$B$43*(B72^2)</f>
        <v>11.049803441239639</v>
      </c>
    </row>
    <row r="73" spans="1:6" ht="15.75" customHeight="1">
      <c r="A73" s="28">
        <v>2019</v>
      </c>
      <c r="B73" s="28">
        <v>23</v>
      </c>
      <c r="C73" s="28">
        <f t="shared" si="4"/>
        <v>11.783058341928676</v>
      </c>
    </row>
    <row r="74" spans="1:6" ht="15.75" customHeight="1">
      <c r="A74" s="28">
        <v>2020</v>
      </c>
      <c r="B74" s="28">
        <v>24</v>
      </c>
      <c r="C74" s="28">
        <f t="shared" si="4"/>
        <v>12.56481985907269</v>
      </c>
    </row>
    <row r="75" spans="1:6" ht="15.75" customHeight="1">
      <c r="A75" s="28">
        <v>2021</v>
      </c>
      <c r="B75" s="28">
        <v>25</v>
      </c>
      <c r="C75" s="28">
        <f t="shared" si="4"/>
        <v>13.395087992671682</v>
      </c>
    </row>
    <row r="76" spans="1:6" ht="15.75" customHeight="1">
      <c r="A76" s="28">
        <v>2022</v>
      </c>
      <c r="B76" s="28">
        <v>26</v>
      </c>
      <c r="C76" s="28">
        <f t="shared" si="4"/>
        <v>14.273862742725649</v>
      </c>
    </row>
    <row r="77" spans="1:6" ht="15.75" customHeight="1">
      <c r="A77" s="68">
        <v>2023</v>
      </c>
      <c r="B77" s="68">
        <v>27</v>
      </c>
      <c r="C77" s="68">
        <f t="shared" si="4"/>
        <v>15.201144109234596</v>
      </c>
    </row>
    <row r="78" spans="1:6" ht="15.75" customHeight="1">
      <c r="A78" s="68">
        <v>2024</v>
      </c>
      <c r="B78" s="68">
        <v>28</v>
      </c>
      <c r="C78" s="68">
        <f t="shared" si="4"/>
        <v>16.17693209219852</v>
      </c>
    </row>
    <row r="79" spans="1:6" ht="15.75" customHeight="1">
      <c r="A79" s="68">
        <v>2025</v>
      </c>
      <c r="B79" s="68">
        <v>29</v>
      </c>
      <c r="C79" s="68">
        <f t="shared" si="4"/>
        <v>17.201226691617418</v>
      </c>
    </row>
    <row r="80" spans="1: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7:B27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topLeftCell="A31" workbookViewId="0"/>
  </sheetViews>
  <sheetFormatPr defaultColWidth="14.42578125" defaultRowHeight="15" customHeight="1"/>
  <cols>
    <col min="1" max="1" width="15.85546875" customWidth="1"/>
    <col min="2" max="2" width="12.28515625" customWidth="1"/>
    <col min="3" max="3" width="11.85546875" customWidth="1"/>
    <col min="4" max="4" width="12.28515625" customWidth="1"/>
    <col min="5" max="5" width="11.28515625" customWidth="1"/>
    <col min="6" max="6" width="10.85546875" customWidth="1"/>
    <col min="7" max="26" width="8.85546875" customWidth="1"/>
  </cols>
  <sheetData>
    <row r="1" spans="1:3">
      <c r="A1" s="26" t="s">
        <v>49</v>
      </c>
      <c r="B1" s="27" t="s">
        <v>52</v>
      </c>
      <c r="C1" s="25" t="s">
        <v>83</v>
      </c>
    </row>
    <row r="2" spans="1:3">
      <c r="A2" s="25">
        <v>1</v>
      </c>
      <c r="B2" s="57">
        <v>8.0531837580791752</v>
      </c>
      <c r="C2" s="13">
        <f t="shared" ref="C2:C22" si="0">LOG10(B2)</f>
        <v>0.90596760896567741</v>
      </c>
    </row>
    <row r="3" spans="1:3">
      <c r="A3" s="25">
        <v>2</v>
      </c>
      <c r="B3" s="57">
        <v>7.9326559369552534</v>
      </c>
      <c r="C3" s="13">
        <f t="shared" si="0"/>
        <v>0.89941861804235912</v>
      </c>
    </row>
    <row r="4" spans="1:3">
      <c r="A4" s="25">
        <v>3</v>
      </c>
      <c r="B4" s="57">
        <v>5.5755991670057616</v>
      </c>
      <c r="C4" s="13">
        <f t="shared" si="0"/>
        <v>0.74629154453494018</v>
      </c>
    </row>
    <row r="5" spans="1:3">
      <c r="A5" s="25">
        <v>4</v>
      </c>
      <c r="B5" s="57">
        <v>6.2340456839287874</v>
      </c>
      <c r="C5" s="13">
        <f t="shared" si="0"/>
        <v>0.79476998052110459</v>
      </c>
    </row>
    <row r="6" spans="1:3">
      <c r="A6" s="25">
        <v>5</v>
      </c>
      <c r="B6" s="57">
        <v>5.1607558861034368</v>
      </c>
      <c r="C6" s="13">
        <f t="shared" si="0"/>
        <v>0.7127133165732249</v>
      </c>
    </row>
    <row r="7" spans="1:3">
      <c r="A7" s="25">
        <v>6</v>
      </c>
      <c r="B7" s="57">
        <v>4.7121684707228182</v>
      </c>
      <c r="C7" s="13">
        <f t="shared" si="0"/>
        <v>0.67322080907050175</v>
      </c>
    </row>
    <row r="8" spans="1:3">
      <c r="A8" s="25">
        <v>7</v>
      </c>
      <c r="B8" s="57">
        <v>4.4905947952239957</v>
      </c>
      <c r="C8" s="13">
        <f t="shared" si="0"/>
        <v>0.65230386865932177</v>
      </c>
    </row>
    <row r="9" spans="1:3">
      <c r="A9" s="25">
        <v>8</v>
      </c>
      <c r="B9" s="57">
        <v>4.6770600387501791</v>
      </c>
      <c r="C9" s="13">
        <f t="shared" si="0"/>
        <v>0.6699729449203804</v>
      </c>
    </row>
    <row r="10" spans="1:3">
      <c r="A10" s="25">
        <v>9</v>
      </c>
      <c r="B10" s="57">
        <v>6.0333539336620063</v>
      </c>
      <c r="C10" s="13">
        <f t="shared" si="0"/>
        <v>0.78055880301037195</v>
      </c>
    </row>
    <row r="11" spans="1:3">
      <c r="A11" s="25">
        <v>10</v>
      </c>
      <c r="B11" s="57">
        <v>6.2341811655412487</v>
      </c>
      <c r="C11" s="13">
        <f t="shared" si="0"/>
        <v>0.79477941873832736</v>
      </c>
    </row>
    <row r="12" spans="1:3">
      <c r="A12" s="25">
        <v>11</v>
      </c>
      <c r="B12" s="57">
        <v>6.6087328810643058</v>
      </c>
      <c r="C12" s="13">
        <f t="shared" si="0"/>
        <v>0.82011819843961953</v>
      </c>
    </row>
    <row r="13" spans="1:3">
      <c r="A13" s="25">
        <v>12</v>
      </c>
      <c r="B13" s="57">
        <v>6.0189703415913893</v>
      </c>
      <c r="C13" s="13">
        <f t="shared" si="0"/>
        <v>0.779522203348891</v>
      </c>
    </row>
    <row r="14" spans="1:3">
      <c r="A14" s="25">
        <v>13</v>
      </c>
      <c r="B14" s="57">
        <v>7.3952521990621118</v>
      </c>
      <c r="C14" s="13">
        <f t="shared" si="0"/>
        <v>0.8689529892583171</v>
      </c>
    </row>
    <row r="15" spans="1:3">
      <c r="A15" s="25">
        <v>14</v>
      </c>
      <c r="B15" s="57">
        <v>7.7469577181523501</v>
      </c>
      <c r="C15" s="13">
        <f t="shared" si="0"/>
        <v>0.88913118565263716</v>
      </c>
    </row>
    <row r="16" spans="1:3">
      <c r="A16" s="25">
        <v>15</v>
      </c>
      <c r="B16" s="57">
        <v>8.1453666842351442</v>
      </c>
      <c r="C16" s="13">
        <f t="shared" si="0"/>
        <v>0.91091063994659982</v>
      </c>
    </row>
    <row r="17" spans="1:9">
      <c r="A17" s="25">
        <v>16</v>
      </c>
      <c r="B17" s="57">
        <v>8.550387597216238</v>
      </c>
      <c r="C17" s="13">
        <f t="shared" si="0"/>
        <v>0.93198580215704352</v>
      </c>
    </row>
    <row r="18" spans="1:9">
      <c r="A18" s="25">
        <v>17</v>
      </c>
      <c r="B18" s="57">
        <v>8.9936629930842109</v>
      </c>
      <c r="C18" s="13">
        <f t="shared" si="0"/>
        <v>0.95393660982898421</v>
      </c>
    </row>
    <row r="19" spans="1:9">
      <c r="A19" s="25">
        <v>18</v>
      </c>
      <c r="B19" s="57">
        <v>9.4072494961602153</v>
      </c>
      <c r="C19" s="13">
        <f t="shared" si="0"/>
        <v>0.97346266240154233</v>
      </c>
    </row>
    <row r="20" spans="1:9">
      <c r="A20" s="25">
        <v>19</v>
      </c>
      <c r="B20" s="57">
        <v>8.3669218128758427</v>
      </c>
      <c r="C20" s="13">
        <f t="shared" si="0"/>
        <v>0.92256571061410553</v>
      </c>
    </row>
    <row r="21" spans="1:9" ht="15.75" customHeight="1">
      <c r="A21" s="25">
        <v>20</v>
      </c>
      <c r="B21" s="57">
        <v>8.384060485054313</v>
      </c>
      <c r="C21" s="13">
        <f t="shared" si="0"/>
        <v>0.92345440277783986</v>
      </c>
    </row>
    <row r="22" spans="1:9" ht="15.75" customHeight="1">
      <c r="A22" s="25">
        <v>21</v>
      </c>
      <c r="B22" s="57">
        <v>9.848046904160368</v>
      </c>
      <c r="C22" s="13">
        <f t="shared" si="0"/>
        <v>0.99335010838076565</v>
      </c>
    </row>
    <row r="23" spans="1:9" ht="15.75" customHeight="1"/>
    <row r="24" spans="1:9" ht="15.75" customHeight="1"/>
    <row r="25" spans="1:9" ht="15.75" customHeight="1">
      <c r="A25" s="13" t="s">
        <v>19</v>
      </c>
    </row>
    <row r="26" spans="1:9" ht="15.75" customHeight="1"/>
    <row r="27" spans="1:9" ht="15.75" customHeight="1">
      <c r="A27" s="67" t="s">
        <v>20</v>
      </c>
      <c r="B27" s="64"/>
      <c r="C27" s="43"/>
      <c r="D27" s="43"/>
      <c r="E27" s="43"/>
      <c r="F27" s="43"/>
      <c r="G27" s="43"/>
      <c r="H27" s="43"/>
      <c r="I27" s="43"/>
    </row>
    <row r="28" spans="1:9" ht="15.75" customHeight="1">
      <c r="A28" s="43" t="s">
        <v>21</v>
      </c>
      <c r="B28" s="43">
        <v>0.63942025809205427</v>
      </c>
      <c r="C28" s="43"/>
      <c r="D28" s="43"/>
      <c r="E28" s="43"/>
      <c r="F28" s="43"/>
      <c r="G28" s="43"/>
      <c r="H28" s="43"/>
      <c r="I28" s="43"/>
    </row>
    <row r="29" spans="1:9" ht="15.75" customHeight="1">
      <c r="A29" s="43" t="s">
        <v>22</v>
      </c>
      <c r="B29" s="43">
        <v>0.40885826645850931</v>
      </c>
      <c r="C29" s="43"/>
      <c r="D29" s="43"/>
      <c r="E29" s="43"/>
      <c r="F29" s="43"/>
      <c r="G29" s="43"/>
      <c r="H29" s="43"/>
      <c r="I29" s="43"/>
    </row>
    <row r="30" spans="1:9" ht="15.75" customHeight="1">
      <c r="A30" s="43" t="s">
        <v>23</v>
      </c>
      <c r="B30" s="43">
        <v>0.37774554364053614</v>
      </c>
      <c r="C30" s="43"/>
      <c r="D30" s="43"/>
      <c r="E30" s="43"/>
      <c r="F30" s="43"/>
      <c r="G30" s="43"/>
      <c r="H30" s="43"/>
      <c r="I30" s="43"/>
    </row>
    <row r="31" spans="1:9" ht="15.75" customHeight="1">
      <c r="A31" s="43" t="s">
        <v>24</v>
      </c>
      <c r="B31" s="43">
        <v>8.2966839100388573E-2</v>
      </c>
      <c r="C31" s="43"/>
      <c r="D31" s="43"/>
      <c r="E31" s="43"/>
      <c r="F31" s="43"/>
      <c r="G31" s="43"/>
      <c r="H31" s="43"/>
      <c r="I31" s="43"/>
    </row>
    <row r="32" spans="1:9" ht="15.75" customHeight="1">
      <c r="A32" s="44" t="s">
        <v>25</v>
      </c>
      <c r="B32" s="44">
        <v>21</v>
      </c>
      <c r="C32" s="43"/>
      <c r="D32" s="43"/>
      <c r="E32" s="43"/>
      <c r="F32" s="43"/>
      <c r="G32" s="43"/>
      <c r="H32" s="43"/>
      <c r="I32" s="43"/>
    </row>
    <row r="33" spans="1:9" ht="15.75" customHeight="1">
      <c r="A33" s="43"/>
      <c r="B33" s="43"/>
      <c r="C33" s="43"/>
      <c r="D33" s="43"/>
      <c r="E33" s="43"/>
      <c r="F33" s="43"/>
      <c r="G33" s="43"/>
      <c r="H33" s="43"/>
      <c r="I33" s="43"/>
    </row>
    <row r="34" spans="1:9" ht="15.75" customHeight="1">
      <c r="A34" s="43" t="s">
        <v>26</v>
      </c>
      <c r="B34" s="43"/>
      <c r="C34" s="43"/>
      <c r="D34" s="43"/>
      <c r="E34" s="43"/>
      <c r="F34" s="43"/>
      <c r="G34" s="43"/>
      <c r="H34" s="43"/>
      <c r="I34" s="43"/>
    </row>
    <row r="35" spans="1:9" ht="15.75" customHeight="1">
      <c r="A35" s="42"/>
      <c r="B35" s="42" t="s">
        <v>27</v>
      </c>
      <c r="C35" s="42" t="s">
        <v>28</v>
      </c>
      <c r="D35" s="42" t="s">
        <v>29</v>
      </c>
      <c r="E35" s="42" t="s">
        <v>30</v>
      </c>
      <c r="F35" s="42" t="s">
        <v>31</v>
      </c>
      <c r="G35" s="43"/>
      <c r="H35" s="43"/>
      <c r="I35" s="43"/>
    </row>
    <row r="36" spans="1:9" ht="15.75" customHeight="1">
      <c r="A36" s="43" t="s">
        <v>32</v>
      </c>
      <c r="B36" s="43">
        <v>1</v>
      </c>
      <c r="C36" s="43">
        <v>9.0457348197427762E-2</v>
      </c>
      <c r="D36" s="43">
        <v>9.0457348197427762E-2</v>
      </c>
      <c r="E36" s="43">
        <v>13.141192072791522</v>
      </c>
      <c r="F36" s="43">
        <v>1.8025757055670064E-3</v>
      </c>
      <c r="G36" s="43"/>
      <c r="H36" s="43"/>
      <c r="I36" s="43"/>
    </row>
    <row r="37" spans="1:9" ht="15.75" customHeight="1">
      <c r="A37" s="43" t="s">
        <v>33</v>
      </c>
      <c r="B37" s="43">
        <v>19</v>
      </c>
      <c r="C37" s="43">
        <v>0.13078643141588556</v>
      </c>
      <c r="D37" s="43">
        <v>6.8834963903097665E-3</v>
      </c>
      <c r="E37" s="43"/>
      <c r="F37" s="43"/>
      <c r="G37" s="43"/>
      <c r="H37" s="43"/>
      <c r="I37" s="43"/>
    </row>
    <row r="38" spans="1:9" ht="15.75" customHeight="1">
      <c r="A38" s="44" t="s">
        <v>34</v>
      </c>
      <c r="B38" s="44">
        <v>20</v>
      </c>
      <c r="C38" s="44">
        <v>0.22124377961331332</v>
      </c>
      <c r="D38" s="44"/>
      <c r="E38" s="44"/>
      <c r="F38" s="44"/>
      <c r="G38" s="43"/>
      <c r="H38" s="43"/>
      <c r="I38" s="43"/>
    </row>
    <row r="39" spans="1:9" ht="15.75" customHeight="1">
      <c r="A39" s="43"/>
      <c r="B39" s="43"/>
      <c r="C39" s="43"/>
      <c r="D39" s="43"/>
      <c r="E39" s="43"/>
      <c r="F39" s="43"/>
      <c r="G39" s="43"/>
      <c r="H39" s="43"/>
      <c r="I39" s="43"/>
    </row>
    <row r="40" spans="1:9" ht="15.75" customHeight="1">
      <c r="A40" s="42"/>
      <c r="B40" s="42" t="s">
        <v>35</v>
      </c>
      <c r="C40" s="42" t="s">
        <v>24</v>
      </c>
      <c r="D40" s="42" t="s">
        <v>36</v>
      </c>
      <c r="E40" s="42" t="s">
        <v>37</v>
      </c>
      <c r="F40" s="42" t="s">
        <v>38</v>
      </c>
      <c r="G40" s="42" t="s">
        <v>39</v>
      </c>
      <c r="H40" s="42" t="s">
        <v>40</v>
      </c>
      <c r="I40" s="42" t="s">
        <v>41</v>
      </c>
    </row>
    <row r="41" spans="1:9" ht="15.75" customHeight="1">
      <c r="A41" s="43" t="s">
        <v>42</v>
      </c>
      <c r="B41" s="43">
        <v>0.71874530340222387</v>
      </c>
      <c r="C41" s="43">
        <v>3.7543013095668321E-2</v>
      </c>
      <c r="D41" s="43">
        <v>19.144582284077568</v>
      </c>
      <c r="E41" s="43">
        <v>7.0392558916322952E-14</v>
      </c>
      <c r="F41" s="43">
        <v>0.64016687391802385</v>
      </c>
      <c r="G41" s="43">
        <v>0.79732373288642389</v>
      </c>
      <c r="H41" s="43">
        <v>0.64016687391802385</v>
      </c>
      <c r="I41" s="43">
        <v>0.79732373288642389</v>
      </c>
    </row>
    <row r="42" spans="1:9" ht="15.75" customHeight="1">
      <c r="A42" s="44" t="s">
        <v>69</v>
      </c>
      <c r="B42" s="44">
        <v>1.0838684218163893E-2</v>
      </c>
      <c r="C42" s="44">
        <v>2.9899173402789907E-3</v>
      </c>
      <c r="D42" s="44">
        <v>3.6250782160929336</v>
      </c>
      <c r="E42" s="44">
        <v>1.8025757055670064E-3</v>
      </c>
      <c r="F42" s="44">
        <v>4.5807153042674497E-3</v>
      </c>
      <c r="G42" s="44">
        <v>1.7096653132060335E-2</v>
      </c>
      <c r="H42" s="44">
        <v>4.5807153042674497E-3</v>
      </c>
      <c r="I42" s="44">
        <v>1.7096653132060335E-2</v>
      </c>
    </row>
    <row r="43" spans="1:9" ht="15.75" customHeight="1"/>
    <row r="44" spans="1:9" ht="15.75" customHeight="1">
      <c r="A44" s="25" t="s">
        <v>76</v>
      </c>
      <c r="B44" s="25">
        <f t="shared" ref="B44:B45" si="1">10^B41</f>
        <v>5.2329345559009157</v>
      </c>
    </row>
    <row r="45" spans="1:9" ht="15.75" customHeight="1">
      <c r="A45" s="25" t="s">
        <v>77</v>
      </c>
      <c r="B45" s="13">
        <f t="shared" si="1"/>
        <v>1.0252710254462847</v>
      </c>
    </row>
    <row r="46" spans="1:9" ht="15.75" customHeight="1"/>
    <row r="47" spans="1:9" ht="15.75" customHeight="1">
      <c r="A47" s="45" t="s">
        <v>48</v>
      </c>
      <c r="B47" s="46" t="s">
        <v>49</v>
      </c>
      <c r="C47" s="47" t="s">
        <v>82</v>
      </c>
      <c r="D47" s="47" t="s">
        <v>50</v>
      </c>
      <c r="E47" s="47" t="s">
        <v>72</v>
      </c>
      <c r="F47" s="48" t="s">
        <v>73</v>
      </c>
    </row>
    <row r="48" spans="1:9" ht="15.75" customHeight="1">
      <c r="A48" s="49">
        <v>1997</v>
      </c>
      <c r="B48" s="25">
        <v>1</v>
      </c>
      <c r="C48" s="25">
        <v>8.0531837580791752</v>
      </c>
      <c r="D48" s="13">
        <f t="shared" ref="D48:D68" si="2">$B$44*($B$45^B48)</f>
        <v>5.3651761782218301</v>
      </c>
      <c r="E48" s="13">
        <f t="shared" ref="E48:E68" si="3">C48-D48</f>
        <v>2.6880075798573451</v>
      </c>
      <c r="F48" s="50">
        <f t="shared" ref="F48:F68" si="4">ABS(E48)</f>
        <v>2.6880075798573451</v>
      </c>
      <c r="H48" s="51" t="s">
        <v>74</v>
      </c>
      <c r="I48" s="51">
        <f>SUM(F48:F68)/B68</f>
        <v>0.89513753384000783</v>
      </c>
    </row>
    <row r="49" spans="1:6" ht="15.75" customHeight="1">
      <c r="A49" s="49">
        <v>1998</v>
      </c>
      <c r="B49" s="25">
        <v>2</v>
      </c>
      <c r="C49" s="25">
        <v>7.9326559369552534</v>
      </c>
      <c r="D49" s="13">
        <f t="shared" si="2"/>
        <v>5.5007596819454747</v>
      </c>
      <c r="E49" s="13">
        <f t="shared" si="3"/>
        <v>2.4318962550097787</v>
      </c>
      <c r="F49" s="50">
        <f t="shared" si="4"/>
        <v>2.4318962550097787</v>
      </c>
    </row>
    <row r="50" spans="1:6" ht="15.75" customHeight="1">
      <c r="A50" s="49">
        <v>1999</v>
      </c>
      <c r="B50" s="25">
        <v>3</v>
      </c>
      <c r="C50" s="25">
        <v>5.5755991670057616</v>
      </c>
      <c r="D50" s="13">
        <f t="shared" si="2"/>
        <v>5.6397695198418161</v>
      </c>
      <c r="E50" s="13">
        <f t="shared" si="3"/>
        <v>-6.4170352836054434E-2</v>
      </c>
      <c r="F50" s="50">
        <f t="shared" si="4"/>
        <v>6.4170352836054434E-2</v>
      </c>
    </row>
    <row r="51" spans="1:6" ht="15.75" customHeight="1">
      <c r="A51" s="49">
        <v>2000</v>
      </c>
      <c r="B51" s="25">
        <v>4</v>
      </c>
      <c r="C51" s="25">
        <v>6.2340456839287874</v>
      </c>
      <c r="D51" s="13">
        <f t="shared" si="2"/>
        <v>5.7822922788889191</v>
      </c>
      <c r="E51" s="13">
        <f t="shared" si="3"/>
        <v>0.45175340503986838</v>
      </c>
      <c r="F51" s="50">
        <f t="shared" si="4"/>
        <v>0.45175340503986838</v>
      </c>
    </row>
    <row r="52" spans="1:6" ht="15.75" customHeight="1">
      <c r="A52" s="49">
        <v>2001</v>
      </c>
      <c r="B52" s="25">
        <v>5</v>
      </c>
      <c r="C52" s="25">
        <v>5.1607558861034368</v>
      </c>
      <c r="D52" s="13">
        <f t="shared" si="2"/>
        <v>5.9284167342065759</v>
      </c>
      <c r="E52" s="13">
        <f t="shared" si="3"/>
        <v>-0.76766084810313906</v>
      </c>
      <c r="F52" s="50">
        <f t="shared" si="4"/>
        <v>0.76766084810313906</v>
      </c>
    </row>
    <row r="53" spans="1:6" ht="15.75" customHeight="1">
      <c r="A53" s="49">
        <v>2002</v>
      </c>
      <c r="B53" s="25">
        <v>6</v>
      </c>
      <c r="C53" s="25">
        <v>4.7121684707228182</v>
      </c>
      <c r="D53" s="13">
        <f t="shared" si="2"/>
        <v>6.0782339043528912</v>
      </c>
      <c r="E53" s="13">
        <f t="shared" si="3"/>
        <v>-1.366065433630073</v>
      </c>
      <c r="F53" s="50">
        <f t="shared" si="4"/>
        <v>1.366065433630073</v>
      </c>
    </row>
    <row r="54" spans="1:6" ht="15.75" customHeight="1">
      <c r="A54" s="49">
        <v>2003</v>
      </c>
      <c r="B54" s="25">
        <v>7</v>
      </c>
      <c r="C54" s="25">
        <v>4.4905947952239957</v>
      </c>
      <c r="D54" s="13">
        <f t="shared" si="2"/>
        <v>6.2318371080182642</v>
      </c>
      <c r="E54" s="13">
        <f t="shared" si="3"/>
        <v>-1.7412423127942684</v>
      </c>
      <c r="F54" s="50">
        <f t="shared" si="4"/>
        <v>1.7412423127942684</v>
      </c>
    </row>
    <row r="55" spans="1:6" ht="15.75" customHeight="1">
      <c r="A55" s="49">
        <v>2004</v>
      </c>
      <c r="B55" s="25">
        <v>8</v>
      </c>
      <c r="C55" s="25">
        <v>4.6770600387501791</v>
      </c>
      <c r="D55" s="13">
        <f t="shared" si="2"/>
        <v>6.3893220221520943</v>
      </c>
      <c r="E55" s="13">
        <f t="shared" si="3"/>
        <v>-1.7122619834019153</v>
      </c>
      <c r="F55" s="50">
        <f t="shared" si="4"/>
        <v>1.7122619834019153</v>
      </c>
    </row>
    <row r="56" spans="1:6" ht="15.75" customHeight="1">
      <c r="A56" s="49">
        <v>2005</v>
      </c>
      <c r="B56" s="25">
        <v>9</v>
      </c>
      <c r="C56" s="25">
        <v>6.0333539336620063</v>
      </c>
      <c r="D56" s="13">
        <f t="shared" si="2"/>
        <v>6.5507867415584071</v>
      </c>
      <c r="E56" s="13">
        <f t="shared" si="3"/>
        <v>-0.51743280789640078</v>
      </c>
      <c r="F56" s="50">
        <f t="shared" si="4"/>
        <v>0.51743280789640078</v>
      </c>
    </row>
    <row r="57" spans="1:6" ht="15.75" customHeight="1">
      <c r="A57" s="49">
        <v>2006</v>
      </c>
      <c r="B57" s="25">
        <v>10</v>
      </c>
      <c r="C57" s="25">
        <v>6.2341811655412487</v>
      </c>
      <c r="D57" s="13">
        <f t="shared" si="2"/>
        <v>6.7163318399975145</v>
      </c>
      <c r="E57" s="13">
        <f t="shared" si="3"/>
        <v>-0.4821506744562658</v>
      </c>
      <c r="F57" s="50">
        <f t="shared" si="4"/>
        <v>0.4821506744562658</v>
      </c>
    </row>
    <row r="58" spans="1:6" ht="15.75" customHeight="1">
      <c r="A58" s="49">
        <v>2007</v>
      </c>
      <c r="B58" s="25">
        <v>11</v>
      </c>
      <c r="C58" s="25">
        <v>6.6087328810643058</v>
      </c>
      <c r="D58" s="13">
        <f t="shared" si="2"/>
        <v>6.8860604328317843</v>
      </c>
      <c r="E58" s="13">
        <f t="shared" si="3"/>
        <v>-0.27732755176747848</v>
      </c>
      <c r="F58" s="50">
        <f t="shared" si="4"/>
        <v>0.27732755176747848</v>
      </c>
    </row>
    <row r="59" spans="1:6" ht="15.75" customHeight="1">
      <c r="A59" s="49">
        <v>2008</v>
      </c>
      <c r="B59" s="25">
        <v>12</v>
      </c>
      <c r="C59" s="25">
        <v>6.0189703415913893</v>
      </c>
      <c r="D59" s="13">
        <f t="shared" si="2"/>
        <v>7.06007824125453</v>
      </c>
      <c r="E59" s="13">
        <f t="shared" si="3"/>
        <v>-1.0411078996631407</v>
      </c>
      <c r="F59" s="50">
        <f t="shared" si="4"/>
        <v>1.0411078996631407</v>
      </c>
    </row>
    <row r="60" spans="1:6" ht="15.75" customHeight="1">
      <c r="A60" s="49">
        <v>2009</v>
      </c>
      <c r="B60" s="25">
        <v>13</v>
      </c>
      <c r="C60" s="25">
        <v>7.3952521990621118</v>
      </c>
      <c r="D60" s="13">
        <f t="shared" si="2"/>
        <v>7.2384936581420334</v>
      </c>
      <c r="E60" s="13">
        <f t="shared" si="3"/>
        <v>0.15675854092007846</v>
      </c>
      <c r="F60" s="50">
        <f t="shared" si="4"/>
        <v>0.15675854092007846</v>
      </c>
    </row>
    <row r="61" spans="1:6" ht="15.75" customHeight="1">
      <c r="A61" s="49">
        <v>2010</v>
      </c>
      <c r="B61" s="25">
        <v>14</v>
      </c>
      <c r="C61" s="25">
        <v>7.7469577181523501</v>
      </c>
      <c r="D61" s="13">
        <f t="shared" si="2"/>
        <v>7.4214178155697121</v>
      </c>
      <c r="E61" s="13">
        <f t="shared" si="3"/>
        <v>0.32553990258263799</v>
      </c>
      <c r="F61" s="50">
        <f t="shared" si="4"/>
        <v>0.32553990258263799</v>
      </c>
    </row>
    <row r="62" spans="1:6" ht="15.75" customHeight="1">
      <c r="A62" s="49">
        <v>2011</v>
      </c>
      <c r="B62" s="25">
        <v>15</v>
      </c>
      <c r="C62" s="25">
        <v>8.1453666842351442</v>
      </c>
      <c r="D62" s="13">
        <f t="shared" si="2"/>
        <v>7.6089646540344855</v>
      </c>
      <c r="E62" s="13">
        <f t="shared" si="3"/>
        <v>0.53640203020065869</v>
      </c>
      <c r="F62" s="50">
        <f t="shared" si="4"/>
        <v>0.53640203020065869</v>
      </c>
    </row>
    <row r="63" spans="1:6" ht="15.75" customHeight="1">
      <c r="A63" s="49">
        <v>2012</v>
      </c>
      <c r="B63" s="25">
        <v>16</v>
      </c>
      <c r="C63" s="25">
        <v>8.550387597216238</v>
      </c>
      <c r="D63" s="13">
        <f t="shared" si="2"/>
        <v>7.8012509934264704</v>
      </c>
      <c r="E63" s="13">
        <f t="shared" si="3"/>
        <v>0.74913660378976754</v>
      </c>
      <c r="F63" s="50">
        <f t="shared" si="4"/>
        <v>0.74913660378976754</v>
      </c>
    </row>
    <row r="64" spans="1:6" ht="15.75" customHeight="1">
      <c r="A64" s="49">
        <v>2013</v>
      </c>
      <c r="B64" s="25">
        <v>17</v>
      </c>
      <c r="C64" s="25">
        <v>8.9936629930842109</v>
      </c>
      <c r="D64" s="13">
        <f t="shared" si="2"/>
        <v>7.9983966057942046</v>
      </c>
      <c r="E64" s="13">
        <f t="shared" si="3"/>
        <v>0.99526638729000627</v>
      </c>
      <c r="F64" s="50">
        <f t="shared" si="4"/>
        <v>0.99526638729000627</v>
      </c>
    </row>
    <row r="65" spans="1:6" ht="15.75" customHeight="1">
      <c r="A65" s="49">
        <v>2014</v>
      </c>
      <c r="B65" s="25">
        <v>18</v>
      </c>
      <c r="C65" s="25">
        <v>9.4072494961602153</v>
      </c>
      <c r="D65" s="13">
        <f t="shared" si="2"/>
        <v>8.2005242899487083</v>
      </c>
      <c r="E65" s="13">
        <f t="shared" si="3"/>
        <v>1.206725206211507</v>
      </c>
      <c r="F65" s="50">
        <f t="shared" si="4"/>
        <v>1.206725206211507</v>
      </c>
    </row>
    <row r="66" spans="1:6" ht="15.75" customHeight="1">
      <c r="A66" s="49">
        <v>2015</v>
      </c>
      <c r="B66" s="25">
        <v>19</v>
      </c>
      <c r="C66" s="25">
        <v>8.3669218128758427</v>
      </c>
      <c r="D66" s="13">
        <f t="shared" si="2"/>
        <v>8.4077599479528775</v>
      </c>
      <c r="E66" s="13">
        <f t="shared" si="3"/>
        <v>-4.0838135077034821E-2</v>
      </c>
      <c r="F66" s="50">
        <f t="shared" si="4"/>
        <v>4.0838135077034821E-2</v>
      </c>
    </row>
    <row r="67" spans="1:6" ht="15.75" customHeight="1">
      <c r="A67" s="49">
        <v>2016</v>
      </c>
      <c r="B67" s="25">
        <v>20</v>
      </c>
      <c r="C67" s="25">
        <v>8.384060485054313</v>
      </c>
      <c r="D67" s="13">
        <f t="shared" si="2"/>
        <v>8.6202326635438471</v>
      </c>
      <c r="E67" s="13">
        <f t="shared" si="3"/>
        <v>-0.23617217848953409</v>
      </c>
      <c r="F67" s="50">
        <f t="shared" si="4"/>
        <v>0.23617217848953409</v>
      </c>
    </row>
    <row r="68" spans="1:6" ht="15.75" customHeight="1">
      <c r="A68" s="52">
        <v>2017</v>
      </c>
      <c r="B68" s="15">
        <v>21</v>
      </c>
      <c r="C68" s="15">
        <v>9.848046904160368</v>
      </c>
      <c r="D68" s="15">
        <f t="shared" si="2"/>
        <v>8.8380747825371575</v>
      </c>
      <c r="E68" s="15">
        <f t="shared" si="3"/>
        <v>1.0099721216232105</v>
      </c>
      <c r="F68" s="53">
        <f t="shared" si="4"/>
        <v>1.0099721216232105</v>
      </c>
    </row>
    <row r="69" spans="1:6" ht="15.75" customHeight="1"/>
    <row r="70" spans="1:6" ht="15.75" customHeight="1"/>
    <row r="71" spans="1:6" ht="15.75" customHeight="1"/>
    <row r="72" spans="1:6" ht="15.75" customHeight="1"/>
    <row r="73" spans="1:6" ht="15.75" customHeight="1"/>
    <row r="74" spans="1:6" ht="15.75" customHeight="1"/>
    <row r="75" spans="1:6" ht="15.75" customHeight="1"/>
    <row r="76" spans="1:6" ht="15.75" customHeight="1"/>
    <row r="77" spans="1:6" ht="15.75" customHeight="1"/>
    <row r="78" spans="1:6" ht="15.75" customHeight="1"/>
    <row r="79" spans="1:6" ht="15.75" customHeight="1"/>
    <row r="80" spans="1: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7:B2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Original</vt:lpstr>
      <vt:lpstr> Brazil - MR</vt:lpstr>
      <vt:lpstr>new zealand - MR</vt:lpstr>
      <vt:lpstr>international tourism expeditur</vt:lpstr>
      <vt:lpstr>NZ Linear</vt:lpstr>
      <vt:lpstr>New Zealand Exponential</vt:lpstr>
      <vt:lpstr>New Zealand Quadratic</vt:lpstr>
      <vt:lpstr>Brazil Quadratic Regression </vt:lpstr>
      <vt:lpstr>Brazil Exponential </vt:lpstr>
      <vt:lpstr>Brazil Linear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2022-12-22T04:13:30Z</dcterms:created>
  <dcterms:modified xsi:type="dcterms:W3CDTF">2023-01-08T18:39:09Z</dcterms:modified>
</cp:coreProperties>
</file>