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nguyen_khanh-chi\Desktop\"/>
    </mc:Choice>
  </mc:AlternateContent>
  <xr:revisionPtr revIDLastSave="0" documentId="8_{11999D13-3868-4398-B943-8B0259FB6799}" xr6:coauthVersionLast="36" xr6:coauthVersionMax="36" xr10:uidLastSave="{00000000-0000-0000-0000-000000000000}"/>
  <bookViews>
    <workbookView xWindow="0" yWindow="0" windowWidth="28800" windowHeight="12225" activeTab="2" xr2:uid="{67657A2C-06DF-4591-9D00-297F7DA2AFEA}"/>
  </bookViews>
  <sheets>
    <sheet name="answers" sheetId="4" r:id="rId1"/>
    <sheet name="monthly data" sheetId="1" r:id="rId2"/>
    <sheet name="optimisation" sheetId="2" r:id="rId3"/>
  </sheets>
  <externalReferences>
    <externalReference r:id="rId4"/>
  </externalReferences>
  <definedNames>
    <definedName name="solver_adj" localSheetId="2" hidden="1">optimisation!#REF!</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lhs1" localSheetId="2" hidden="1">optimisation!#REF!</definedName>
    <definedName name="solver_lhs2" localSheetId="2" hidden="1">optimisation!$J$23</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2</definedName>
    <definedName name="solver_nod" localSheetId="2" hidden="1">2147483647</definedName>
    <definedName name="solver_num" localSheetId="2" hidden="1">2</definedName>
    <definedName name="solver_nwt" localSheetId="2" hidden="1">1</definedName>
    <definedName name="solver_opt" localSheetId="2" hidden="1">optimisation!$J$24</definedName>
    <definedName name="solver_pre" localSheetId="2" hidden="1">0.000001</definedName>
    <definedName name="solver_rbv" localSheetId="2" hidden="1">1</definedName>
    <definedName name="solver_rel1" localSheetId="2" hidden="1">3</definedName>
    <definedName name="solver_rel2" localSheetId="2" hidden="1">2</definedName>
    <definedName name="solver_rhs1" localSheetId="2" hidden="1">0</definedName>
    <definedName name="solver_rhs2"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2" i="2" l="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B92" i="2"/>
  <c r="F87" i="2"/>
  <c r="E87" i="2"/>
  <c r="D87" i="2"/>
  <c r="C38" i="2"/>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B37" i="2"/>
  <c r="A21" i="2"/>
  <c r="E16" i="2"/>
  <c r="D16" i="2"/>
  <c r="C16" i="2"/>
  <c r="B2" i="1"/>
  <c r="F2" i="1" s="1"/>
  <c r="F6" i="1"/>
  <c r="I6" i="1" s="1"/>
  <c r="F24" i="1"/>
  <c r="I24" i="1" s="1"/>
  <c r="F60" i="1"/>
  <c r="B60" i="1"/>
  <c r="B59" i="1"/>
  <c r="F59" i="1" s="1"/>
  <c r="B58" i="1"/>
  <c r="F58" i="1" s="1"/>
  <c r="B57" i="1"/>
  <c r="F57" i="1" s="1"/>
  <c r="B56" i="1"/>
  <c r="F56" i="1" s="1"/>
  <c r="B55" i="1"/>
  <c r="F55" i="1" s="1"/>
  <c r="I55" i="1" s="1"/>
  <c r="B54" i="1"/>
  <c r="F54" i="1" s="1"/>
  <c r="I54" i="1" s="1"/>
  <c r="B53" i="1"/>
  <c r="F53" i="1" s="1"/>
  <c r="B52" i="1"/>
  <c r="F52" i="1" s="1"/>
  <c r="B51" i="1"/>
  <c r="F51" i="1" s="1"/>
  <c r="B50" i="1"/>
  <c r="F50" i="1" s="1"/>
  <c r="B49" i="1"/>
  <c r="F49" i="1" s="1"/>
  <c r="I49" i="1" s="1"/>
  <c r="B48" i="1"/>
  <c r="F48" i="1" s="1"/>
  <c r="I48" i="1" s="1"/>
  <c r="B47" i="1"/>
  <c r="F47" i="1" s="1"/>
  <c r="B46" i="1"/>
  <c r="F46" i="1" s="1"/>
  <c r="B45" i="1"/>
  <c r="F45" i="1" s="1"/>
  <c r="B44" i="1"/>
  <c r="F44" i="1" s="1"/>
  <c r="B43" i="1"/>
  <c r="F43" i="1" s="1"/>
  <c r="B42" i="1"/>
  <c r="F42" i="1" s="1"/>
  <c r="I42" i="1" s="1"/>
  <c r="B41" i="1"/>
  <c r="F41" i="1" s="1"/>
  <c r="B40" i="1"/>
  <c r="F40" i="1" s="1"/>
  <c r="B39" i="1"/>
  <c r="F39" i="1" s="1"/>
  <c r="B38" i="1"/>
  <c r="F38" i="1" s="1"/>
  <c r="B37" i="1"/>
  <c r="F37" i="1" s="1"/>
  <c r="I37" i="1" s="1"/>
  <c r="B36" i="1"/>
  <c r="F36" i="1" s="1"/>
  <c r="I36" i="1" s="1"/>
  <c r="B35" i="1"/>
  <c r="F35" i="1" s="1"/>
  <c r="B34" i="1"/>
  <c r="F34" i="1" s="1"/>
  <c r="B33" i="1"/>
  <c r="F33" i="1" s="1"/>
  <c r="B32" i="1"/>
  <c r="F32" i="1" s="1"/>
  <c r="B31" i="1"/>
  <c r="F31" i="1" s="1"/>
  <c r="I31" i="1" s="1"/>
  <c r="B30" i="1"/>
  <c r="F30" i="1" s="1"/>
  <c r="I30" i="1" s="1"/>
  <c r="B29" i="1"/>
  <c r="F29" i="1" s="1"/>
  <c r="B28" i="1"/>
  <c r="F28" i="1" s="1"/>
  <c r="B27" i="1"/>
  <c r="F27" i="1" s="1"/>
  <c r="B26" i="1"/>
  <c r="F26" i="1" s="1"/>
  <c r="B25" i="1"/>
  <c r="F25" i="1" s="1"/>
  <c r="B24" i="1"/>
  <c r="B23" i="1"/>
  <c r="F23" i="1" s="1"/>
  <c r="B22" i="1"/>
  <c r="F22" i="1" s="1"/>
  <c r="B21" i="1"/>
  <c r="F21" i="1" s="1"/>
  <c r="B20" i="1"/>
  <c r="F20" i="1" s="1"/>
  <c r="B19" i="1"/>
  <c r="F19" i="1" s="1"/>
  <c r="I19" i="1" s="1"/>
  <c r="B18" i="1"/>
  <c r="F18" i="1" s="1"/>
  <c r="I18" i="1" s="1"/>
  <c r="B17" i="1"/>
  <c r="F17" i="1" s="1"/>
  <c r="B16" i="1"/>
  <c r="F16" i="1" s="1"/>
  <c r="B15" i="1"/>
  <c r="F15" i="1" s="1"/>
  <c r="B14" i="1"/>
  <c r="F14" i="1" s="1"/>
  <c r="B13" i="1"/>
  <c r="F13" i="1" s="1"/>
  <c r="B12" i="1"/>
  <c r="F12" i="1" s="1"/>
  <c r="I12" i="1" s="1"/>
  <c r="B11" i="1"/>
  <c r="F11" i="1" s="1"/>
  <c r="B10" i="1"/>
  <c r="F10" i="1" s="1"/>
  <c r="B9" i="1"/>
  <c r="F9" i="1" s="1"/>
  <c r="B8" i="1"/>
  <c r="F8" i="1" s="1"/>
  <c r="B7" i="1"/>
  <c r="F7" i="1" s="1"/>
  <c r="B6" i="1"/>
  <c r="B5" i="1"/>
  <c r="F5" i="1" s="1"/>
  <c r="B4" i="1"/>
  <c r="F4" i="1" s="1"/>
  <c r="B3" i="1"/>
  <c r="F3" i="1" s="1"/>
  <c r="I13" i="1" l="1"/>
  <c r="H13" i="1"/>
  <c r="H49" i="1"/>
  <c r="I7" i="1"/>
  <c r="H7" i="1"/>
  <c r="I25" i="1"/>
  <c r="H25" i="1"/>
  <c r="I43" i="1"/>
  <c r="H43" i="1"/>
  <c r="H37" i="1"/>
  <c r="H55" i="1"/>
  <c r="H19" i="1"/>
  <c r="H31" i="1"/>
  <c r="H9" i="1"/>
  <c r="I9" i="1"/>
  <c r="G9" i="1"/>
  <c r="H15" i="1"/>
  <c r="I15" i="1"/>
  <c r="G15" i="1"/>
  <c r="H21" i="1"/>
  <c r="I21" i="1"/>
  <c r="G21" i="1"/>
  <c r="H33" i="1"/>
  <c r="I33" i="1"/>
  <c r="G33" i="1"/>
  <c r="H39" i="1"/>
  <c r="I39" i="1"/>
  <c r="G39" i="1"/>
  <c r="H45" i="1"/>
  <c r="I45" i="1"/>
  <c r="G45" i="1"/>
  <c r="H51" i="1"/>
  <c r="I51" i="1"/>
  <c r="G51" i="1"/>
  <c r="H57" i="1"/>
  <c r="I57" i="1"/>
  <c r="G57" i="1"/>
  <c r="F64" i="1"/>
  <c r="C29" i="2" s="1"/>
  <c r="I4" i="1"/>
  <c r="H4" i="1"/>
  <c r="G4" i="1"/>
  <c r="H10" i="1"/>
  <c r="G10" i="1"/>
  <c r="I10" i="1"/>
  <c r="G16" i="1"/>
  <c r="H16" i="1"/>
  <c r="I16" i="1"/>
  <c r="I22" i="1"/>
  <c r="H22" i="1"/>
  <c r="G22" i="1"/>
  <c r="H28" i="1"/>
  <c r="G28" i="1"/>
  <c r="I28" i="1"/>
  <c r="I34" i="1"/>
  <c r="G34" i="1"/>
  <c r="H34" i="1"/>
  <c r="H40" i="1"/>
  <c r="I40" i="1"/>
  <c r="G40" i="1"/>
  <c r="H46" i="1"/>
  <c r="G46" i="1"/>
  <c r="I46" i="1"/>
  <c r="I52" i="1"/>
  <c r="G52" i="1"/>
  <c r="H52" i="1"/>
  <c r="H58" i="1"/>
  <c r="I58" i="1"/>
  <c r="G58" i="1"/>
  <c r="I5" i="1"/>
  <c r="G5" i="1"/>
  <c r="H5" i="1"/>
  <c r="I11" i="1"/>
  <c r="G11" i="1"/>
  <c r="H11" i="1"/>
  <c r="I17" i="1"/>
  <c r="G17" i="1"/>
  <c r="H17" i="1"/>
  <c r="I23" i="1"/>
  <c r="G23" i="1"/>
  <c r="H23" i="1"/>
  <c r="I29" i="1"/>
  <c r="G29" i="1"/>
  <c r="H29" i="1"/>
  <c r="I35" i="1"/>
  <c r="G35" i="1"/>
  <c r="H35" i="1"/>
  <c r="I41" i="1"/>
  <c r="G41" i="1"/>
  <c r="H41" i="1"/>
  <c r="I47" i="1"/>
  <c r="G47" i="1"/>
  <c r="H47" i="1"/>
  <c r="I53" i="1"/>
  <c r="G53" i="1"/>
  <c r="H53" i="1"/>
  <c r="I59" i="1"/>
  <c r="G59" i="1"/>
  <c r="H59" i="1"/>
  <c r="H8" i="1"/>
  <c r="G8" i="1"/>
  <c r="I8" i="1"/>
  <c r="H14" i="1"/>
  <c r="I14" i="1"/>
  <c r="G14" i="1"/>
  <c r="H20" i="1"/>
  <c r="G20" i="1"/>
  <c r="I20" i="1"/>
  <c r="H26" i="1"/>
  <c r="I26" i="1"/>
  <c r="G26" i="1"/>
  <c r="H32" i="1"/>
  <c r="G32" i="1"/>
  <c r="I32" i="1"/>
  <c r="H38" i="1"/>
  <c r="I38" i="1"/>
  <c r="G38" i="1"/>
  <c r="H44" i="1"/>
  <c r="G44" i="1"/>
  <c r="I44" i="1"/>
  <c r="H50" i="1"/>
  <c r="I50" i="1"/>
  <c r="G50" i="1"/>
  <c r="H56" i="1"/>
  <c r="I56" i="1"/>
  <c r="G56" i="1"/>
  <c r="H3" i="1"/>
  <c r="I3" i="1"/>
  <c r="G3" i="1"/>
  <c r="H27" i="1"/>
  <c r="I27" i="1"/>
  <c r="G27" i="1"/>
  <c r="H54" i="1"/>
  <c r="H48" i="1"/>
  <c r="H42" i="1"/>
  <c r="H36" i="1"/>
  <c r="H30" i="1"/>
  <c r="H24" i="1"/>
  <c r="H18" i="1"/>
  <c r="H12" i="1"/>
  <c r="H6" i="1"/>
  <c r="G55" i="1"/>
  <c r="G49" i="1"/>
  <c r="G43" i="1"/>
  <c r="G37" i="1"/>
  <c r="G31" i="1"/>
  <c r="G25" i="1"/>
  <c r="G19" i="1"/>
  <c r="G13" i="1"/>
  <c r="G7" i="1"/>
  <c r="G54" i="1"/>
  <c r="G48" i="1"/>
  <c r="G42" i="1"/>
  <c r="G36" i="1"/>
  <c r="G30" i="1"/>
  <c r="G24" i="1"/>
  <c r="G18" i="1"/>
  <c r="G12" i="1"/>
  <c r="G6" i="1"/>
  <c r="F63" i="1"/>
  <c r="B29" i="2" s="1"/>
  <c r="G2" i="1"/>
  <c r="H2" i="1"/>
  <c r="I2" i="1"/>
  <c r="B11" i="2" l="1"/>
  <c r="G63" i="1"/>
  <c r="G64" i="1"/>
  <c r="B12" i="2"/>
  <c r="I63" i="1"/>
  <c r="I64" i="1"/>
  <c r="H63" i="1"/>
  <c r="C12" i="2"/>
  <c r="H64" i="1"/>
  <c r="C5" i="2" l="1"/>
  <c r="E20" i="2" s="1"/>
  <c r="C30" i="2"/>
  <c r="B5" i="2"/>
  <c r="D5" i="2" s="1"/>
  <c r="B30" i="2"/>
  <c r="C31" i="2"/>
  <c r="C4" i="2"/>
  <c r="D19" i="2" s="1"/>
  <c r="C32" i="2"/>
  <c r="C3" i="2"/>
  <c r="C18" i="2" s="1"/>
  <c r="B32" i="2"/>
  <c r="B3" i="2"/>
  <c r="D3" i="2" s="1"/>
  <c r="B31" i="2"/>
  <c r="B4" i="2"/>
  <c r="D4" i="2" s="1"/>
  <c r="D89" i="2" l="1"/>
  <c r="F91" i="2"/>
  <c r="E90" i="2"/>
  <c r="B93" i="2"/>
  <c r="C20" i="2"/>
  <c r="C19" i="2"/>
  <c r="D20" i="2"/>
  <c r="A22" i="2"/>
  <c r="D90" i="2" l="1"/>
  <c r="D91" i="2"/>
  <c r="F89" i="2" s="1"/>
  <c r="E91" i="2"/>
  <c r="F90" i="2" s="1"/>
  <c r="D18" i="2"/>
  <c r="E18" i="2"/>
  <c r="C21" i="2"/>
  <c r="B33" i="2"/>
  <c r="E19" i="2"/>
  <c r="F92" i="2" l="1"/>
  <c r="D92" i="2"/>
  <c r="D21" i="2"/>
  <c r="E89" i="2"/>
  <c r="E92" i="2" s="1"/>
  <c r="B94" i="2" s="1"/>
  <c r="B95" i="2" s="1"/>
  <c r="E21" i="2"/>
  <c r="B104" i="2" l="1"/>
  <c r="B110" i="2"/>
  <c r="B116" i="2"/>
  <c r="B122" i="2"/>
  <c r="B128" i="2"/>
  <c r="B134" i="2"/>
  <c r="B140" i="2"/>
  <c r="B105" i="2"/>
  <c r="B111" i="2"/>
  <c r="B117" i="2"/>
  <c r="B123" i="2"/>
  <c r="B129" i="2"/>
  <c r="B135" i="2"/>
  <c r="B141" i="2"/>
  <c r="B106" i="2"/>
  <c r="B112" i="2"/>
  <c r="B118" i="2"/>
  <c r="B124" i="2"/>
  <c r="B130" i="2"/>
  <c r="B136" i="2"/>
  <c r="B102" i="2"/>
  <c r="B126" i="2"/>
  <c r="B109" i="2"/>
  <c r="B121" i="2"/>
  <c r="B133" i="2"/>
  <c r="B107" i="2"/>
  <c r="B113" i="2"/>
  <c r="B119" i="2"/>
  <c r="B125" i="2"/>
  <c r="B131" i="2"/>
  <c r="B137" i="2"/>
  <c r="B101" i="2"/>
  <c r="B120" i="2"/>
  <c r="B103" i="2"/>
  <c r="B127" i="2"/>
  <c r="B139" i="2"/>
  <c r="B108" i="2"/>
  <c r="B114" i="2"/>
  <c r="B132" i="2"/>
  <c r="B138" i="2"/>
  <c r="B115" i="2"/>
  <c r="A23" i="2"/>
  <c r="C33" i="2" s="1"/>
  <c r="B84" i="2" s="1"/>
  <c r="D84" i="2" s="1"/>
  <c r="C84" i="2" l="1"/>
  <c r="A24" i="2"/>
  <c r="B48" i="2" s="1"/>
  <c r="B83" i="2"/>
  <c r="D83" i="2" s="1"/>
  <c r="B50" i="2"/>
  <c r="B73" i="2"/>
  <c r="B51" i="2"/>
  <c r="B70" i="2"/>
  <c r="B75" i="2"/>
  <c r="B72" i="2"/>
  <c r="B55" i="2"/>
  <c r="B53" i="2"/>
  <c r="B77" i="2"/>
  <c r="B60" i="2"/>
  <c r="B69" i="2"/>
  <c r="B52" i="2"/>
  <c r="B41" i="2"/>
  <c r="B43" i="2"/>
  <c r="B63" i="2"/>
  <c r="B57" i="2"/>
  <c r="B65" i="2"/>
  <c r="B45" i="2" l="1"/>
  <c r="B76" i="2"/>
  <c r="B54" i="2"/>
  <c r="B44" i="2"/>
  <c r="B64" i="2"/>
  <c r="B56" i="2"/>
  <c r="B38" i="2"/>
  <c r="B42" i="2"/>
  <c r="B61" i="2"/>
  <c r="B46" i="2"/>
  <c r="B71" i="2"/>
  <c r="B49" i="2"/>
  <c r="B39" i="2"/>
  <c r="B67" i="2"/>
  <c r="B40" i="2"/>
  <c r="B62" i="2"/>
  <c r="C83" i="2"/>
  <c r="B74" i="2"/>
  <c r="B58" i="2"/>
  <c r="B47" i="2"/>
  <c r="B59" i="2"/>
  <c r="B68" i="2"/>
  <c r="B66" i="2"/>
</calcChain>
</file>

<file path=xl/sharedStrings.xml><?xml version="1.0" encoding="utf-8"?>
<sst xmlns="http://schemas.openxmlformats.org/spreadsheetml/2006/main" count="82" uniqueCount="47">
  <si>
    <t>DATE</t>
  </si>
  <si>
    <t>SPY</t>
  </si>
  <si>
    <t>VEURXE</t>
  </si>
  <si>
    <t>GLD</t>
  </si>
  <si>
    <t>GLD excess return</t>
  </si>
  <si>
    <t>VEURXE excess return</t>
  </si>
  <si>
    <t>SPY excess return</t>
  </si>
  <si>
    <t>3-month T bill</t>
  </si>
  <si>
    <t>Risk-free rate</t>
  </si>
  <si>
    <t>monthly expected return</t>
  </si>
  <si>
    <t>stdev</t>
  </si>
  <si>
    <t>Mean and expected return</t>
  </si>
  <si>
    <t>hist.  eret</t>
  </si>
  <si>
    <t>std</t>
  </si>
  <si>
    <t>E(R)-RF</t>
  </si>
  <si>
    <t>Correlation matrix</t>
  </si>
  <si>
    <t>Covariance matrix and weights (calculated)</t>
  </si>
  <si>
    <t>Portfolio Weights</t>
  </si>
  <si>
    <t>Mean</t>
  </si>
  <si>
    <t>SD (standard deviation)</t>
    <phoneticPr fontId="0"/>
  </si>
  <si>
    <t>Slope (Sharpe ratio, we aim to maximize this)</t>
    <phoneticPr fontId="0"/>
  </si>
  <si>
    <t>Note that this is monthly Sharpe, not annual.</t>
  </si>
  <si>
    <t>Er</t>
  </si>
  <si>
    <t>risk-free</t>
  </si>
  <si>
    <t>Optimal Portfolio</t>
  </si>
  <si>
    <t>Std</t>
  </si>
  <si>
    <t>Question b</t>
  </si>
  <si>
    <t>Question a</t>
  </si>
  <si>
    <t>Question d</t>
  </si>
  <si>
    <t>A</t>
  </si>
  <si>
    <t>Y</t>
  </si>
  <si>
    <t>Covariance matrix and weights (with short-sell constraints)</t>
  </si>
  <si>
    <t>Monthly realized excess returns for GLD, VEURXE and SPY over the last 5 years</t>
  </si>
  <si>
    <t>Comments</t>
  </si>
  <si>
    <t xml:space="preserve">         Monthly expected excess return and stdev </t>
  </si>
  <si>
    <t xml:space="preserve">            Correlation matrix</t>
  </si>
  <si>
    <t>Optimal risky portfolio</t>
  </si>
  <si>
    <t>Question c,d,e, &amp; f</t>
  </si>
  <si>
    <t>Optimization with and without short-selling constraints</t>
  </si>
  <si>
    <t>Comments on risk-aversion point A= 4 and A=5 (part d)</t>
  </si>
  <si>
    <t>Comments on GLD investment (part e)</t>
  </si>
  <si>
    <t>Comments on changes in optimal risky portfolio (f)</t>
  </si>
  <si>
    <t>Group members</t>
  </si>
  <si>
    <t>Daniel Homlok</t>
  </si>
  <si>
    <t>Soheila Noori</t>
  </si>
  <si>
    <t>Nguyen Khanh Chi</t>
  </si>
  <si>
    <t>Data Assignment 1: Trading and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</si>
</sst>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17">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10"/>
      <name val="Geneva"/>
      <family val="2"/>
    </font>
    <font>
      <b/>
      <sz val="10"/>
      <name val="Geneva"/>
      <family val="2"/>
    </font>
    <font>
      <sz val="12"/>
      <name val="Palatino"/>
      <family val="1"/>
    </font>
    <font>
      <sz val="12"/>
      <color rgb="FF3F3F76"/>
      <name val="Calibri"/>
      <family val="2"/>
      <charset val="129"/>
      <scheme val="minor"/>
    </font>
    <font>
      <i/>
      <sz val="12"/>
      <name val="Palatino"/>
      <family val="1"/>
    </font>
    <font>
      <sz val="12"/>
      <color indexed="12"/>
      <name val="Palatino"/>
      <family val="1"/>
    </font>
    <font>
      <b/>
      <sz val="10"/>
      <color indexed="28"/>
      <name val="Arial"/>
      <family val="2"/>
    </font>
    <font>
      <i/>
      <sz val="11"/>
      <color theme="1"/>
      <name val="Calibri"/>
      <family val="2"/>
      <scheme val="minor"/>
    </font>
    <font>
      <b/>
      <i/>
      <sz val="11"/>
      <color theme="1"/>
      <name val="Calibri"/>
      <family val="2"/>
      <scheme val="minor"/>
    </font>
    <font>
      <b/>
      <i/>
      <sz val="12"/>
      <color theme="1"/>
      <name val="Calibri Light"/>
      <family val="2"/>
      <scheme val="major"/>
    </font>
    <font>
      <i/>
      <sz val="12"/>
      <color theme="1"/>
      <name val="Calibri Light"/>
      <family val="2"/>
      <scheme val="major"/>
    </font>
    <font>
      <u/>
      <sz val="16"/>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rgb="FFFFCC99"/>
      </patternFill>
    </fill>
    <fill>
      <patternFill patternType="solid">
        <fgColor indexed="2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7F7F7F"/>
      </left>
      <right style="thin">
        <color indexed="64"/>
      </right>
      <top style="thin">
        <color rgb="FF7F7F7F"/>
      </top>
      <bottom style="thin">
        <color rgb="FF7F7F7F"/>
      </bottom>
      <diagonal/>
    </border>
    <border>
      <left style="thin">
        <color rgb="FF7F7F7F"/>
      </left>
      <right style="thin">
        <color rgb="FF7F7F7F"/>
      </right>
      <top style="thin">
        <color rgb="FF7F7F7F"/>
      </top>
      <bottom style="thin">
        <color indexed="64"/>
      </bottom>
      <diagonal/>
    </border>
  </borders>
  <cellStyleXfs count="5">
    <xf numFmtId="0" fontId="0" fillId="0" borderId="0"/>
    <xf numFmtId="9" fontId="1" fillId="0" borderId="0" applyFont="0" applyFill="0" applyBorder="0" applyAlignment="0" applyProtection="0"/>
    <xf numFmtId="0" fontId="2" fillId="2" borderId="1" applyNumberFormat="0" applyAlignment="0" applyProtection="0"/>
    <xf numFmtId="0" fontId="4" fillId="0" borderId="0"/>
    <xf numFmtId="168" fontId="10" fillId="3" borderId="10" applyFont="0" applyFill="0" applyBorder="0" applyAlignment="0">
      <alignment horizontal="center"/>
    </xf>
  </cellStyleXfs>
  <cellXfs count="75">
    <xf numFmtId="0" fontId="0" fillId="0" borderId="0" xfId="0"/>
    <xf numFmtId="0" fontId="3" fillId="0" borderId="0" xfId="0" applyFont="1"/>
    <xf numFmtId="10" fontId="0" fillId="0" borderId="0" xfId="1" applyNumberFormat="1" applyFont="1"/>
    <xf numFmtId="0" fontId="5" fillId="0" borderId="0" xfId="3" applyFont="1"/>
    <xf numFmtId="0" fontId="6" fillId="0" borderId="0" xfId="3" applyFont="1"/>
    <xf numFmtId="0" fontId="6" fillId="3" borderId="2" xfId="3" applyFont="1" applyFill="1" applyBorder="1" applyAlignment="1">
      <alignment horizontal="center"/>
    </xf>
    <xf numFmtId="0" fontId="6" fillId="0" borderId="3" xfId="3" applyFont="1" applyBorder="1" applyAlignment="1">
      <alignment horizontal="center"/>
    </xf>
    <xf numFmtId="0" fontId="6" fillId="0" borderId="4" xfId="3" applyFont="1" applyBorder="1" applyAlignment="1">
      <alignment horizontal="center"/>
    </xf>
    <xf numFmtId="0" fontId="6" fillId="3" borderId="5" xfId="3" applyFont="1" applyFill="1" applyBorder="1"/>
    <xf numFmtId="10" fontId="7" fillId="2" borderId="1" xfId="1" applyNumberFormat="1" applyFont="1" applyFill="1" applyBorder="1"/>
    <xf numFmtId="2" fontId="6" fillId="0" borderId="0" xfId="3" applyNumberFormat="1" applyFont="1"/>
    <xf numFmtId="0" fontId="8" fillId="0" borderId="6" xfId="0" applyFont="1" applyBorder="1" applyAlignment="1">
      <alignment horizontal="center"/>
    </xf>
    <xf numFmtId="0" fontId="6" fillId="3" borderId="3" xfId="3" applyFont="1" applyFill="1" applyBorder="1" applyAlignment="1">
      <alignment horizontal="center"/>
    </xf>
    <xf numFmtId="168" fontId="6" fillId="0" borderId="7" xfId="3" applyNumberFormat="1" applyFont="1" applyBorder="1"/>
    <xf numFmtId="0" fontId="6" fillId="0" borderId="9" xfId="0" applyFont="1" applyBorder="1"/>
    <xf numFmtId="168" fontId="9" fillId="0" borderId="9" xfId="0" quotePrefix="1" applyNumberFormat="1" applyFont="1" applyBorder="1"/>
    <xf numFmtId="168" fontId="6" fillId="0" borderId="8" xfId="0" applyNumberFormat="1" applyFont="1" applyBorder="1"/>
    <xf numFmtId="168" fontId="6" fillId="0" borderId="7" xfId="0" applyNumberFormat="1" applyFont="1" applyBorder="1"/>
    <xf numFmtId="168" fontId="6" fillId="0" borderId="7" xfId="4" applyFont="1" applyFill="1" applyBorder="1" applyAlignment="1"/>
    <xf numFmtId="168" fontId="6" fillId="0" borderId="0" xfId="4" applyFont="1" applyFill="1" applyBorder="1" applyAlignment="1"/>
    <xf numFmtId="168" fontId="0" fillId="0" borderId="0" xfId="4" applyFont="1" applyFill="1" applyBorder="1" applyAlignment="1"/>
    <xf numFmtId="168" fontId="9" fillId="0" borderId="11" xfId="0" quotePrefix="1" applyNumberFormat="1" applyFont="1" applyBorder="1"/>
    <xf numFmtId="0" fontId="9" fillId="0" borderId="9" xfId="0" applyFont="1" applyBorder="1"/>
    <xf numFmtId="168" fontId="9" fillId="0" borderId="9" xfId="3" applyNumberFormat="1" applyFont="1" applyBorder="1"/>
    <xf numFmtId="168" fontId="9" fillId="0" borderId="0" xfId="0" quotePrefix="1" applyNumberFormat="1" applyFont="1"/>
    <xf numFmtId="168" fontId="9" fillId="0" borderId="0" xfId="0" applyNumberFormat="1" applyFont="1"/>
    <xf numFmtId="0" fontId="6" fillId="0" borderId="0" xfId="0" applyFont="1"/>
    <xf numFmtId="2" fontId="0" fillId="0" borderId="0" xfId="1" applyNumberFormat="1" applyFont="1"/>
    <xf numFmtId="0" fontId="0" fillId="4" borderId="0" xfId="0" applyFill="1"/>
    <xf numFmtId="0" fontId="3" fillId="4" borderId="0" xfId="0" applyFont="1" applyFill="1"/>
    <xf numFmtId="0" fontId="3" fillId="0" borderId="0" xfId="0" applyFont="1" applyAlignment="1">
      <alignment horizontal="right"/>
    </xf>
    <xf numFmtId="0" fontId="11" fillId="0" borderId="0" xfId="0" applyFont="1"/>
    <xf numFmtId="0" fontId="3" fillId="5" borderId="0" xfId="0" applyFont="1" applyFill="1"/>
    <xf numFmtId="0" fontId="3" fillId="7" borderId="0" xfId="0" applyFont="1" applyFill="1"/>
    <xf numFmtId="10" fontId="0" fillId="0" borderId="12" xfId="0" applyNumberFormat="1" applyBorder="1"/>
    <xf numFmtId="10" fontId="0" fillId="0" borderId="6" xfId="0" applyNumberFormat="1" applyBorder="1"/>
    <xf numFmtId="10" fontId="0" fillId="0" borderId="13" xfId="0" applyNumberFormat="1" applyBorder="1"/>
    <xf numFmtId="0" fontId="0" fillId="0" borderId="14" xfId="0" applyBorder="1"/>
    <xf numFmtId="0" fontId="0" fillId="0" borderId="15" xfId="0" applyBorder="1"/>
    <xf numFmtId="0" fontId="0" fillId="0" borderId="16" xfId="0" applyBorder="1"/>
    <xf numFmtId="0" fontId="3" fillId="6" borderId="12" xfId="0" applyFont="1" applyFill="1" applyBorder="1"/>
    <xf numFmtId="0" fontId="3" fillId="6" borderId="6" xfId="0" applyFont="1" applyFill="1" applyBorder="1"/>
    <xf numFmtId="0" fontId="3" fillId="6" borderId="13" xfId="0" applyFont="1" applyFill="1" applyBorder="1"/>
    <xf numFmtId="14" fontId="0" fillId="0" borderId="7" xfId="0" applyNumberFormat="1" applyBorder="1"/>
    <xf numFmtId="2" fontId="0" fillId="0" borderId="0" xfId="0" applyNumberFormat="1" applyBorder="1"/>
    <xf numFmtId="0" fontId="0" fillId="0" borderId="0" xfId="0" applyBorder="1"/>
    <xf numFmtId="10" fontId="0" fillId="0" borderId="0" xfId="1" applyNumberFormat="1" applyFont="1" applyBorder="1"/>
    <xf numFmtId="10" fontId="0" fillId="0" borderId="17" xfId="1" applyNumberFormat="1" applyFont="1" applyBorder="1"/>
    <xf numFmtId="14" fontId="0" fillId="0" borderId="14" xfId="0" applyNumberFormat="1" applyBorder="1"/>
    <xf numFmtId="2" fontId="0" fillId="0" borderId="15" xfId="0" applyNumberFormat="1" applyBorder="1"/>
    <xf numFmtId="10" fontId="0" fillId="0" borderId="15" xfId="1" applyNumberFormat="1" applyFont="1" applyBorder="1"/>
    <xf numFmtId="10" fontId="0" fillId="0" borderId="16" xfId="1" applyNumberFormat="1" applyFont="1" applyBorder="1"/>
    <xf numFmtId="0" fontId="0" fillId="0" borderId="5" xfId="0" applyBorder="1"/>
    <xf numFmtId="0" fontId="0" fillId="0" borderId="2" xfId="0" applyBorder="1"/>
    <xf numFmtId="10" fontId="0" fillId="0" borderId="5" xfId="0" applyNumberFormat="1" applyBorder="1"/>
    <xf numFmtId="10" fontId="0" fillId="0" borderId="2" xfId="1" applyNumberFormat="1" applyFont="1" applyBorder="1"/>
    <xf numFmtId="0" fontId="0" fillId="7" borderId="8" xfId="0" applyFill="1" applyBorder="1"/>
    <xf numFmtId="0" fontId="6" fillId="7" borderId="8" xfId="3" applyFont="1" applyFill="1" applyBorder="1"/>
    <xf numFmtId="0" fontId="0" fillId="7" borderId="13" xfId="0" applyFill="1" applyBorder="1"/>
    <xf numFmtId="0" fontId="6" fillId="7" borderId="8" xfId="0" applyFont="1" applyFill="1" applyBorder="1" applyAlignment="1">
      <alignment wrapText="1"/>
    </xf>
    <xf numFmtId="0" fontId="8" fillId="0" borderId="12" xfId="0" applyFont="1" applyBorder="1" applyAlignment="1">
      <alignment horizontal="center"/>
    </xf>
    <xf numFmtId="168" fontId="2" fillId="5" borderId="1" xfId="2" applyNumberFormat="1" applyFill="1" applyBorder="1"/>
    <xf numFmtId="168" fontId="2" fillId="5" borderId="18" xfId="2" applyNumberFormat="1" applyFill="1" applyBorder="1"/>
    <xf numFmtId="168" fontId="2" fillId="2" borderId="1" xfId="2" applyNumberFormat="1" applyBorder="1"/>
    <xf numFmtId="168" fontId="6" fillId="0" borderId="0" xfId="3" applyNumberFormat="1" applyFont="1" applyBorder="1"/>
    <xf numFmtId="168" fontId="6" fillId="0" borderId="17" xfId="3" applyNumberFormat="1" applyFont="1" applyBorder="1"/>
    <xf numFmtId="0" fontId="6" fillId="3" borderId="2" xfId="3" applyFont="1" applyFill="1" applyBorder="1"/>
    <xf numFmtId="168" fontId="2" fillId="2" borderId="19" xfId="2" applyNumberFormat="1" applyBorder="1"/>
    <xf numFmtId="168" fontId="6" fillId="0" borderId="16" xfId="3" applyNumberFormat="1" applyFont="1" applyBorder="1"/>
    <xf numFmtId="0" fontId="3" fillId="7" borderId="3" xfId="0"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cellXfs>
  <cellStyles count="5">
    <cellStyle name="0.00" xfId="4" xr:uid="{08CA9050-8351-45CB-8735-9A5F1945C984}"/>
    <cellStyle name="Input" xfId="2" builtinId="20"/>
    <cellStyle name="Normal" xfId="0" builtinId="0"/>
    <cellStyle name="Normal_Ch8(5ed)" xfId="3" xr:uid="{8F1B6DAB-DCBF-40B9-8DBE-DD19DAB30357}"/>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E(r)-stdev</a:t>
            </a:r>
            <a:r>
              <a:rPr lang="en-US" baseline="0"/>
              <a:t> plane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Linear (CML)</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0-9685-484E-A5EE-02A155B5503C}"/>
                </c:ext>
              </c:extLst>
            </c:dLbl>
            <c:dLbl>
              <c:idx val="2"/>
              <c:delete val="1"/>
              <c:extLst>
                <c:ext xmlns:c15="http://schemas.microsoft.com/office/drawing/2012/chart" uri="{CE6537A1-D6FC-4f65-9D91-7224C49458BB}"/>
                <c:ext xmlns:c16="http://schemas.microsoft.com/office/drawing/2014/chart" uri="{C3380CC4-5D6E-409C-BE32-E72D297353CC}">
                  <c16:uniqueId val="{00000001-9685-484E-A5EE-02A155B5503C}"/>
                </c:ext>
              </c:extLst>
            </c:dLbl>
            <c:dLbl>
              <c:idx val="3"/>
              <c:delete val="1"/>
              <c:extLst>
                <c:ext xmlns:c15="http://schemas.microsoft.com/office/drawing/2012/chart" uri="{CE6537A1-D6FC-4f65-9D91-7224C49458BB}"/>
                <c:ext xmlns:c16="http://schemas.microsoft.com/office/drawing/2014/chart" uri="{C3380CC4-5D6E-409C-BE32-E72D297353CC}">
                  <c16:uniqueId val="{00000002-9685-484E-A5EE-02A155B5503C}"/>
                </c:ext>
              </c:extLst>
            </c:dLbl>
            <c:dLbl>
              <c:idx val="4"/>
              <c:delete val="1"/>
              <c:extLst>
                <c:ext xmlns:c15="http://schemas.microsoft.com/office/drawing/2012/chart" uri="{CE6537A1-D6FC-4f65-9D91-7224C49458BB}"/>
                <c:ext xmlns:c16="http://schemas.microsoft.com/office/drawing/2014/chart" uri="{C3380CC4-5D6E-409C-BE32-E72D297353CC}">
                  <c16:uniqueId val="{00000003-9685-484E-A5EE-02A155B5503C}"/>
                </c:ext>
              </c:extLst>
            </c:dLbl>
            <c:dLbl>
              <c:idx val="5"/>
              <c:delete val="1"/>
              <c:extLst>
                <c:ext xmlns:c15="http://schemas.microsoft.com/office/drawing/2012/chart" uri="{CE6537A1-D6FC-4f65-9D91-7224C49458BB}"/>
                <c:ext xmlns:c16="http://schemas.microsoft.com/office/drawing/2014/chart" uri="{C3380CC4-5D6E-409C-BE32-E72D297353CC}">
                  <c16:uniqueId val="{00000004-9685-484E-A5EE-02A155B5503C}"/>
                </c:ext>
              </c:extLst>
            </c:dLbl>
            <c:dLbl>
              <c:idx val="6"/>
              <c:delete val="1"/>
              <c:extLst>
                <c:ext xmlns:c15="http://schemas.microsoft.com/office/drawing/2012/chart" uri="{CE6537A1-D6FC-4f65-9D91-7224C49458BB}"/>
                <c:ext xmlns:c16="http://schemas.microsoft.com/office/drawing/2014/chart" uri="{C3380CC4-5D6E-409C-BE32-E72D297353CC}">
                  <c16:uniqueId val="{00000005-9685-484E-A5EE-02A155B5503C}"/>
                </c:ext>
              </c:extLst>
            </c:dLbl>
            <c:dLbl>
              <c:idx val="7"/>
              <c:delete val="1"/>
              <c:extLst>
                <c:ext xmlns:c15="http://schemas.microsoft.com/office/drawing/2012/chart" uri="{CE6537A1-D6FC-4f65-9D91-7224C49458BB}"/>
                <c:ext xmlns:c16="http://schemas.microsoft.com/office/drawing/2014/chart" uri="{C3380CC4-5D6E-409C-BE32-E72D297353CC}">
                  <c16:uniqueId val="{00000006-9685-484E-A5EE-02A155B5503C}"/>
                </c:ext>
              </c:extLst>
            </c:dLbl>
            <c:dLbl>
              <c:idx val="8"/>
              <c:delete val="1"/>
              <c:extLst>
                <c:ext xmlns:c15="http://schemas.microsoft.com/office/drawing/2012/chart" uri="{CE6537A1-D6FC-4f65-9D91-7224C49458BB}"/>
                <c:ext xmlns:c16="http://schemas.microsoft.com/office/drawing/2014/chart" uri="{C3380CC4-5D6E-409C-BE32-E72D297353CC}">
                  <c16:uniqueId val="{00000007-9685-484E-A5EE-02A155B5503C}"/>
                </c:ext>
              </c:extLst>
            </c:dLbl>
            <c:dLbl>
              <c:idx val="9"/>
              <c:delete val="1"/>
              <c:extLst>
                <c:ext xmlns:c15="http://schemas.microsoft.com/office/drawing/2012/chart" uri="{CE6537A1-D6FC-4f65-9D91-7224C49458BB}"/>
                <c:ext xmlns:c16="http://schemas.microsoft.com/office/drawing/2014/chart" uri="{C3380CC4-5D6E-409C-BE32-E72D297353CC}">
                  <c16:uniqueId val="{00000008-9685-484E-A5EE-02A155B5503C}"/>
                </c:ext>
              </c:extLst>
            </c:dLbl>
            <c:dLbl>
              <c:idx val="10"/>
              <c:delete val="1"/>
              <c:extLst>
                <c:ext xmlns:c15="http://schemas.microsoft.com/office/drawing/2012/chart" uri="{CE6537A1-D6FC-4f65-9D91-7224C49458BB}"/>
                <c:ext xmlns:c16="http://schemas.microsoft.com/office/drawing/2014/chart" uri="{C3380CC4-5D6E-409C-BE32-E72D297353CC}">
                  <c16:uniqueId val="{00000009-9685-484E-A5EE-02A155B5503C}"/>
                </c:ext>
              </c:extLst>
            </c:dLbl>
            <c:dLbl>
              <c:idx val="11"/>
              <c:delete val="1"/>
              <c:extLst>
                <c:ext xmlns:c15="http://schemas.microsoft.com/office/drawing/2012/chart" uri="{CE6537A1-D6FC-4f65-9D91-7224C49458BB}"/>
                <c:ext xmlns:c16="http://schemas.microsoft.com/office/drawing/2014/chart" uri="{C3380CC4-5D6E-409C-BE32-E72D297353CC}">
                  <c16:uniqueId val="{0000000A-9685-484E-A5EE-02A155B5503C}"/>
                </c:ext>
              </c:extLst>
            </c:dLbl>
            <c:dLbl>
              <c:idx val="12"/>
              <c:delete val="1"/>
              <c:extLst>
                <c:ext xmlns:c15="http://schemas.microsoft.com/office/drawing/2012/chart" uri="{CE6537A1-D6FC-4f65-9D91-7224C49458BB}"/>
                <c:ext xmlns:c16="http://schemas.microsoft.com/office/drawing/2014/chart" uri="{C3380CC4-5D6E-409C-BE32-E72D297353CC}">
                  <c16:uniqueId val="{0000000B-9685-484E-A5EE-02A155B5503C}"/>
                </c:ext>
              </c:extLst>
            </c:dLbl>
            <c:dLbl>
              <c:idx val="13"/>
              <c:delete val="1"/>
              <c:extLst>
                <c:ext xmlns:c15="http://schemas.microsoft.com/office/drawing/2012/chart" uri="{CE6537A1-D6FC-4f65-9D91-7224C49458BB}"/>
                <c:ext xmlns:c16="http://schemas.microsoft.com/office/drawing/2014/chart" uri="{C3380CC4-5D6E-409C-BE32-E72D297353CC}">
                  <c16:uniqueId val="{0000000C-9685-484E-A5EE-02A155B5503C}"/>
                </c:ext>
              </c:extLst>
            </c:dLbl>
            <c:dLbl>
              <c:idx val="14"/>
              <c:delete val="1"/>
              <c:extLst>
                <c:ext xmlns:c15="http://schemas.microsoft.com/office/drawing/2012/chart" uri="{CE6537A1-D6FC-4f65-9D91-7224C49458BB}"/>
                <c:ext xmlns:c16="http://schemas.microsoft.com/office/drawing/2014/chart" uri="{C3380CC4-5D6E-409C-BE32-E72D297353CC}">
                  <c16:uniqueId val="{0000000D-9685-484E-A5EE-02A155B5503C}"/>
                </c:ext>
              </c:extLst>
            </c:dLbl>
            <c:dLbl>
              <c:idx val="15"/>
              <c:delete val="1"/>
              <c:extLst>
                <c:ext xmlns:c15="http://schemas.microsoft.com/office/drawing/2012/chart" uri="{CE6537A1-D6FC-4f65-9D91-7224C49458BB}"/>
                <c:ext xmlns:c16="http://schemas.microsoft.com/office/drawing/2014/chart" uri="{C3380CC4-5D6E-409C-BE32-E72D297353CC}">
                  <c16:uniqueId val="{0000000E-9685-484E-A5EE-02A155B5503C}"/>
                </c:ext>
              </c:extLst>
            </c:dLbl>
            <c:dLbl>
              <c:idx val="16"/>
              <c:delete val="1"/>
              <c:extLst>
                <c:ext xmlns:c15="http://schemas.microsoft.com/office/drawing/2012/chart" uri="{CE6537A1-D6FC-4f65-9D91-7224C49458BB}"/>
                <c:ext xmlns:c16="http://schemas.microsoft.com/office/drawing/2014/chart" uri="{C3380CC4-5D6E-409C-BE32-E72D297353CC}">
                  <c16:uniqueId val="{0000000F-9685-484E-A5EE-02A155B5503C}"/>
                </c:ext>
              </c:extLst>
            </c:dLbl>
            <c:dLbl>
              <c:idx val="17"/>
              <c:delete val="1"/>
              <c:extLst>
                <c:ext xmlns:c15="http://schemas.microsoft.com/office/drawing/2012/chart" uri="{CE6537A1-D6FC-4f65-9D91-7224C49458BB}"/>
                <c:ext xmlns:c16="http://schemas.microsoft.com/office/drawing/2014/chart" uri="{C3380CC4-5D6E-409C-BE32-E72D297353CC}">
                  <c16:uniqueId val="{00000010-9685-484E-A5EE-02A155B5503C}"/>
                </c:ext>
              </c:extLst>
            </c:dLbl>
            <c:dLbl>
              <c:idx val="18"/>
              <c:delete val="1"/>
              <c:extLst>
                <c:ext xmlns:c15="http://schemas.microsoft.com/office/drawing/2012/chart" uri="{CE6537A1-D6FC-4f65-9D91-7224C49458BB}"/>
                <c:ext xmlns:c16="http://schemas.microsoft.com/office/drawing/2014/chart" uri="{C3380CC4-5D6E-409C-BE32-E72D297353CC}">
                  <c16:uniqueId val="{00000011-9685-484E-A5EE-02A155B5503C}"/>
                </c:ext>
              </c:extLst>
            </c:dLbl>
            <c:dLbl>
              <c:idx val="19"/>
              <c:delete val="1"/>
              <c:extLst>
                <c:ext xmlns:c15="http://schemas.microsoft.com/office/drawing/2012/chart" uri="{CE6537A1-D6FC-4f65-9D91-7224C49458BB}"/>
                <c:ext xmlns:c16="http://schemas.microsoft.com/office/drawing/2014/chart" uri="{C3380CC4-5D6E-409C-BE32-E72D297353CC}">
                  <c16:uniqueId val="{00000012-9685-484E-A5EE-02A155B5503C}"/>
                </c:ext>
              </c:extLst>
            </c:dLbl>
            <c:dLbl>
              <c:idx val="20"/>
              <c:delete val="1"/>
              <c:extLst>
                <c:ext xmlns:c15="http://schemas.microsoft.com/office/drawing/2012/chart" uri="{CE6537A1-D6FC-4f65-9D91-7224C49458BB}"/>
                <c:ext xmlns:c16="http://schemas.microsoft.com/office/drawing/2014/chart" uri="{C3380CC4-5D6E-409C-BE32-E72D297353CC}">
                  <c16:uniqueId val="{00000013-9685-484E-A5EE-02A155B5503C}"/>
                </c:ext>
              </c:extLst>
            </c:dLbl>
            <c:dLbl>
              <c:idx val="21"/>
              <c:delete val="1"/>
              <c:extLst>
                <c:ext xmlns:c15="http://schemas.microsoft.com/office/drawing/2012/chart" uri="{CE6537A1-D6FC-4f65-9D91-7224C49458BB}"/>
                <c:ext xmlns:c16="http://schemas.microsoft.com/office/drawing/2014/chart" uri="{C3380CC4-5D6E-409C-BE32-E72D297353CC}">
                  <c16:uniqueId val="{00000014-9685-484E-A5EE-02A155B5503C}"/>
                </c:ext>
              </c:extLst>
            </c:dLbl>
            <c:dLbl>
              <c:idx val="22"/>
              <c:delete val="1"/>
              <c:extLst>
                <c:ext xmlns:c15="http://schemas.microsoft.com/office/drawing/2012/chart" uri="{CE6537A1-D6FC-4f65-9D91-7224C49458BB}"/>
                <c:ext xmlns:c16="http://schemas.microsoft.com/office/drawing/2014/chart" uri="{C3380CC4-5D6E-409C-BE32-E72D297353CC}">
                  <c16:uniqueId val="{00000015-9685-484E-A5EE-02A155B5503C}"/>
                </c:ext>
              </c:extLst>
            </c:dLbl>
            <c:dLbl>
              <c:idx val="23"/>
              <c:delete val="1"/>
              <c:extLst>
                <c:ext xmlns:c15="http://schemas.microsoft.com/office/drawing/2012/chart" uri="{CE6537A1-D6FC-4f65-9D91-7224C49458BB}"/>
                <c:ext xmlns:c16="http://schemas.microsoft.com/office/drawing/2014/chart" uri="{C3380CC4-5D6E-409C-BE32-E72D297353CC}">
                  <c16:uniqueId val="{00000016-9685-484E-A5EE-02A155B5503C}"/>
                </c:ext>
              </c:extLst>
            </c:dLbl>
            <c:dLbl>
              <c:idx val="24"/>
              <c:delete val="1"/>
              <c:extLst>
                <c:ext xmlns:c15="http://schemas.microsoft.com/office/drawing/2012/chart" uri="{CE6537A1-D6FC-4f65-9D91-7224C49458BB}"/>
                <c:ext xmlns:c16="http://schemas.microsoft.com/office/drawing/2014/chart" uri="{C3380CC4-5D6E-409C-BE32-E72D297353CC}">
                  <c16:uniqueId val="{00000017-9685-484E-A5EE-02A155B5503C}"/>
                </c:ext>
              </c:extLst>
            </c:dLbl>
            <c:dLbl>
              <c:idx val="25"/>
              <c:delete val="1"/>
              <c:extLst>
                <c:ext xmlns:c15="http://schemas.microsoft.com/office/drawing/2012/chart" uri="{CE6537A1-D6FC-4f65-9D91-7224C49458BB}"/>
                <c:ext xmlns:c16="http://schemas.microsoft.com/office/drawing/2014/chart" uri="{C3380CC4-5D6E-409C-BE32-E72D297353CC}">
                  <c16:uniqueId val="{00000018-9685-484E-A5EE-02A155B5503C}"/>
                </c:ext>
              </c:extLst>
            </c:dLbl>
            <c:dLbl>
              <c:idx val="26"/>
              <c:delete val="1"/>
              <c:extLst>
                <c:ext xmlns:c15="http://schemas.microsoft.com/office/drawing/2012/chart" uri="{CE6537A1-D6FC-4f65-9D91-7224C49458BB}"/>
                <c:ext xmlns:c16="http://schemas.microsoft.com/office/drawing/2014/chart" uri="{C3380CC4-5D6E-409C-BE32-E72D297353CC}">
                  <c16:uniqueId val="{00000019-9685-484E-A5EE-02A155B5503C}"/>
                </c:ext>
              </c:extLst>
            </c:dLbl>
            <c:dLbl>
              <c:idx val="27"/>
              <c:delete val="1"/>
              <c:extLst>
                <c:ext xmlns:c15="http://schemas.microsoft.com/office/drawing/2012/chart" uri="{CE6537A1-D6FC-4f65-9D91-7224C49458BB}"/>
                <c:ext xmlns:c16="http://schemas.microsoft.com/office/drawing/2014/chart" uri="{C3380CC4-5D6E-409C-BE32-E72D297353CC}">
                  <c16:uniqueId val="{0000001A-9685-484E-A5EE-02A155B5503C}"/>
                </c:ext>
              </c:extLst>
            </c:dLbl>
            <c:dLbl>
              <c:idx val="28"/>
              <c:delete val="1"/>
              <c:extLst>
                <c:ext xmlns:c15="http://schemas.microsoft.com/office/drawing/2012/chart" uri="{CE6537A1-D6FC-4f65-9D91-7224C49458BB}"/>
                <c:ext xmlns:c16="http://schemas.microsoft.com/office/drawing/2014/chart" uri="{C3380CC4-5D6E-409C-BE32-E72D297353CC}">
                  <c16:uniqueId val="{0000001B-9685-484E-A5EE-02A155B5503C}"/>
                </c:ext>
              </c:extLst>
            </c:dLbl>
            <c:dLbl>
              <c:idx val="29"/>
              <c:delete val="1"/>
              <c:extLst>
                <c:ext xmlns:c15="http://schemas.microsoft.com/office/drawing/2012/chart" uri="{CE6537A1-D6FC-4f65-9D91-7224C49458BB}"/>
                <c:ext xmlns:c16="http://schemas.microsoft.com/office/drawing/2014/chart" uri="{C3380CC4-5D6E-409C-BE32-E72D297353CC}">
                  <c16:uniqueId val="{0000001C-9685-484E-A5EE-02A155B5503C}"/>
                </c:ext>
              </c:extLst>
            </c:dLbl>
            <c:dLbl>
              <c:idx val="30"/>
              <c:delete val="1"/>
              <c:extLst>
                <c:ext xmlns:c15="http://schemas.microsoft.com/office/drawing/2012/chart" uri="{CE6537A1-D6FC-4f65-9D91-7224C49458BB}"/>
                <c:ext xmlns:c16="http://schemas.microsoft.com/office/drawing/2014/chart" uri="{C3380CC4-5D6E-409C-BE32-E72D297353CC}">
                  <c16:uniqueId val="{0000001D-9685-484E-A5EE-02A155B5503C}"/>
                </c:ext>
              </c:extLst>
            </c:dLbl>
            <c:dLbl>
              <c:idx val="31"/>
              <c:delete val="1"/>
              <c:extLst>
                <c:ext xmlns:c15="http://schemas.microsoft.com/office/drawing/2012/chart" uri="{CE6537A1-D6FC-4f65-9D91-7224C49458BB}"/>
                <c:ext xmlns:c16="http://schemas.microsoft.com/office/drawing/2014/chart" uri="{C3380CC4-5D6E-409C-BE32-E72D297353CC}">
                  <c16:uniqueId val="{0000001E-9685-484E-A5EE-02A155B5503C}"/>
                </c:ext>
              </c:extLst>
            </c:dLbl>
            <c:dLbl>
              <c:idx val="32"/>
              <c:delete val="1"/>
              <c:extLst>
                <c:ext xmlns:c15="http://schemas.microsoft.com/office/drawing/2012/chart" uri="{CE6537A1-D6FC-4f65-9D91-7224C49458BB}"/>
                <c:ext xmlns:c16="http://schemas.microsoft.com/office/drawing/2014/chart" uri="{C3380CC4-5D6E-409C-BE32-E72D297353CC}">
                  <c16:uniqueId val="{0000001F-9685-484E-A5EE-02A155B5503C}"/>
                </c:ext>
              </c:extLst>
            </c:dLbl>
            <c:dLbl>
              <c:idx val="33"/>
              <c:delete val="1"/>
              <c:extLst>
                <c:ext xmlns:c15="http://schemas.microsoft.com/office/drawing/2012/chart" uri="{CE6537A1-D6FC-4f65-9D91-7224C49458BB}"/>
                <c:ext xmlns:c16="http://schemas.microsoft.com/office/drawing/2014/chart" uri="{C3380CC4-5D6E-409C-BE32-E72D297353CC}">
                  <c16:uniqueId val="{00000020-9685-484E-A5EE-02A155B5503C}"/>
                </c:ext>
              </c:extLst>
            </c:dLbl>
            <c:dLbl>
              <c:idx val="34"/>
              <c:delete val="1"/>
              <c:extLst>
                <c:ext xmlns:c15="http://schemas.microsoft.com/office/drawing/2012/chart" uri="{CE6537A1-D6FC-4f65-9D91-7224C49458BB}"/>
                <c:ext xmlns:c16="http://schemas.microsoft.com/office/drawing/2014/chart" uri="{C3380CC4-5D6E-409C-BE32-E72D297353CC}">
                  <c16:uniqueId val="{00000021-9685-484E-A5EE-02A155B5503C}"/>
                </c:ext>
              </c:extLst>
            </c:dLbl>
            <c:dLbl>
              <c:idx val="35"/>
              <c:delete val="1"/>
              <c:extLst>
                <c:ext xmlns:c15="http://schemas.microsoft.com/office/drawing/2012/chart" uri="{CE6537A1-D6FC-4f65-9D91-7224C49458BB}"/>
                <c:ext xmlns:c16="http://schemas.microsoft.com/office/drawing/2014/chart" uri="{C3380CC4-5D6E-409C-BE32-E72D297353CC}">
                  <c16:uniqueId val="{00000022-9685-484E-A5EE-02A155B5503C}"/>
                </c:ext>
              </c:extLst>
            </c:dLbl>
            <c:dLbl>
              <c:idx val="36"/>
              <c:delete val="1"/>
              <c:extLst>
                <c:ext xmlns:c15="http://schemas.microsoft.com/office/drawing/2012/chart" uri="{CE6537A1-D6FC-4f65-9D91-7224C49458BB}"/>
                <c:ext xmlns:c16="http://schemas.microsoft.com/office/drawing/2014/chart" uri="{C3380CC4-5D6E-409C-BE32-E72D297353CC}">
                  <c16:uniqueId val="{00000023-9685-484E-A5EE-02A155B5503C}"/>
                </c:ext>
              </c:extLst>
            </c:dLbl>
            <c:dLbl>
              <c:idx val="37"/>
              <c:delete val="1"/>
              <c:extLst>
                <c:ext xmlns:c15="http://schemas.microsoft.com/office/drawing/2012/chart" uri="{CE6537A1-D6FC-4f65-9D91-7224C49458BB}"/>
                <c:ext xmlns:c16="http://schemas.microsoft.com/office/drawing/2014/chart" uri="{C3380CC4-5D6E-409C-BE32-E72D297353CC}">
                  <c16:uniqueId val="{00000024-9685-484E-A5EE-02A155B5503C}"/>
                </c:ext>
              </c:extLst>
            </c:dLbl>
            <c:dLbl>
              <c:idx val="38"/>
              <c:delete val="1"/>
              <c:extLst>
                <c:ext xmlns:c15="http://schemas.microsoft.com/office/drawing/2012/chart" uri="{CE6537A1-D6FC-4f65-9D91-7224C49458BB}"/>
                <c:ext xmlns:c16="http://schemas.microsoft.com/office/drawing/2014/chart" uri="{C3380CC4-5D6E-409C-BE32-E72D297353CC}">
                  <c16:uniqueId val="{00000025-9685-484E-A5EE-02A155B5503C}"/>
                </c:ext>
              </c:extLst>
            </c:dLbl>
            <c:dLbl>
              <c:idx val="39"/>
              <c:delete val="1"/>
              <c:extLst>
                <c:ext xmlns:c15="http://schemas.microsoft.com/office/drawing/2012/chart" uri="{CE6537A1-D6FC-4f65-9D91-7224C49458BB}"/>
                <c:ext xmlns:c16="http://schemas.microsoft.com/office/drawing/2014/chart" uri="{C3380CC4-5D6E-409C-BE32-E72D297353CC}">
                  <c16:uniqueId val="{00000026-9685-484E-A5EE-02A155B5503C}"/>
                </c:ext>
              </c:extLst>
            </c:dLbl>
            <c:dLbl>
              <c:idx val="40"/>
              <c:layout>
                <c:manualLayout>
                  <c:x val="3.0732776867852477E-2"/>
                  <c:y val="0.11251538373756792"/>
                </c:manualLayout>
              </c:layout>
              <c:tx>
                <c:rich>
                  <a:bodyPr/>
                  <a:lstStyle/>
                  <a:p>
                    <a:r>
                      <a:rPr lang="en-US"/>
                      <a:t>CML</a:t>
                    </a:r>
                    <a:r>
                      <a:rPr lang="en-US" baseline="0"/>
                      <a:t> </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optimisation!$B$37:$B$77</c:f>
              <c:numCache>
                <c:formatCode>0.00%</c:formatCode>
                <c:ptCount val="41"/>
                <c:pt idx="0" formatCode="0.00">
                  <c:v>0</c:v>
                </c:pt>
                <c:pt idx="1">
                  <c:v>1.3834926704362164E-3</c:v>
                </c:pt>
                <c:pt idx="2">
                  <c:v>2.7669853408724327E-3</c:v>
                </c:pt>
                <c:pt idx="3">
                  <c:v>4.1504780113086493E-3</c:v>
                </c:pt>
                <c:pt idx="4">
                  <c:v>5.5339706817448655E-3</c:v>
                </c:pt>
                <c:pt idx="5">
                  <c:v>6.9174633521810816E-3</c:v>
                </c:pt>
                <c:pt idx="6">
                  <c:v>8.3009560226172986E-3</c:v>
                </c:pt>
                <c:pt idx="7">
                  <c:v>9.6844486930535139E-3</c:v>
                </c:pt>
                <c:pt idx="8">
                  <c:v>1.1067941363489731E-2</c:v>
                </c:pt>
                <c:pt idx="9">
                  <c:v>1.2451434033925948E-2</c:v>
                </c:pt>
                <c:pt idx="10">
                  <c:v>1.3834926704362167E-2</c:v>
                </c:pt>
                <c:pt idx="11">
                  <c:v>1.5218419374798384E-2</c:v>
                </c:pt>
                <c:pt idx="12">
                  <c:v>1.6601912045234601E-2</c:v>
                </c:pt>
                <c:pt idx="13">
                  <c:v>1.7985404715670818E-2</c:v>
                </c:pt>
                <c:pt idx="14">
                  <c:v>1.9368897386107035E-2</c:v>
                </c:pt>
                <c:pt idx="15">
                  <c:v>2.0752390056543255E-2</c:v>
                </c:pt>
                <c:pt idx="16">
                  <c:v>2.2135882726979472E-2</c:v>
                </c:pt>
                <c:pt idx="17">
                  <c:v>2.3519375397415689E-2</c:v>
                </c:pt>
                <c:pt idx="18">
                  <c:v>2.4902868067851906E-2</c:v>
                </c:pt>
                <c:pt idx="19">
                  <c:v>2.6286360738288123E-2</c:v>
                </c:pt>
                <c:pt idx="20">
                  <c:v>2.766985340872434E-2</c:v>
                </c:pt>
                <c:pt idx="21">
                  <c:v>2.9053346079160557E-2</c:v>
                </c:pt>
                <c:pt idx="22">
                  <c:v>3.0436838749596778E-2</c:v>
                </c:pt>
                <c:pt idx="23">
                  <c:v>3.1820331420032995E-2</c:v>
                </c:pt>
                <c:pt idx="24">
                  <c:v>3.3203824090469208E-2</c:v>
                </c:pt>
                <c:pt idx="25">
                  <c:v>3.4587316760905429E-2</c:v>
                </c:pt>
                <c:pt idx="26">
                  <c:v>3.5970809431341649E-2</c:v>
                </c:pt>
                <c:pt idx="27">
                  <c:v>3.7354302101777863E-2</c:v>
                </c:pt>
                <c:pt idx="28">
                  <c:v>3.8737794772214083E-2</c:v>
                </c:pt>
                <c:pt idx="29">
                  <c:v>4.0121287442650297E-2</c:v>
                </c:pt>
                <c:pt idx="30">
                  <c:v>4.1504780113086517E-2</c:v>
                </c:pt>
                <c:pt idx="31">
                  <c:v>4.2888272783522738E-2</c:v>
                </c:pt>
                <c:pt idx="32">
                  <c:v>4.4271765453958951E-2</c:v>
                </c:pt>
                <c:pt idx="33">
                  <c:v>4.5655258124395172E-2</c:v>
                </c:pt>
                <c:pt idx="34">
                  <c:v>4.7038750794831385E-2</c:v>
                </c:pt>
                <c:pt idx="35">
                  <c:v>4.8422243465267606E-2</c:v>
                </c:pt>
                <c:pt idx="36">
                  <c:v>4.9805736135703819E-2</c:v>
                </c:pt>
                <c:pt idx="37">
                  <c:v>5.118922880614004E-2</c:v>
                </c:pt>
                <c:pt idx="38">
                  <c:v>5.257272147657626E-2</c:v>
                </c:pt>
                <c:pt idx="39">
                  <c:v>5.3956214147012474E-2</c:v>
                </c:pt>
                <c:pt idx="40">
                  <c:v>5.5339706817448694E-2</c:v>
                </c:pt>
              </c:numCache>
            </c:numRef>
          </c:xVal>
          <c:yVal>
            <c:numRef>
              <c:f>optimisation!$C$37:$C$77</c:f>
              <c:numCache>
                <c:formatCode>0.00%</c:formatCode>
                <c:ptCount val="41"/>
                <c:pt idx="0" formatCode="0.00">
                  <c:v>0</c:v>
                </c:pt>
                <c:pt idx="1">
                  <c:v>5.0000000000000001E-4</c:v>
                </c:pt>
                <c:pt idx="2">
                  <c:v>1E-3</c:v>
                </c:pt>
                <c:pt idx="3">
                  <c:v>1.5E-3</c:v>
                </c:pt>
                <c:pt idx="4">
                  <c:v>2E-3</c:v>
                </c:pt>
                <c:pt idx="5">
                  <c:v>2.5000000000000001E-3</c:v>
                </c:pt>
                <c:pt idx="6">
                  <c:v>3.0000000000000001E-3</c:v>
                </c:pt>
                <c:pt idx="7">
                  <c:v>3.5000000000000001E-3</c:v>
                </c:pt>
                <c:pt idx="8">
                  <c:v>4.0000000000000001E-3</c:v>
                </c:pt>
                <c:pt idx="9">
                  <c:v>4.5000000000000005E-3</c:v>
                </c:pt>
                <c:pt idx="10">
                  <c:v>5.000000000000001E-3</c:v>
                </c:pt>
                <c:pt idx="11">
                  <c:v>5.5000000000000014E-3</c:v>
                </c:pt>
                <c:pt idx="12">
                  <c:v>6.0000000000000019E-3</c:v>
                </c:pt>
                <c:pt idx="13">
                  <c:v>6.5000000000000023E-3</c:v>
                </c:pt>
                <c:pt idx="14">
                  <c:v>7.0000000000000027E-3</c:v>
                </c:pt>
                <c:pt idx="15">
                  <c:v>7.5000000000000032E-3</c:v>
                </c:pt>
                <c:pt idx="16">
                  <c:v>8.0000000000000036E-3</c:v>
                </c:pt>
                <c:pt idx="17">
                  <c:v>8.5000000000000041E-3</c:v>
                </c:pt>
                <c:pt idx="18">
                  <c:v>9.0000000000000045E-3</c:v>
                </c:pt>
                <c:pt idx="19">
                  <c:v>9.500000000000005E-3</c:v>
                </c:pt>
                <c:pt idx="20">
                  <c:v>1.0000000000000005E-2</c:v>
                </c:pt>
                <c:pt idx="21">
                  <c:v>1.0500000000000006E-2</c:v>
                </c:pt>
                <c:pt idx="22">
                  <c:v>1.1000000000000006E-2</c:v>
                </c:pt>
                <c:pt idx="23">
                  <c:v>1.1500000000000007E-2</c:v>
                </c:pt>
                <c:pt idx="24">
                  <c:v>1.2000000000000007E-2</c:v>
                </c:pt>
                <c:pt idx="25">
                  <c:v>1.2500000000000008E-2</c:v>
                </c:pt>
                <c:pt idx="26">
                  <c:v>1.3000000000000008E-2</c:v>
                </c:pt>
                <c:pt idx="27">
                  <c:v>1.3500000000000009E-2</c:v>
                </c:pt>
                <c:pt idx="28">
                  <c:v>1.4000000000000009E-2</c:v>
                </c:pt>
                <c:pt idx="29">
                  <c:v>1.4500000000000009E-2</c:v>
                </c:pt>
                <c:pt idx="30">
                  <c:v>1.500000000000001E-2</c:v>
                </c:pt>
                <c:pt idx="31">
                  <c:v>1.550000000000001E-2</c:v>
                </c:pt>
                <c:pt idx="32">
                  <c:v>1.6000000000000011E-2</c:v>
                </c:pt>
                <c:pt idx="33">
                  <c:v>1.6500000000000011E-2</c:v>
                </c:pt>
                <c:pt idx="34">
                  <c:v>1.7000000000000012E-2</c:v>
                </c:pt>
                <c:pt idx="35">
                  <c:v>1.7500000000000012E-2</c:v>
                </c:pt>
                <c:pt idx="36">
                  <c:v>1.8000000000000013E-2</c:v>
                </c:pt>
                <c:pt idx="37">
                  <c:v>1.8500000000000013E-2</c:v>
                </c:pt>
                <c:pt idx="38">
                  <c:v>1.9000000000000013E-2</c:v>
                </c:pt>
                <c:pt idx="39">
                  <c:v>1.9500000000000014E-2</c:v>
                </c:pt>
                <c:pt idx="40">
                  <c:v>2.0000000000000014E-2</c:v>
                </c:pt>
              </c:numCache>
            </c:numRef>
          </c:yVal>
          <c:smooth val="0"/>
          <c:extLst>
            <c:ext xmlns:c16="http://schemas.microsoft.com/office/drawing/2014/chart" uri="{C3380CC4-5D6E-409C-BE32-E72D297353CC}">
              <c16:uniqueId val="{00000028-9685-484E-A5EE-02A155B5503C}"/>
            </c:ext>
          </c:extLst>
        </c:ser>
        <c:ser>
          <c:idx val="1"/>
          <c:order val="1"/>
          <c:tx>
            <c:strRef>
              <c:f>optimisation!$A$29</c:f>
              <c:strCache>
                <c:ptCount val="1"/>
                <c:pt idx="0">
                  <c:v>risk-free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0"/>
              <c:tx>
                <c:rich>
                  <a:bodyPr/>
                  <a:lstStyle/>
                  <a:p>
                    <a:r>
                      <a:rPr lang="en-US"/>
                      <a:t>Risk</a:t>
                    </a:r>
                    <a:r>
                      <a:rPr lang="en-US" baseline="0"/>
                      <a:t> free</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optimisation!$C$29</c:f>
              <c:numCache>
                <c:formatCode>0.00%</c:formatCode>
                <c:ptCount val="1"/>
                <c:pt idx="0">
                  <c:v>8.6844760785266084E-4</c:v>
                </c:pt>
              </c:numCache>
            </c:numRef>
          </c:xVal>
          <c:yVal>
            <c:numRef>
              <c:f>optimisation!$B$29</c:f>
              <c:numCache>
                <c:formatCode>0.00%</c:formatCode>
                <c:ptCount val="1"/>
                <c:pt idx="0">
                  <c:v>9.990636188747994E-4</c:v>
                </c:pt>
              </c:numCache>
            </c:numRef>
          </c:yVal>
          <c:smooth val="0"/>
          <c:extLst>
            <c:ext xmlns:c16="http://schemas.microsoft.com/office/drawing/2014/chart" uri="{C3380CC4-5D6E-409C-BE32-E72D297353CC}">
              <c16:uniqueId val="{0000002A-9685-484E-A5EE-02A155B5503C}"/>
            </c:ext>
          </c:extLst>
        </c:ser>
        <c:ser>
          <c:idx val="2"/>
          <c:order val="2"/>
          <c:tx>
            <c:strRef>
              <c:f>optimisation!$A$30</c:f>
              <c:strCache>
                <c:ptCount val="1"/>
                <c:pt idx="0">
                  <c:v>SPY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0"/>
              <c:tx>
                <c:rich>
                  <a:bodyPr/>
                  <a:lstStyle/>
                  <a:p>
                    <a:r>
                      <a:rPr lang="en-US"/>
                      <a:t>SPY</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optimisation!$C$30</c:f>
              <c:numCache>
                <c:formatCode>0.00%</c:formatCode>
                <c:ptCount val="1"/>
                <c:pt idx="0">
                  <c:v>5.503568648653763E-2</c:v>
                </c:pt>
              </c:numCache>
            </c:numRef>
          </c:xVal>
          <c:yVal>
            <c:numRef>
              <c:f>optimisation!$B$30</c:f>
              <c:numCache>
                <c:formatCode>0.00%</c:formatCode>
                <c:ptCount val="1"/>
                <c:pt idx="0">
                  <c:v>8.3797897968903943E-3</c:v>
                </c:pt>
              </c:numCache>
            </c:numRef>
          </c:yVal>
          <c:smooth val="0"/>
          <c:extLst>
            <c:ext xmlns:c16="http://schemas.microsoft.com/office/drawing/2014/chart" uri="{C3380CC4-5D6E-409C-BE32-E72D297353CC}">
              <c16:uniqueId val="{0000002C-9685-484E-A5EE-02A155B5503C}"/>
            </c:ext>
          </c:extLst>
        </c:ser>
        <c:ser>
          <c:idx val="3"/>
          <c:order val="3"/>
          <c:tx>
            <c:v>VEURXE</c:v>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Lbl>
              <c:idx val="0"/>
              <c:tx>
                <c:rich>
                  <a:bodyPr/>
                  <a:lstStyle/>
                  <a:p>
                    <a:r>
                      <a:rPr lang="en-US"/>
                      <a:t>VEURXE</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optimisation!$C$31</c:f>
              <c:numCache>
                <c:formatCode>0.00%</c:formatCode>
                <c:ptCount val="1"/>
                <c:pt idx="0">
                  <c:v>5.8257316785640299E-2</c:v>
                </c:pt>
              </c:numCache>
            </c:numRef>
          </c:xVal>
          <c:yVal>
            <c:numRef>
              <c:f>optimisation!$B$31</c:f>
              <c:numCache>
                <c:formatCode>0.00%</c:formatCode>
                <c:ptCount val="1"/>
                <c:pt idx="0">
                  <c:v>3.5375193741720882E-4</c:v>
                </c:pt>
              </c:numCache>
            </c:numRef>
          </c:yVal>
          <c:smooth val="0"/>
          <c:extLst>
            <c:ext xmlns:c16="http://schemas.microsoft.com/office/drawing/2014/chart" uri="{C3380CC4-5D6E-409C-BE32-E72D297353CC}">
              <c16:uniqueId val="{0000002E-9685-484E-A5EE-02A155B5503C}"/>
            </c:ext>
          </c:extLst>
        </c:ser>
        <c:ser>
          <c:idx val="4"/>
          <c:order val="4"/>
          <c:tx>
            <c:v>GLD</c:v>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Lbl>
              <c:idx val="0"/>
              <c:tx>
                <c:rich>
                  <a:bodyPr/>
                  <a:lstStyle/>
                  <a:p>
                    <a:r>
                      <a:rPr lang="en-US"/>
                      <a:t>GLD</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optimisation!$C$32</c:f>
              <c:numCache>
                <c:formatCode>0.00%</c:formatCode>
                <c:ptCount val="1"/>
                <c:pt idx="0">
                  <c:v>3.831377546024075E-2</c:v>
                </c:pt>
              </c:numCache>
            </c:numRef>
          </c:xVal>
          <c:yVal>
            <c:numRef>
              <c:f>optimisation!$B$32</c:f>
              <c:numCache>
                <c:formatCode>0.00%</c:formatCode>
                <c:ptCount val="1"/>
                <c:pt idx="0">
                  <c:v>3.2612562258049261E-3</c:v>
                </c:pt>
              </c:numCache>
            </c:numRef>
          </c:yVal>
          <c:smooth val="0"/>
          <c:extLst>
            <c:ext xmlns:c16="http://schemas.microsoft.com/office/drawing/2014/chart" uri="{C3380CC4-5D6E-409C-BE32-E72D297353CC}">
              <c16:uniqueId val="{00000030-9685-484E-A5EE-02A155B5503C}"/>
            </c:ext>
          </c:extLst>
        </c:ser>
        <c:ser>
          <c:idx val="5"/>
          <c:order val="5"/>
          <c:tx>
            <c:v>Optimal Portfolio</c:v>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Lbl>
              <c:idx val="0"/>
              <c:tx>
                <c:rich>
                  <a:bodyPr/>
                  <a:lstStyle/>
                  <a:p>
                    <a:r>
                      <a:rPr lang="en-US"/>
                      <a:t>Optimal</a:t>
                    </a:r>
                    <a:r>
                      <a:rPr lang="en-US" baseline="0"/>
                      <a:t> portfolio</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optimisation!$C$33</c:f>
              <c:numCache>
                <c:formatCode>0.00%</c:formatCode>
                <c:ptCount val="1"/>
                <c:pt idx="0">
                  <c:v>8.2438495804466008E-2</c:v>
                </c:pt>
              </c:numCache>
            </c:numRef>
          </c:xVal>
          <c:yVal>
            <c:numRef>
              <c:f>optimisation!$B$33</c:f>
              <c:numCache>
                <c:formatCode>0.00%</c:formatCode>
                <c:ptCount val="1"/>
                <c:pt idx="0">
                  <c:v>2.9793614945019219E-2</c:v>
                </c:pt>
              </c:numCache>
            </c:numRef>
          </c:yVal>
          <c:smooth val="0"/>
          <c:extLst>
            <c:ext xmlns:c16="http://schemas.microsoft.com/office/drawing/2014/chart" uri="{C3380CC4-5D6E-409C-BE32-E72D297353CC}">
              <c16:uniqueId val="{00000032-9685-484E-A5EE-02A155B5503C}"/>
            </c:ext>
          </c:extLst>
        </c:ser>
        <c:ser>
          <c:idx val="6"/>
          <c:order val="6"/>
          <c:tx>
            <c:v>A=4</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Lbl>
              <c:idx val="0"/>
              <c:tx>
                <c:rich>
                  <a:bodyPr/>
                  <a:lstStyle/>
                  <a:p>
                    <a:r>
                      <a:rPr lang="en-US"/>
                      <a:t>A=4</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optimisation!$D$83</c:f>
              <c:numCache>
                <c:formatCode>General</c:formatCode>
                <c:ptCount val="1"/>
                <c:pt idx="0">
                  <c:v>9.0351038838960687E-2</c:v>
                </c:pt>
              </c:numCache>
            </c:numRef>
          </c:xVal>
          <c:yVal>
            <c:numRef>
              <c:f>optimisation!$C$83</c:f>
              <c:numCache>
                <c:formatCode>General</c:formatCode>
                <c:ptCount val="1"/>
                <c:pt idx="0">
                  <c:v>3.2653240877117524E-2</c:v>
                </c:pt>
              </c:numCache>
            </c:numRef>
          </c:yVal>
          <c:smooth val="0"/>
          <c:extLst>
            <c:ext xmlns:c16="http://schemas.microsoft.com/office/drawing/2014/chart" uri="{C3380CC4-5D6E-409C-BE32-E72D297353CC}">
              <c16:uniqueId val="{00000034-9685-484E-A5EE-02A155B5503C}"/>
            </c:ext>
          </c:extLst>
        </c:ser>
        <c:ser>
          <c:idx val="7"/>
          <c:order val="7"/>
          <c:tx>
            <c:v>A=5</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Lbl>
              <c:idx val="0"/>
              <c:tx>
                <c:rich>
                  <a:bodyPr/>
                  <a:lstStyle/>
                  <a:p>
                    <a:r>
                      <a:rPr lang="en-US"/>
                      <a:t>A=5</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optimisation!$D$84</c:f>
              <c:numCache>
                <c:formatCode>General</c:formatCode>
                <c:ptCount val="1"/>
                <c:pt idx="0">
                  <c:v>7.2280831071168533E-2</c:v>
                </c:pt>
              </c:numCache>
            </c:numRef>
          </c:xVal>
          <c:yVal>
            <c:numRef>
              <c:f>optimisation!$C$84</c:f>
              <c:numCache>
                <c:formatCode>General</c:formatCode>
                <c:ptCount val="1"/>
                <c:pt idx="0">
                  <c:v>2.6122592701694015E-2</c:v>
                </c:pt>
              </c:numCache>
            </c:numRef>
          </c:yVal>
          <c:smooth val="0"/>
          <c:extLst>
            <c:ext xmlns:c16="http://schemas.microsoft.com/office/drawing/2014/chart" uri="{C3380CC4-5D6E-409C-BE32-E72D297353CC}">
              <c16:uniqueId val="{00000036-9685-484E-A5EE-02A155B5503C}"/>
            </c:ext>
          </c:extLst>
        </c:ser>
        <c:ser>
          <c:idx val="8"/>
          <c:order val="8"/>
          <c:tx>
            <c:v>Linear (Constraint CML)</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37-9685-484E-A5EE-02A155B5503C}"/>
                </c:ext>
              </c:extLst>
            </c:dLbl>
            <c:dLbl>
              <c:idx val="2"/>
              <c:delete val="1"/>
              <c:extLst>
                <c:ext xmlns:c15="http://schemas.microsoft.com/office/drawing/2012/chart" uri="{CE6537A1-D6FC-4f65-9D91-7224C49458BB}"/>
                <c:ext xmlns:c16="http://schemas.microsoft.com/office/drawing/2014/chart" uri="{C3380CC4-5D6E-409C-BE32-E72D297353CC}">
                  <c16:uniqueId val="{00000038-9685-484E-A5EE-02A155B5503C}"/>
                </c:ext>
              </c:extLst>
            </c:dLbl>
            <c:dLbl>
              <c:idx val="3"/>
              <c:delete val="1"/>
              <c:extLst>
                <c:ext xmlns:c15="http://schemas.microsoft.com/office/drawing/2012/chart" uri="{CE6537A1-D6FC-4f65-9D91-7224C49458BB}"/>
                <c:ext xmlns:c16="http://schemas.microsoft.com/office/drawing/2014/chart" uri="{C3380CC4-5D6E-409C-BE32-E72D297353CC}">
                  <c16:uniqueId val="{00000039-9685-484E-A5EE-02A155B5503C}"/>
                </c:ext>
              </c:extLst>
            </c:dLbl>
            <c:dLbl>
              <c:idx val="4"/>
              <c:delete val="1"/>
              <c:extLst>
                <c:ext xmlns:c15="http://schemas.microsoft.com/office/drawing/2012/chart" uri="{CE6537A1-D6FC-4f65-9D91-7224C49458BB}"/>
                <c:ext xmlns:c16="http://schemas.microsoft.com/office/drawing/2014/chart" uri="{C3380CC4-5D6E-409C-BE32-E72D297353CC}">
                  <c16:uniqueId val="{0000003A-9685-484E-A5EE-02A155B5503C}"/>
                </c:ext>
              </c:extLst>
            </c:dLbl>
            <c:dLbl>
              <c:idx val="5"/>
              <c:delete val="1"/>
              <c:extLst>
                <c:ext xmlns:c15="http://schemas.microsoft.com/office/drawing/2012/chart" uri="{CE6537A1-D6FC-4f65-9D91-7224C49458BB}"/>
                <c:ext xmlns:c16="http://schemas.microsoft.com/office/drawing/2014/chart" uri="{C3380CC4-5D6E-409C-BE32-E72D297353CC}">
                  <c16:uniqueId val="{0000003B-9685-484E-A5EE-02A155B5503C}"/>
                </c:ext>
              </c:extLst>
            </c:dLbl>
            <c:dLbl>
              <c:idx val="6"/>
              <c:delete val="1"/>
              <c:extLst>
                <c:ext xmlns:c15="http://schemas.microsoft.com/office/drawing/2012/chart" uri="{CE6537A1-D6FC-4f65-9D91-7224C49458BB}"/>
                <c:ext xmlns:c16="http://schemas.microsoft.com/office/drawing/2014/chart" uri="{C3380CC4-5D6E-409C-BE32-E72D297353CC}">
                  <c16:uniqueId val="{0000003C-9685-484E-A5EE-02A155B5503C}"/>
                </c:ext>
              </c:extLst>
            </c:dLbl>
            <c:dLbl>
              <c:idx val="7"/>
              <c:delete val="1"/>
              <c:extLst>
                <c:ext xmlns:c15="http://schemas.microsoft.com/office/drawing/2012/chart" uri="{CE6537A1-D6FC-4f65-9D91-7224C49458BB}"/>
                <c:ext xmlns:c16="http://schemas.microsoft.com/office/drawing/2014/chart" uri="{C3380CC4-5D6E-409C-BE32-E72D297353CC}">
                  <c16:uniqueId val="{0000003D-9685-484E-A5EE-02A155B5503C}"/>
                </c:ext>
              </c:extLst>
            </c:dLbl>
            <c:dLbl>
              <c:idx val="8"/>
              <c:delete val="1"/>
              <c:extLst>
                <c:ext xmlns:c15="http://schemas.microsoft.com/office/drawing/2012/chart" uri="{CE6537A1-D6FC-4f65-9D91-7224C49458BB}"/>
                <c:ext xmlns:c16="http://schemas.microsoft.com/office/drawing/2014/chart" uri="{C3380CC4-5D6E-409C-BE32-E72D297353CC}">
                  <c16:uniqueId val="{0000003E-9685-484E-A5EE-02A155B5503C}"/>
                </c:ext>
              </c:extLst>
            </c:dLbl>
            <c:dLbl>
              <c:idx val="9"/>
              <c:delete val="1"/>
              <c:extLst>
                <c:ext xmlns:c15="http://schemas.microsoft.com/office/drawing/2012/chart" uri="{CE6537A1-D6FC-4f65-9D91-7224C49458BB}"/>
                <c:ext xmlns:c16="http://schemas.microsoft.com/office/drawing/2014/chart" uri="{C3380CC4-5D6E-409C-BE32-E72D297353CC}">
                  <c16:uniqueId val="{0000003F-9685-484E-A5EE-02A155B5503C}"/>
                </c:ext>
              </c:extLst>
            </c:dLbl>
            <c:dLbl>
              <c:idx val="10"/>
              <c:delete val="1"/>
              <c:extLst>
                <c:ext xmlns:c15="http://schemas.microsoft.com/office/drawing/2012/chart" uri="{CE6537A1-D6FC-4f65-9D91-7224C49458BB}"/>
                <c:ext xmlns:c16="http://schemas.microsoft.com/office/drawing/2014/chart" uri="{C3380CC4-5D6E-409C-BE32-E72D297353CC}">
                  <c16:uniqueId val="{00000040-9685-484E-A5EE-02A155B5503C}"/>
                </c:ext>
              </c:extLst>
            </c:dLbl>
            <c:dLbl>
              <c:idx val="11"/>
              <c:delete val="1"/>
              <c:extLst>
                <c:ext xmlns:c15="http://schemas.microsoft.com/office/drawing/2012/chart" uri="{CE6537A1-D6FC-4f65-9D91-7224C49458BB}"/>
                <c:ext xmlns:c16="http://schemas.microsoft.com/office/drawing/2014/chart" uri="{C3380CC4-5D6E-409C-BE32-E72D297353CC}">
                  <c16:uniqueId val="{00000041-9685-484E-A5EE-02A155B5503C}"/>
                </c:ext>
              </c:extLst>
            </c:dLbl>
            <c:dLbl>
              <c:idx val="12"/>
              <c:delete val="1"/>
              <c:extLst>
                <c:ext xmlns:c15="http://schemas.microsoft.com/office/drawing/2012/chart" uri="{CE6537A1-D6FC-4f65-9D91-7224C49458BB}"/>
                <c:ext xmlns:c16="http://schemas.microsoft.com/office/drawing/2014/chart" uri="{C3380CC4-5D6E-409C-BE32-E72D297353CC}">
                  <c16:uniqueId val="{00000042-9685-484E-A5EE-02A155B5503C}"/>
                </c:ext>
              </c:extLst>
            </c:dLbl>
            <c:dLbl>
              <c:idx val="13"/>
              <c:delete val="1"/>
              <c:extLst>
                <c:ext xmlns:c15="http://schemas.microsoft.com/office/drawing/2012/chart" uri="{CE6537A1-D6FC-4f65-9D91-7224C49458BB}"/>
                <c:ext xmlns:c16="http://schemas.microsoft.com/office/drawing/2014/chart" uri="{C3380CC4-5D6E-409C-BE32-E72D297353CC}">
                  <c16:uniqueId val="{00000043-9685-484E-A5EE-02A155B5503C}"/>
                </c:ext>
              </c:extLst>
            </c:dLbl>
            <c:dLbl>
              <c:idx val="14"/>
              <c:delete val="1"/>
              <c:extLst>
                <c:ext xmlns:c15="http://schemas.microsoft.com/office/drawing/2012/chart" uri="{CE6537A1-D6FC-4f65-9D91-7224C49458BB}"/>
                <c:ext xmlns:c16="http://schemas.microsoft.com/office/drawing/2014/chart" uri="{C3380CC4-5D6E-409C-BE32-E72D297353CC}">
                  <c16:uniqueId val="{00000044-9685-484E-A5EE-02A155B5503C}"/>
                </c:ext>
              </c:extLst>
            </c:dLbl>
            <c:dLbl>
              <c:idx val="15"/>
              <c:delete val="1"/>
              <c:extLst>
                <c:ext xmlns:c15="http://schemas.microsoft.com/office/drawing/2012/chart" uri="{CE6537A1-D6FC-4f65-9D91-7224C49458BB}"/>
                <c:ext xmlns:c16="http://schemas.microsoft.com/office/drawing/2014/chart" uri="{C3380CC4-5D6E-409C-BE32-E72D297353CC}">
                  <c16:uniqueId val="{00000045-9685-484E-A5EE-02A155B5503C}"/>
                </c:ext>
              </c:extLst>
            </c:dLbl>
            <c:dLbl>
              <c:idx val="16"/>
              <c:delete val="1"/>
              <c:extLst>
                <c:ext xmlns:c15="http://schemas.microsoft.com/office/drawing/2012/chart" uri="{CE6537A1-D6FC-4f65-9D91-7224C49458BB}"/>
                <c:ext xmlns:c16="http://schemas.microsoft.com/office/drawing/2014/chart" uri="{C3380CC4-5D6E-409C-BE32-E72D297353CC}">
                  <c16:uniqueId val="{00000046-9685-484E-A5EE-02A155B5503C}"/>
                </c:ext>
              </c:extLst>
            </c:dLbl>
            <c:dLbl>
              <c:idx val="17"/>
              <c:delete val="1"/>
              <c:extLst>
                <c:ext xmlns:c15="http://schemas.microsoft.com/office/drawing/2012/chart" uri="{CE6537A1-D6FC-4f65-9D91-7224C49458BB}"/>
                <c:ext xmlns:c16="http://schemas.microsoft.com/office/drawing/2014/chart" uri="{C3380CC4-5D6E-409C-BE32-E72D297353CC}">
                  <c16:uniqueId val="{00000047-9685-484E-A5EE-02A155B5503C}"/>
                </c:ext>
              </c:extLst>
            </c:dLbl>
            <c:dLbl>
              <c:idx val="18"/>
              <c:delete val="1"/>
              <c:extLst>
                <c:ext xmlns:c15="http://schemas.microsoft.com/office/drawing/2012/chart" uri="{CE6537A1-D6FC-4f65-9D91-7224C49458BB}"/>
                <c:ext xmlns:c16="http://schemas.microsoft.com/office/drawing/2014/chart" uri="{C3380CC4-5D6E-409C-BE32-E72D297353CC}">
                  <c16:uniqueId val="{00000048-9685-484E-A5EE-02A155B5503C}"/>
                </c:ext>
              </c:extLst>
            </c:dLbl>
            <c:dLbl>
              <c:idx val="19"/>
              <c:delete val="1"/>
              <c:extLst>
                <c:ext xmlns:c15="http://schemas.microsoft.com/office/drawing/2012/chart" uri="{CE6537A1-D6FC-4f65-9D91-7224C49458BB}"/>
                <c:ext xmlns:c16="http://schemas.microsoft.com/office/drawing/2014/chart" uri="{C3380CC4-5D6E-409C-BE32-E72D297353CC}">
                  <c16:uniqueId val="{00000049-9685-484E-A5EE-02A155B5503C}"/>
                </c:ext>
              </c:extLst>
            </c:dLbl>
            <c:dLbl>
              <c:idx val="20"/>
              <c:delete val="1"/>
              <c:extLst>
                <c:ext xmlns:c15="http://schemas.microsoft.com/office/drawing/2012/chart" uri="{CE6537A1-D6FC-4f65-9D91-7224C49458BB}"/>
                <c:ext xmlns:c16="http://schemas.microsoft.com/office/drawing/2014/chart" uri="{C3380CC4-5D6E-409C-BE32-E72D297353CC}">
                  <c16:uniqueId val="{0000004A-9685-484E-A5EE-02A155B5503C}"/>
                </c:ext>
              </c:extLst>
            </c:dLbl>
            <c:dLbl>
              <c:idx val="21"/>
              <c:delete val="1"/>
              <c:extLst>
                <c:ext xmlns:c15="http://schemas.microsoft.com/office/drawing/2012/chart" uri="{CE6537A1-D6FC-4f65-9D91-7224C49458BB}"/>
                <c:ext xmlns:c16="http://schemas.microsoft.com/office/drawing/2014/chart" uri="{C3380CC4-5D6E-409C-BE32-E72D297353CC}">
                  <c16:uniqueId val="{0000004B-9685-484E-A5EE-02A155B5503C}"/>
                </c:ext>
              </c:extLst>
            </c:dLbl>
            <c:dLbl>
              <c:idx val="22"/>
              <c:delete val="1"/>
              <c:extLst>
                <c:ext xmlns:c15="http://schemas.microsoft.com/office/drawing/2012/chart" uri="{CE6537A1-D6FC-4f65-9D91-7224C49458BB}"/>
                <c:ext xmlns:c16="http://schemas.microsoft.com/office/drawing/2014/chart" uri="{C3380CC4-5D6E-409C-BE32-E72D297353CC}">
                  <c16:uniqueId val="{0000004C-9685-484E-A5EE-02A155B5503C}"/>
                </c:ext>
              </c:extLst>
            </c:dLbl>
            <c:dLbl>
              <c:idx val="23"/>
              <c:delete val="1"/>
              <c:extLst>
                <c:ext xmlns:c15="http://schemas.microsoft.com/office/drawing/2012/chart" uri="{CE6537A1-D6FC-4f65-9D91-7224C49458BB}"/>
                <c:ext xmlns:c16="http://schemas.microsoft.com/office/drawing/2014/chart" uri="{C3380CC4-5D6E-409C-BE32-E72D297353CC}">
                  <c16:uniqueId val="{0000004D-9685-484E-A5EE-02A155B5503C}"/>
                </c:ext>
              </c:extLst>
            </c:dLbl>
            <c:dLbl>
              <c:idx val="24"/>
              <c:delete val="1"/>
              <c:extLst>
                <c:ext xmlns:c15="http://schemas.microsoft.com/office/drawing/2012/chart" uri="{CE6537A1-D6FC-4f65-9D91-7224C49458BB}"/>
                <c:ext xmlns:c16="http://schemas.microsoft.com/office/drawing/2014/chart" uri="{C3380CC4-5D6E-409C-BE32-E72D297353CC}">
                  <c16:uniqueId val="{0000004E-9685-484E-A5EE-02A155B5503C}"/>
                </c:ext>
              </c:extLst>
            </c:dLbl>
            <c:dLbl>
              <c:idx val="25"/>
              <c:delete val="1"/>
              <c:extLst>
                <c:ext xmlns:c15="http://schemas.microsoft.com/office/drawing/2012/chart" uri="{CE6537A1-D6FC-4f65-9D91-7224C49458BB}"/>
                <c:ext xmlns:c16="http://schemas.microsoft.com/office/drawing/2014/chart" uri="{C3380CC4-5D6E-409C-BE32-E72D297353CC}">
                  <c16:uniqueId val="{0000004F-9685-484E-A5EE-02A155B5503C}"/>
                </c:ext>
              </c:extLst>
            </c:dLbl>
            <c:dLbl>
              <c:idx val="26"/>
              <c:delete val="1"/>
              <c:extLst>
                <c:ext xmlns:c15="http://schemas.microsoft.com/office/drawing/2012/chart" uri="{CE6537A1-D6FC-4f65-9D91-7224C49458BB}"/>
                <c:ext xmlns:c16="http://schemas.microsoft.com/office/drawing/2014/chart" uri="{C3380CC4-5D6E-409C-BE32-E72D297353CC}">
                  <c16:uniqueId val="{00000050-9685-484E-A5EE-02A155B5503C}"/>
                </c:ext>
              </c:extLst>
            </c:dLbl>
            <c:dLbl>
              <c:idx val="27"/>
              <c:delete val="1"/>
              <c:extLst>
                <c:ext xmlns:c15="http://schemas.microsoft.com/office/drawing/2012/chart" uri="{CE6537A1-D6FC-4f65-9D91-7224C49458BB}"/>
                <c:ext xmlns:c16="http://schemas.microsoft.com/office/drawing/2014/chart" uri="{C3380CC4-5D6E-409C-BE32-E72D297353CC}">
                  <c16:uniqueId val="{00000051-9685-484E-A5EE-02A155B5503C}"/>
                </c:ext>
              </c:extLst>
            </c:dLbl>
            <c:dLbl>
              <c:idx val="28"/>
              <c:delete val="1"/>
              <c:extLst>
                <c:ext xmlns:c15="http://schemas.microsoft.com/office/drawing/2012/chart" uri="{CE6537A1-D6FC-4f65-9D91-7224C49458BB}"/>
                <c:ext xmlns:c16="http://schemas.microsoft.com/office/drawing/2014/chart" uri="{C3380CC4-5D6E-409C-BE32-E72D297353CC}">
                  <c16:uniqueId val="{00000052-9685-484E-A5EE-02A155B5503C}"/>
                </c:ext>
              </c:extLst>
            </c:dLbl>
            <c:dLbl>
              <c:idx val="29"/>
              <c:delete val="1"/>
              <c:extLst>
                <c:ext xmlns:c15="http://schemas.microsoft.com/office/drawing/2012/chart" uri="{CE6537A1-D6FC-4f65-9D91-7224C49458BB}"/>
                <c:ext xmlns:c16="http://schemas.microsoft.com/office/drawing/2014/chart" uri="{C3380CC4-5D6E-409C-BE32-E72D297353CC}">
                  <c16:uniqueId val="{00000053-9685-484E-A5EE-02A155B5503C}"/>
                </c:ext>
              </c:extLst>
            </c:dLbl>
            <c:dLbl>
              <c:idx val="30"/>
              <c:delete val="1"/>
              <c:extLst>
                <c:ext xmlns:c15="http://schemas.microsoft.com/office/drawing/2012/chart" uri="{CE6537A1-D6FC-4f65-9D91-7224C49458BB}"/>
                <c:ext xmlns:c16="http://schemas.microsoft.com/office/drawing/2014/chart" uri="{C3380CC4-5D6E-409C-BE32-E72D297353CC}">
                  <c16:uniqueId val="{00000054-9685-484E-A5EE-02A155B5503C}"/>
                </c:ext>
              </c:extLst>
            </c:dLbl>
            <c:dLbl>
              <c:idx val="31"/>
              <c:delete val="1"/>
              <c:extLst>
                <c:ext xmlns:c15="http://schemas.microsoft.com/office/drawing/2012/chart" uri="{CE6537A1-D6FC-4f65-9D91-7224C49458BB}"/>
                <c:ext xmlns:c16="http://schemas.microsoft.com/office/drawing/2014/chart" uri="{C3380CC4-5D6E-409C-BE32-E72D297353CC}">
                  <c16:uniqueId val="{00000055-9685-484E-A5EE-02A155B5503C}"/>
                </c:ext>
              </c:extLst>
            </c:dLbl>
            <c:dLbl>
              <c:idx val="32"/>
              <c:delete val="1"/>
              <c:extLst>
                <c:ext xmlns:c15="http://schemas.microsoft.com/office/drawing/2012/chart" uri="{CE6537A1-D6FC-4f65-9D91-7224C49458BB}"/>
                <c:ext xmlns:c16="http://schemas.microsoft.com/office/drawing/2014/chart" uri="{C3380CC4-5D6E-409C-BE32-E72D297353CC}">
                  <c16:uniqueId val="{00000056-9685-484E-A5EE-02A155B5503C}"/>
                </c:ext>
              </c:extLst>
            </c:dLbl>
            <c:dLbl>
              <c:idx val="33"/>
              <c:delete val="1"/>
              <c:extLst>
                <c:ext xmlns:c15="http://schemas.microsoft.com/office/drawing/2012/chart" uri="{CE6537A1-D6FC-4f65-9D91-7224C49458BB}"/>
                <c:ext xmlns:c16="http://schemas.microsoft.com/office/drawing/2014/chart" uri="{C3380CC4-5D6E-409C-BE32-E72D297353CC}">
                  <c16:uniqueId val="{00000057-9685-484E-A5EE-02A155B5503C}"/>
                </c:ext>
              </c:extLst>
            </c:dLbl>
            <c:dLbl>
              <c:idx val="34"/>
              <c:delete val="1"/>
              <c:extLst>
                <c:ext xmlns:c15="http://schemas.microsoft.com/office/drawing/2012/chart" uri="{CE6537A1-D6FC-4f65-9D91-7224C49458BB}"/>
                <c:ext xmlns:c16="http://schemas.microsoft.com/office/drawing/2014/chart" uri="{C3380CC4-5D6E-409C-BE32-E72D297353CC}">
                  <c16:uniqueId val="{00000058-9685-484E-A5EE-02A155B5503C}"/>
                </c:ext>
              </c:extLst>
            </c:dLbl>
            <c:dLbl>
              <c:idx val="35"/>
              <c:delete val="1"/>
              <c:extLst>
                <c:ext xmlns:c15="http://schemas.microsoft.com/office/drawing/2012/chart" uri="{CE6537A1-D6FC-4f65-9D91-7224C49458BB}"/>
                <c:ext xmlns:c16="http://schemas.microsoft.com/office/drawing/2014/chart" uri="{C3380CC4-5D6E-409C-BE32-E72D297353CC}">
                  <c16:uniqueId val="{00000059-9685-484E-A5EE-02A155B5503C}"/>
                </c:ext>
              </c:extLst>
            </c:dLbl>
            <c:dLbl>
              <c:idx val="36"/>
              <c:delete val="1"/>
              <c:extLst>
                <c:ext xmlns:c15="http://schemas.microsoft.com/office/drawing/2012/chart" uri="{CE6537A1-D6FC-4f65-9D91-7224C49458BB}"/>
                <c:ext xmlns:c16="http://schemas.microsoft.com/office/drawing/2014/chart" uri="{C3380CC4-5D6E-409C-BE32-E72D297353CC}">
                  <c16:uniqueId val="{0000005A-9685-484E-A5EE-02A155B5503C}"/>
                </c:ext>
              </c:extLst>
            </c:dLbl>
            <c:dLbl>
              <c:idx val="37"/>
              <c:delete val="1"/>
              <c:extLst>
                <c:ext xmlns:c15="http://schemas.microsoft.com/office/drawing/2012/chart" uri="{CE6537A1-D6FC-4f65-9D91-7224C49458BB}"/>
                <c:ext xmlns:c16="http://schemas.microsoft.com/office/drawing/2014/chart" uri="{C3380CC4-5D6E-409C-BE32-E72D297353CC}">
                  <c16:uniqueId val="{0000005B-9685-484E-A5EE-02A155B5503C}"/>
                </c:ext>
              </c:extLst>
            </c:dLbl>
            <c:dLbl>
              <c:idx val="38"/>
              <c:layout>
                <c:manualLayout>
                  <c:x val="-0.13955196646025475"/>
                  <c:y val="-5.7404998288257528E-2"/>
                </c:manualLayout>
              </c:layout>
              <c:tx>
                <c:rich>
                  <a:bodyPr/>
                  <a:lstStyle/>
                  <a:p>
                    <a:r>
                      <a:rPr lang="en-US"/>
                      <a:t>CML with constraint </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9685-484E-A5EE-02A155B5503C}"/>
                </c:ext>
              </c:extLst>
            </c:dLbl>
            <c:dLbl>
              <c:idx val="39"/>
              <c:delete val="1"/>
              <c:extLst>
                <c:ext xmlns:c15="http://schemas.microsoft.com/office/drawing/2012/chart" uri="{CE6537A1-D6FC-4f65-9D91-7224C49458BB}"/>
                <c:ext xmlns:c16="http://schemas.microsoft.com/office/drawing/2014/chart" uri="{C3380CC4-5D6E-409C-BE32-E72D297353CC}">
                  <c16:uniqueId val="{0000005D-9685-484E-A5EE-02A155B5503C}"/>
                </c:ext>
              </c:extLst>
            </c:dLbl>
            <c:dLbl>
              <c:idx val="40"/>
              <c:delete val="1"/>
              <c:extLst>
                <c:ext xmlns:c15="http://schemas.microsoft.com/office/drawing/2012/chart" uri="{CE6537A1-D6FC-4f65-9D91-7224C49458BB}"/>
                <c:ext xmlns:c16="http://schemas.microsoft.com/office/drawing/2014/chart" uri="{C3380CC4-5D6E-409C-BE32-E72D297353CC}">
                  <c16:uniqueId val="{0000005E-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optimisation!$B$101:$B$141</c:f>
              <c:numCache>
                <c:formatCode>0.00%</c:formatCode>
                <c:ptCount val="41"/>
                <c:pt idx="0" formatCode="General">
                  <c:v>0</c:v>
                </c:pt>
                <c:pt idx="1">
                  <c:v>6.6882541297569537E-4</c:v>
                </c:pt>
                <c:pt idx="2">
                  <c:v>1.3376508259513907E-3</c:v>
                </c:pt>
                <c:pt idx="3">
                  <c:v>2.0064762389270861E-3</c:v>
                </c:pt>
                <c:pt idx="4">
                  <c:v>2.6753016519027815E-3</c:v>
                </c:pt>
                <c:pt idx="5">
                  <c:v>3.3441270648784768E-3</c:v>
                </c:pt>
                <c:pt idx="6">
                  <c:v>4.0129524778541722E-3</c:v>
                </c:pt>
                <c:pt idx="7">
                  <c:v>4.681777890829868E-3</c:v>
                </c:pt>
                <c:pt idx="8">
                  <c:v>5.350603303805563E-3</c:v>
                </c:pt>
                <c:pt idx="9">
                  <c:v>6.0194287167812588E-3</c:v>
                </c:pt>
                <c:pt idx="10">
                  <c:v>6.6882541297569546E-3</c:v>
                </c:pt>
                <c:pt idx="11">
                  <c:v>7.3570795427326512E-3</c:v>
                </c:pt>
                <c:pt idx="12">
                  <c:v>8.0259049557083462E-3</c:v>
                </c:pt>
                <c:pt idx="13">
                  <c:v>8.6947303686840428E-3</c:v>
                </c:pt>
                <c:pt idx="14">
                  <c:v>9.3635557816597395E-3</c:v>
                </c:pt>
                <c:pt idx="15">
                  <c:v>1.0032381194635434E-2</c:v>
                </c:pt>
                <c:pt idx="16">
                  <c:v>1.0701206607611131E-2</c:v>
                </c:pt>
                <c:pt idx="17">
                  <c:v>1.1370032020586826E-2</c:v>
                </c:pt>
                <c:pt idx="18">
                  <c:v>1.2038857433562523E-2</c:v>
                </c:pt>
                <c:pt idx="19">
                  <c:v>1.2707682846538218E-2</c:v>
                </c:pt>
                <c:pt idx="20">
                  <c:v>1.3376508259513914E-2</c:v>
                </c:pt>
                <c:pt idx="21">
                  <c:v>1.4045333672489611E-2</c:v>
                </c:pt>
                <c:pt idx="22">
                  <c:v>1.4714159085465306E-2</c:v>
                </c:pt>
                <c:pt idx="23">
                  <c:v>1.5382984498441003E-2</c:v>
                </c:pt>
                <c:pt idx="24">
                  <c:v>1.6051809911416699E-2</c:v>
                </c:pt>
                <c:pt idx="25">
                  <c:v>1.6720635324392392E-2</c:v>
                </c:pt>
                <c:pt idx="26">
                  <c:v>1.7389460737368089E-2</c:v>
                </c:pt>
                <c:pt idx="27">
                  <c:v>1.8058286150343786E-2</c:v>
                </c:pt>
                <c:pt idx="28">
                  <c:v>1.8727111563319482E-2</c:v>
                </c:pt>
                <c:pt idx="29">
                  <c:v>1.9395936976295179E-2</c:v>
                </c:pt>
                <c:pt idx="30">
                  <c:v>2.0064762389270872E-2</c:v>
                </c:pt>
                <c:pt idx="31">
                  <c:v>2.0733587802246569E-2</c:v>
                </c:pt>
                <c:pt idx="32">
                  <c:v>2.1402413215222266E-2</c:v>
                </c:pt>
                <c:pt idx="33">
                  <c:v>2.2071238628197962E-2</c:v>
                </c:pt>
                <c:pt idx="34">
                  <c:v>2.2740064041173659E-2</c:v>
                </c:pt>
                <c:pt idx="35">
                  <c:v>2.3408889454149352E-2</c:v>
                </c:pt>
                <c:pt idx="36">
                  <c:v>2.4077714867125049E-2</c:v>
                </c:pt>
                <c:pt idx="37">
                  <c:v>2.4746540280100746E-2</c:v>
                </c:pt>
                <c:pt idx="38">
                  <c:v>2.5415365693076442E-2</c:v>
                </c:pt>
                <c:pt idx="39">
                  <c:v>2.6084191106052139E-2</c:v>
                </c:pt>
                <c:pt idx="40">
                  <c:v>2.6753016519027832E-2</c:v>
                </c:pt>
              </c:numCache>
            </c:numRef>
          </c:xVal>
          <c:yVal>
            <c:numRef>
              <c:f>optimisation!$C$101:$C$141</c:f>
              <c:numCache>
                <c:formatCode>0.00%</c:formatCode>
                <c:ptCount val="41"/>
                <c:pt idx="0">
                  <c:v>0</c:v>
                </c:pt>
                <c:pt idx="1">
                  <c:v>5.0000000000000001E-4</c:v>
                </c:pt>
                <c:pt idx="2">
                  <c:v>1E-3</c:v>
                </c:pt>
                <c:pt idx="3">
                  <c:v>1.5E-3</c:v>
                </c:pt>
                <c:pt idx="4">
                  <c:v>2E-3</c:v>
                </c:pt>
                <c:pt idx="5">
                  <c:v>2.5000000000000001E-3</c:v>
                </c:pt>
                <c:pt idx="6">
                  <c:v>3.0000000000000001E-3</c:v>
                </c:pt>
                <c:pt idx="7">
                  <c:v>3.5000000000000001E-3</c:v>
                </c:pt>
                <c:pt idx="8">
                  <c:v>4.0000000000000001E-3</c:v>
                </c:pt>
                <c:pt idx="9">
                  <c:v>4.5000000000000005E-3</c:v>
                </c:pt>
                <c:pt idx="10">
                  <c:v>5.000000000000001E-3</c:v>
                </c:pt>
                <c:pt idx="11">
                  <c:v>5.5000000000000014E-3</c:v>
                </c:pt>
                <c:pt idx="12">
                  <c:v>6.0000000000000019E-3</c:v>
                </c:pt>
                <c:pt idx="13">
                  <c:v>6.5000000000000023E-3</c:v>
                </c:pt>
                <c:pt idx="14">
                  <c:v>7.0000000000000027E-3</c:v>
                </c:pt>
                <c:pt idx="15">
                  <c:v>7.5000000000000032E-3</c:v>
                </c:pt>
                <c:pt idx="16">
                  <c:v>8.0000000000000036E-3</c:v>
                </c:pt>
                <c:pt idx="17">
                  <c:v>8.5000000000000041E-3</c:v>
                </c:pt>
                <c:pt idx="18">
                  <c:v>9.0000000000000045E-3</c:v>
                </c:pt>
                <c:pt idx="19">
                  <c:v>9.500000000000005E-3</c:v>
                </c:pt>
                <c:pt idx="20">
                  <c:v>1.0000000000000005E-2</c:v>
                </c:pt>
                <c:pt idx="21">
                  <c:v>1.0500000000000006E-2</c:v>
                </c:pt>
                <c:pt idx="22">
                  <c:v>1.1000000000000006E-2</c:v>
                </c:pt>
                <c:pt idx="23">
                  <c:v>1.1500000000000007E-2</c:v>
                </c:pt>
                <c:pt idx="24">
                  <c:v>1.2000000000000007E-2</c:v>
                </c:pt>
                <c:pt idx="25">
                  <c:v>1.2500000000000008E-2</c:v>
                </c:pt>
                <c:pt idx="26">
                  <c:v>1.3000000000000008E-2</c:v>
                </c:pt>
                <c:pt idx="27">
                  <c:v>1.3500000000000009E-2</c:v>
                </c:pt>
                <c:pt idx="28">
                  <c:v>1.4000000000000009E-2</c:v>
                </c:pt>
                <c:pt idx="29">
                  <c:v>1.4500000000000009E-2</c:v>
                </c:pt>
                <c:pt idx="30">
                  <c:v>1.500000000000001E-2</c:v>
                </c:pt>
                <c:pt idx="31">
                  <c:v>1.550000000000001E-2</c:v>
                </c:pt>
                <c:pt idx="32">
                  <c:v>1.6000000000000011E-2</c:v>
                </c:pt>
                <c:pt idx="33">
                  <c:v>1.6500000000000011E-2</c:v>
                </c:pt>
                <c:pt idx="34">
                  <c:v>1.7000000000000012E-2</c:v>
                </c:pt>
                <c:pt idx="35">
                  <c:v>1.7500000000000012E-2</c:v>
                </c:pt>
                <c:pt idx="36">
                  <c:v>1.8000000000000013E-2</c:v>
                </c:pt>
                <c:pt idx="37">
                  <c:v>1.8500000000000013E-2</c:v>
                </c:pt>
                <c:pt idx="38">
                  <c:v>1.9000000000000013E-2</c:v>
                </c:pt>
                <c:pt idx="39">
                  <c:v>1.9500000000000014E-2</c:v>
                </c:pt>
                <c:pt idx="40">
                  <c:v>2.0000000000000014E-2</c:v>
                </c:pt>
              </c:numCache>
            </c:numRef>
          </c:yVal>
          <c:smooth val="0"/>
          <c:extLst>
            <c:ext xmlns:c16="http://schemas.microsoft.com/office/drawing/2014/chart" uri="{C3380CC4-5D6E-409C-BE32-E72D297353CC}">
              <c16:uniqueId val="{0000005F-9685-484E-A5EE-02A155B5503C}"/>
            </c:ext>
          </c:extLst>
        </c:ser>
        <c:ser>
          <c:idx val="10"/>
          <c:order val="10"/>
          <c:tx>
            <c:v>Optimal Portfolio (with constraint)</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Lbl>
              <c:idx val="0"/>
              <c:tx>
                <c:rich>
                  <a:bodyPr/>
                  <a:lstStyle/>
                  <a:p>
                    <a:r>
                      <a:rPr lang="en-US"/>
                      <a:t>Optimal</a:t>
                    </a:r>
                    <a:r>
                      <a:rPr lang="en-US" baseline="0"/>
                      <a:t> portfolio with constraint</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0-9685-484E-A5EE-02A155B550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optimisation!$B$94</c:f>
              <c:numCache>
                <c:formatCode>0.0000</c:formatCode>
                <c:ptCount val="1"/>
                <c:pt idx="0">
                  <c:v>3.9853453639282659E-2</c:v>
                </c:pt>
              </c:numCache>
            </c:numRef>
          </c:xVal>
          <c:yVal>
            <c:numRef>
              <c:f>optimisation!$B$93</c:f>
              <c:numCache>
                <c:formatCode>0.0000</c:formatCode>
                <c:ptCount val="1"/>
                <c:pt idx="0">
                  <c:v>2.9793614945019219E-2</c:v>
                </c:pt>
              </c:numCache>
            </c:numRef>
          </c:yVal>
          <c:smooth val="0"/>
          <c:extLst>
            <c:ext xmlns:c16="http://schemas.microsoft.com/office/drawing/2014/chart" uri="{C3380CC4-5D6E-409C-BE32-E72D297353CC}">
              <c16:uniqueId val="{00000061-9685-484E-A5EE-02A155B5503C}"/>
            </c:ext>
          </c:extLst>
        </c:ser>
        <c:dLbls>
          <c:dLblPos val="r"/>
          <c:showLegendKey val="0"/>
          <c:showVal val="1"/>
          <c:showCatName val="0"/>
          <c:showSerName val="0"/>
          <c:showPercent val="0"/>
          <c:showBubbleSize val="0"/>
        </c:dLbls>
        <c:axId val="452180704"/>
        <c:axId val="452181688"/>
        <c:extLst>
          <c:ext xmlns:c15="http://schemas.microsoft.com/office/drawing/2012/chart" uri="{02D57815-91ED-43cb-92C2-25804820EDAC}">
            <c15:filteredScatterSeries>
              <c15:ser>
                <c:idx val="9"/>
                <c:order val="9"/>
                <c:tx>
                  <c:v>Optimal portfolio</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uri="{02D57815-91ED-43cb-92C2-25804820EDAC}">
                        <c15:formulaRef>
                          <c15:sqref>optimisation!$B$94</c15:sqref>
                        </c15:formulaRef>
                      </c:ext>
                    </c:extLst>
                    <c:numCache>
                      <c:formatCode>0.0000</c:formatCode>
                      <c:ptCount val="1"/>
                      <c:pt idx="0">
                        <c:v>3.9853453639282659E-2</c:v>
                      </c:pt>
                    </c:numCache>
                  </c:numRef>
                </c:xVal>
                <c:yVal>
                  <c:numRef>
                    <c:extLst>
                      <c:ext uri="{02D57815-91ED-43cb-92C2-25804820EDAC}">
                        <c15:formulaRef>
                          <c15:sqref>optimisation!$B$93</c15:sqref>
                        </c15:formulaRef>
                      </c:ext>
                    </c:extLst>
                    <c:numCache>
                      <c:formatCode>0.0000</c:formatCode>
                      <c:ptCount val="1"/>
                      <c:pt idx="0">
                        <c:v>2.9793614945019219E-2</c:v>
                      </c:pt>
                    </c:numCache>
                  </c:numRef>
                </c:yVal>
                <c:smooth val="0"/>
                <c:extLst>
                  <c:ext xmlns:c16="http://schemas.microsoft.com/office/drawing/2014/chart" uri="{C3380CC4-5D6E-409C-BE32-E72D297353CC}">
                    <c16:uniqueId val="{00000062-9685-484E-A5EE-02A155B5503C}"/>
                  </c:ext>
                </c:extLst>
              </c15:ser>
            </c15:filteredScatterSeries>
          </c:ext>
        </c:extLst>
      </c:scatterChart>
      <c:valAx>
        <c:axId val="452180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Standard</a:t>
                </a:r>
                <a:r>
                  <a:rPr lang="en-US" baseline="0"/>
                  <a:t> Deviation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81688"/>
        <c:crosses val="autoZero"/>
        <c:crossBetween val="midCat"/>
      </c:valAx>
      <c:valAx>
        <c:axId val="45218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Expected</a:t>
                </a:r>
                <a:r>
                  <a:rPr lang="en-US" baseline="0"/>
                  <a:t> Return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8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E(r)-stdev</a:t>
            </a:r>
            <a:r>
              <a:rPr lang="en-US" baseline="0"/>
              <a:t> plane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Linear (CML)</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3B-5425-45DF-80CA-434DA4E157FA}"/>
                </c:ext>
              </c:extLst>
            </c:dLbl>
            <c:dLbl>
              <c:idx val="2"/>
              <c:delete val="1"/>
              <c:extLst>
                <c:ext xmlns:c15="http://schemas.microsoft.com/office/drawing/2012/chart" uri="{CE6537A1-D6FC-4f65-9D91-7224C49458BB}"/>
                <c:ext xmlns:c16="http://schemas.microsoft.com/office/drawing/2014/chart" uri="{C3380CC4-5D6E-409C-BE32-E72D297353CC}">
                  <c16:uniqueId val="{0000003A-5425-45DF-80CA-434DA4E157FA}"/>
                </c:ext>
              </c:extLst>
            </c:dLbl>
            <c:dLbl>
              <c:idx val="3"/>
              <c:delete val="1"/>
              <c:extLst>
                <c:ext xmlns:c15="http://schemas.microsoft.com/office/drawing/2012/chart" uri="{CE6537A1-D6FC-4f65-9D91-7224C49458BB}"/>
                <c:ext xmlns:c16="http://schemas.microsoft.com/office/drawing/2014/chart" uri="{C3380CC4-5D6E-409C-BE32-E72D297353CC}">
                  <c16:uniqueId val="{00000039-5425-45DF-80CA-434DA4E157FA}"/>
                </c:ext>
              </c:extLst>
            </c:dLbl>
            <c:dLbl>
              <c:idx val="4"/>
              <c:delete val="1"/>
              <c:extLst>
                <c:ext xmlns:c15="http://schemas.microsoft.com/office/drawing/2012/chart" uri="{CE6537A1-D6FC-4f65-9D91-7224C49458BB}"/>
                <c:ext xmlns:c16="http://schemas.microsoft.com/office/drawing/2014/chart" uri="{C3380CC4-5D6E-409C-BE32-E72D297353CC}">
                  <c16:uniqueId val="{00000038-5425-45DF-80CA-434DA4E157FA}"/>
                </c:ext>
              </c:extLst>
            </c:dLbl>
            <c:dLbl>
              <c:idx val="5"/>
              <c:delete val="1"/>
              <c:extLst>
                <c:ext xmlns:c15="http://schemas.microsoft.com/office/drawing/2012/chart" uri="{CE6537A1-D6FC-4f65-9D91-7224C49458BB}"/>
                <c:ext xmlns:c16="http://schemas.microsoft.com/office/drawing/2014/chart" uri="{C3380CC4-5D6E-409C-BE32-E72D297353CC}">
                  <c16:uniqueId val="{00000036-5425-45DF-80CA-434DA4E157FA}"/>
                </c:ext>
              </c:extLst>
            </c:dLbl>
            <c:dLbl>
              <c:idx val="6"/>
              <c:delete val="1"/>
              <c:extLst>
                <c:ext xmlns:c15="http://schemas.microsoft.com/office/drawing/2012/chart" uri="{CE6537A1-D6FC-4f65-9D91-7224C49458BB}"/>
                <c:ext xmlns:c16="http://schemas.microsoft.com/office/drawing/2014/chart" uri="{C3380CC4-5D6E-409C-BE32-E72D297353CC}">
                  <c16:uniqueId val="{00000037-5425-45DF-80CA-434DA4E157FA}"/>
                </c:ext>
              </c:extLst>
            </c:dLbl>
            <c:dLbl>
              <c:idx val="7"/>
              <c:delete val="1"/>
              <c:extLst>
                <c:ext xmlns:c15="http://schemas.microsoft.com/office/drawing/2012/chart" uri="{CE6537A1-D6FC-4f65-9D91-7224C49458BB}"/>
                <c:ext xmlns:c16="http://schemas.microsoft.com/office/drawing/2014/chart" uri="{C3380CC4-5D6E-409C-BE32-E72D297353CC}">
                  <c16:uniqueId val="{00000035-5425-45DF-80CA-434DA4E157FA}"/>
                </c:ext>
              </c:extLst>
            </c:dLbl>
            <c:dLbl>
              <c:idx val="8"/>
              <c:delete val="1"/>
              <c:extLst>
                <c:ext xmlns:c15="http://schemas.microsoft.com/office/drawing/2012/chart" uri="{CE6537A1-D6FC-4f65-9D91-7224C49458BB}"/>
                <c:ext xmlns:c16="http://schemas.microsoft.com/office/drawing/2014/chart" uri="{C3380CC4-5D6E-409C-BE32-E72D297353CC}">
                  <c16:uniqueId val="{00000033-5425-45DF-80CA-434DA4E157FA}"/>
                </c:ext>
              </c:extLst>
            </c:dLbl>
            <c:dLbl>
              <c:idx val="9"/>
              <c:delete val="1"/>
              <c:extLst>
                <c:ext xmlns:c15="http://schemas.microsoft.com/office/drawing/2012/chart" uri="{CE6537A1-D6FC-4f65-9D91-7224C49458BB}"/>
                <c:ext xmlns:c16="http://schemas.microsoft.com/office/drawing/2014/chart" uri="{C3380CC4-5D6E-409C-BE32-E72D297353CC}">
                  <c16:uniqueId val="{00000034-5425-45DF-80CA-434DA4E157FA}"/>
                </c:ext>
              </c:extLst>
            </c:dLbl>
            <c:dLbl>
              <c:idx val="10"/>
              <c:delete val="1"/>
              <c:extLst>
                <c:ext xmlns:c15="http://schemas.microsoft.com/office/drawing/2012/chart" uri="{CE6537A1-D6FC-4f65-9D91-7224C49458BB}"/>
                <c:ext xmlns:c16="http://schemas.microsoft.com/office/drawing/2014/chart" uri="{C3380CC4-5D6E-409C-BE32-E72D297353CC}">
                  <c16:uniqueId val="{00000032-5425-45DF-80CA-434DA4E157FA}"/>
                </c:ext>
              </c:extLst>
            </c:dLbl>
            <c:dLbl>
              <c:idx val="11"/>
              <c:delete val="1"/>
              <c:extLst>
                <c:ext xmlns:c15="http://schemas.microsoft.com/office/drawing/2012/chart" uri="{CE6537A1-D6FC-4f65-9D91-7224C49458BB}"/>
                <c:ext xmlns:c16="http://schemas.microsoft.com/office/drawing/2014/chart" uri="{C3380CC4-5D6E-409C-BE32-E72D297353CC}">
                  <c16:uniqueId val="{00000030-5425-45DF-80CA-434DA4E157FA}"/>
                </c:ext>
              </c:extLst>
            </c:dLbl>
            <c:dLbl>
              <c:idx val="12"/>
              <c:delete val="1"/>
              <c:extLst>
                <c:ext xmlns:c15="http://schemas.microsoft.com/office/drawing/2012/chart" uri="{CE6537A1-D6FC-4f65-9D91-7224C49458BB}"/>
                <c:ext xmlns:c16="http://schemas.microsoft.com/office/drawing/2014/chart" uri="{C3380CC4-5D6E-409C-BE32-E72D297353CC}">
                  <c16:uniqueId val="{00000031-5425-45DF-80CA-434DA4E157FA}"/>
                </c:ext>
              </c:extLst>
            </c:dLbl>
            <c:dLbl>
              <c:idx val="13"/>
              <c:delete val="1"/>
              <c:extLst>
                <c:ext xmlns:c15="http://schemas.microsoft.com/office/drawing/2012/chart" uri="{CE6537A1-D6FC-4f65-9D91-7224C49458BB}"/>
                <c:ext xmlns:c16="http://schemas.microsoft.com/office/drawing/2014/chart" uri="{C3380CC4-5D6E-409C-BE32-E72D297353CC}">
                  <c16:uniqueId val="{0000002F-5425-45DF-80CA-434DA4E157FA}"/>
                </c:ext>
              </c:extLst>
            </c:dLbl>
            <c:dLbl>
              <c:idx val="14"/>
              <c:delete val="1"/>
              <c:extLst>
                <c:ext xmlns:c15="http://schemas.microsoft.com/office/drawing/2012/chart" uri="{CE6537A1-D6FC-4f65-9D91-7224C49458BB}"/>
                <c:ext xmlns:c16="http://schemas.microsoft.com/office/drawing/2014/chart" uri="{C3380CC4-5D6E-409C-BE32-E72D297353CC}">
                  <c16:uniqueId val="{0000002E-5425-45DF-80CA-434DA4E157FA}"/>
                </c:ext>
              </c:extLst>
            </c:dLbl>
            <c:dLbl>
              <c:idx val="15"/>
              <c:delete val="1"/>
              <c:extLst>
                <c:ext xmlns:c15="http://schemas.microsoft.com/office/drawing/2012/chart" uri="{CE6537A1-D6FC-4f65-9D91-7224C49458BB}"/>
                <c:ext xmlns:c16="http://schemas.microsoft.com/office/drawing/2014/chart" uri="{C3380CC4-5D6E-409C-BE32-E72D297353CC}">
                  <c16:uniqueId val="{0000002D-5425-45DF-80CA-434DA4E157FA}"/>
                </c:ext>
              </c:extLst>
            </c:dLbl>
            <c:dLbl>
              <c:idx val="16"/>
              <c:delete val="1"/>
              <c:extLst>
                <c:ext xmlns:c15="http://schemas.microsoft.com/office/drawing/2012/chart" uri="{CE6537A1-D6FC-4f65-9D91-7224C49458BB}"/>
                <c:ext xmlns:c16="http://schemas.microsoft.com/office/drawing/2014/chart" uri="{C3380CC4-5D6E-409C-BE32-E72D297353CC}">
                  <c16:uniqueId val="{0000002C-5425-45DF-80CA-434DA4E157FA}"/>
                </c:ext>
              </c:extLst>
            </c:dLbl>
            <c:dLbl>
              <c:idx val="17"/>
              <c:delete val="1"/>
              <c:extLst>
                <c:ext xmlns:c15="http://schemas.microsoft.com/office/drawing/2012/chart" uri="{CE6537A1-D6FC-4f65-9D91-7224C49458BB}"/>
                <c:ext xmlns:c16="http://schemas.microsoft.com/office/drawing/2014/chart" uri="{C3380CC4-5D6E-409C-BE32-E72D297353CC}">
                  <c16:uniqueId val="{0000002B-5425-45DF-80CA-434DA4E157FA}"/>
                </c:ext>
              </c:extLst>
            </c:dLbl>
            <c:dLbl>
              <c:idx val="18"/>
              <c:delete val="1"/>
              <c:extLst>
                <c:ext xmlns:c15="http://schemas.microsoft.com/office/drawing/2012/chart" uri="{CE6537A1-D6FC-4f65-9D91-7224C49458BB}"/>
                <c:ext xmlns:c16="http://schemas.microsoft.com/office/drawing/2014/chart" uri="{C3380CC4-5D6E-409C-BE32-E72D297353CC}">
                  <c16:uniqueId val="{0000002A-5425-45DF-80CA-434DA4E157FA}"/>
                </c:ext>
              </c:extLst>
            </c:dLbl>
            <c:dLbl>
              <c:idx val="19"/>
              <c:delete val="1"/>
              <c:extLst>
                <c:ext xmlns:c15="http://schemas.microsoft.com/office/drawing/2012/chart" uri="{CE6537A1-D6FC-4f65-9D91-7224C49458BB}"/>
                <c:ext xmlns:c16="http://schemas.microsoft.com/office/drawing/2014/chart" uri="{C3380CC4-5D6E-409C-BE32-E72D297353CC}">
                  <c16:uniqueId val="{00000029-5425-45DF-80CA-434DA4E157FA}"/>
                </c:ext>
              </c:extLst>
            </c:dLbl>
            <c:dLbl>
              <c:idx val="20"/>
              <c:delete val="1"/>
              <c:extLst>
                <c:ext xmlns:c15="http://schemas.microsoft.com/office/drawing/2012/chart" uri="{CE6537A1-D6FC-4f65-9D91-7224C49458BB}"/>
                <c:ext xmlns:c16="http://schemas.microsoft.com/office/drawing/2014/chart" uri="{C3380CC4-5D6E-409C-BE32-E72D297353CC}">
                  <c16:uniqueId val="{00000028-5425-45DF-80CA-434DA4E157FA}"/>
                </c:ext>
              </c:extLst>
            </c:dLbl>
            <c:dLbl>
              <c:idx val="21"/>
              <c:delete val="1"/>
              <c:extLst>
                <c:ext xmlns:c15="http://schemas.microsoft.com/office/drawing/2012/chart" uri="{CE6537A1-D6FC-4f65-9D91-7224C49458BB}"/>
                <c:ext xmlns:c16="http://schemas.microsoft.com/office/drawing/2014/chart" uri="{C3380CC4-5D6E-409C-BE32-E72D297353CC}">
                  <c16:uniqueId val="{00000027-5425-45DF-80CA-434DA4E157FA}"/>
                </c:ext>
              </c:extLst>
            </c:dLbl>
            <c:dLbl>
              <c:idx val="22"/>
              <c:delete val="1"/>
              <c:extLst>
                <c:ext xmlns:c15="http://schemas.microsoft.com/office/drawing/2012/chart" uri="{CE6537A1-D6FC-4f65-9D91-7224C49458BB}"/>
                <c:ext xmlns:c16="http://schemas.microsoft.com/office/drawing/2014/chart" uri="{C3380CC4-5D6E-409C-BE32-E72D297353CC}">
                  <c16:uniqueId val="{00000026-5425-45DF-80CA-434DA4E157FA}"/>
                </c:ext>
              </c:extLst>
            </c:dLbl>
            <c:dLbl>
              <c:idx val="23"/>
              <c:delete val="1"/>
              <c:extLst>
                <c:ext xmlns:c15="http://schemas.microsoft.com/office/drawing/2012/chart" uri="{CE6537A1-D6FC-4f65-9D91-7224C49458BB}"/>
                <c:ext xmlns:c16="http://schemas.microsoft.com/office/drawing/2014/chart" uri="{C3380CC4-5D6E-409C-BE32-E72D297353CC}">
                  <c16:uniqueId val="{00000025-5425-45DF-80CA-434DA4E157FA}"/>
                </c:ext>
              </c:extLst>
            </c:dLbl>
            <c:dLbl>
              <c:idx val="24"/>
              <c:delete val="1"/>
              <c:extLst>
                <c:ext xmlns:c15="http://schemas.microsoft.com/office/drawing/2012/chart" uri="{CE6537A1-D6FC-4f65-9D91-7224C49458BB}"/>
                <c:ext xmlns:c16="http://schemas.microsoft.com/office/drawing/2014/chart" uri="{C3380CC4-5D6E-409C-BE32-E72D297353CC}">
                  <c16:uniqueId val="{00000024-5425-45DF-80CA-434DA4E157FA}"/>
                </c:ext>
              </c:extLst>
            </c:dLbl>
            <c:dLbl>
              <c:idx val="25"/>
              <c:delete val="1"/>
              <c:extLst>
                <c:ext xmlns:c15="http://schemas.microsoft.com/office/drawing/2012/chart" uri="{CE6537A1-D6FC-4f65-9D91-7224C49458BB}"/>
                <c:ext xmlns:c16="http://schemas.microsoft.com/office/drawing/2014/chart" uri="{C3380CC4-5D6E-409C-BE32-E72D297353CC}">
                  <c16:uniqueId val="{00000023-5425-45DF-80CA-434DA4E157FA}"/>
                </c:ext>
              </c:extLst>
            </c:dLbl>
            <c:dLbl>
              <c:idx val="26"/>
              <c:delete val="1"/>
              <c:extLst>
                <c:ext xmlns:c15="http://schemas.microsoft.com/office/drawing/2012/chart" uri="{CE6537A1-D6FC-4f65-9D91-7224C49458BB}"/>
                <c:ext xmlns:c16="http://schemas.microsoft.com/office/drawing/2014/chart" uri="{C3380CC4-5D6E-409C-BE32-E72D297353CC}">
                  <c16:uniqueId val="{00000022-5425-45DF-80CA-434DA4E157FA}"/>
                </c:ext>
              </c:extLst>
            </c:dLbl>
            <c:dLbl>
              <c:idx val="27"/>
              <c:delete val="1"/>
              <c:extLst>
                <c:ext xmlns:c15="http://schemas.microsoft.com/office/drawing/2012/chart" uri="{CE6537A1-D6FC-4f65-9D91-7224C49458BB}"/>
                <c:ext xmlns:c16="http://schemas.microsoft.com/office/drawing/2014/chart" uri="{C3380CC4-5D6E-409C-BE32-E72D297353CC}">
                  <c16:uniqueId val="{00000021-5425-45DF-80CA-434DA4E157FA}"/>
                </c:ext>
              </c:extLst>
            </c:dLbl>
            <c:dLbl>
              <c:idx val="28"/>
              <c:delete val="1"/>
              <c:extLst>
                <c:ext xmlns:c15="http://schemas.microsoft.com/office/drawing/2012/chart" uri="{CE6537A1-D6FC-4f65-9D91-7224C49458BB}"/>
                <c:ext xmlns:c16="http://schemas.microsoft.com/office/drawing/2014/chart" uri="{C3380CC4-5D6E-409C-BE32-E72D297353CC}">
                  <c16:uniqueId val="{00000020-5425-45DF-80CA-434DA4E157FA}"/>
                </c:ext>
              </c:extLst>
            </c:dLbl>
            <c:dLbl>
              <c:idx val="29"/>
              <c:delete val="1"/>
              <c:extLst>
                <c:ext xmlns:c15="http://schemas.microsoft.com/office/drawing/2012/chart" uri="{CE6537A1-D6FC-4f65-9D91-7224C49458BB}"/>
                <c:ext xmlns:c16="http://schemas.microsoft.com/office/drawing/2014/chart" uri="{C3380CC4-5D6E-409C-BE32-E72D297353CC}">
                  <c16:uniqueId val="{0000001F-5425-45DF-80CA-434DA4E157FA}"/>
                </c:ext>
              </c:extLst>
            </c:dLbl>
            <c:dLbl>
              <c:idx val="30"/>
              <c:delete val="1"/>
              <c:extLst>
                <c:ext xmlns:c15="http://schemas.microsoft.com/office/drawing/2012/chart" uri="{CE6537A1-D6FC-4f65-9D91-7224C49458BB}"/>
                <c:ext xmlns:c16="http://schemas.microsoft.com/office/drawing/2014/chart" uri="{C3380CC4-5D6E-409C-BE32-E72D297353CC}">
                  <c16:uniqueId val="{0000001E-5425-45DF-80CA-434DA4E157FA}"/>
                </c:ext>
              </c:extLst>
            </c:dLbl>
            <c:dLbl>
              <c:idx val="31"/>
              <c:delete val="1"/>
              <c:extLst>
                <c:ext xmlns:c15="http://schemas.microsoft.com/office/drawing/2012/chart" uri="{CE6537A1-D6FC-4f65-9D91-7224C49458BB}"/>
                <c:ext xmlns:c16="http://schemas.microsoft.com/office/drawing/2014/chart" uri="{C3380CC4-5D6E-409C-BE32-E72D297353CC}">
                  <c16:uniqueId val="{0000001D-5425-45DF-80CA-434DA4E157FA}"/>
                </c:ext>
              </c:extLst>
            </c:dLbl>
            <c:dLbl>
              <c:idx val="32"/>
              <c:delete val="1"/>
              <c:extLst>
                <c:ext xmlns:c15="http://schemas.microsoft.com/office/drawing/2012/chart" uri="{CE6537A1-D6FC-4f65-9D91-7224C49458BB}"/>
                <c:ext xmlns:c16="http://schemas.microsoft.com/office/drawing/2014/chart" uri="{C3380CC4-5D6E-409C-BE32-E72D297353CC}">
                  <c16:uniqueId val="{0000001C-5425-45DF-80CA-434DA4E157FA}"/>
                </c:ext>
              </c:extLst>
            </c:dLbl>
            <c:dLbl>
              <c:idx val="33"/>
              <c:delete val="1"/>
              <c:extLst>
                <c:ext xmlns:c15="http://schemas.microsoft.com/office/drawing/2012/chart" uri="{CE6537A1-D6FC-4f65-9D91-7224C49458BB}"/>
                <c:ext xmlns:c16="http://schemas.microsoft.com/office/drawing/2014/chart" uri="{C3380CC4-5D6E-409C-BE32-E72D297353CC}">
                  <c16:uniqueId val="{0000001B-5425-45DF-80CA-434DA4E157FA}"/>
                </c:ext>
              </c:extLst>
            </c:dLbl>
            <c:dLbl>
              <c:idx val="34"/>
              <c:delete val="1"/>
              <c:extLst>
                <c:ext xmlns:c15="http://schemas.microsoft.com/office/drawing/2012/chart" uri="{CE6537A1-D6FC-4f65-9D91-7224C49458BB}"/>
                <c:ext xmlns:c16="http://schemas.microsoft.com/office/drawing/2014/chart" uri="{C3380CC4-5D6E-409C-BE32-E72D297353CC}">
                  <c16:uniqueId val="{0000001A-5425-45DF-80CA-434DA4E157FA}"/>
                </c:ext>
              </c:extLst>
            </c:dLbl>
            <c:dLbl>
              <c:idx val="35"/>
              <c:delete val="1"/>
              <c:extLst>
                <c:ext xmlns:c15="http://schemas.microsoft.com/office/drawing/2012/chart" uri="{CE6537A1-D6FC-4f65-9D91-7224C49458BB}"/>
                <c:ext xmlns:c16="http://schemas.microsoft.com/office/drawing/2014/chart" uri="{C3380CC4-5D6E-409C-BE32-E72D297353CC}">
                  <c16:uniqueId val="{00000018-5425-45DF-80CA-434DA4E157FA}"/>
                </c:ext>
              </c:extLst>
            </c:dLbl>
            <c:dLbl>
              <c:idx val="36"/>
              <c:delete val="1"/>
              <c:extLst>
                <c:ext xmlns:c15="http://schemas.microsoft.com/office/drawing/2012/chart" uri="{CE6537A1-D6FC-4f65-9D91-7224C49458BB}"/>
                <c:ext xmlns:c16="http://schemas.microsoft.com/office/drawing/2014/chart" uri="{C3380CC4-5D6E-409C-BE32-E72D297353CC}">
                  <c16:uniqueId val="{00000017-5425-45DF-80CA-434DA4E157FA}"/>
                </c:ext>
              </c:extLst>
            </c:dLbl>
            <c:dLbl>
              <c:idx val="37"/>
              <c:delete val="1"/>
              <c:extLst>
                <c:ext xmlns:c15="http://schemas.microsoft.com/office/drawing/2012/chart" uri="{CE6537A1-D6FC-4f65-9D91-7224C49458BB}"/>
                <c:ext xmlns:c16="http://schemas.microsoft.com/office/drawing/2014/chart" uri="{C3380CC4-5D6E-409C-BE32-E72D297353CC}">
                  <c16:uniqueId val="{00000016-5425-45DF-80CA-434DA4E157FA}"/>
                </c:ext>
              </c:extLst>
            </c:dLbl>
            <c:dLbl>
              <c:idx val="38"/>
              <c:delete val="1"/>
              <c:extLst>
                <c:ext xmlns:c15="http://schemas.microsoft.com/office/drawing/2012/chart" uri="{CE6537A1-D6FC-4f65-9D91-7224C49458BB}"/>
                <c:ext xmlns:c16="http://schemas.microsoft.com/office/drawing/2014/chart" uri="{C3380CC4-5D6E-409C-BE32-E72D297353CC}">
                  <c16:uniqueId val="{00000014-5425-45DF-80CA-434DA4E157FA}"/>
                </c:ext>
              </c:extLst>
            </c:dLbl>
            <c:dLbl>
              <c:idx val="39"/>
              <c:delete val="1"/>
              <c:extLst>
                <c:ext xmlns:c15="http://schemas.microsoft.com/office/drawing/2012/chart" uri="{CE6537A1-D6FC-4f65-9D91-7224C49458BB}"/>
                <c:ext xmlns:c16="http://schemas.microsoft.com/office/drawing/2014/chart" uri="{C3380CC4-5D6E-409C-BE32-E72D297353CC}">
                  <c16:uniqueId val="{00000019-5425-45DF-80CA-434DA4E157FA}"/>
                </c:ext>
              </c:extLst>
            </c:dLbl>
            <c:dLbl>
              <c:idx val="40"/>
              <c:layout>
                <c:manualLayout>
                  <c:x val="3.0732776867852477E-2"/>
                  <c:y val="0.11251538373756792"/>
                </c:manualLayout>
              </c:layout>
              <c:tx>
                <c:rich>
                  <a:bodyPr/>
                  <a:lstStyle/>
                  <a:p>
                    <a:r>
                      <a:rPr lang="en-US"/>
                      <a:t>CML</a:t>
                    </a:r>
                    <a:r>
                      <a:rPr lang="en-US" baseline="0"/>
                      <a:t> </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optimisation!$B$37:$B$77</c:f>
              <c:numCache>
                <c:formatCode>0.00%</c:formatCode>
                <c:ptCount val="41"/>
                <c:pt idx="0" formatCode="0.00">
                  <c:v>0</c:v>
                </c:pt>
                <c:pt idx="1">
                  <c:v>1.3834926704362164E-3</c:v>
                </c:pt>
                <c:pt idx="2">
                  <c:v>2.7669853408724327E-3</c:v>
                </c:pt>
                <c:pt idx="3">
                  <c:v>4.1504780113086493E-3</c:v>
                </c:pt>
                <c:pt idx="4">
                  <c:v>5.5339706817448655E-3</c:v>
                </c:pt>
                <c:pt idx="5">
                  <c:v>6.9174633521810816E-3</c:v>
                </c:pt>
                <c:pt idx="6">
                  <c:v>8.3009560226172986E-3</c:v>
                </c:pt>
                <c:pt idx="7">
                  <c:v>9.6844486930535139E-3</c:v>
                </c:pt>
                <c:pt idx="8">
                  <c:v>1.1067941363489731E-2</c:v>
                </c:pt>
                <c:pt idx="9">
                  <c:v>1.2451434033925948E-2</c:v>
                </c:pt>
                <c:pt idx="10">
                  <c:v>1.3834926704362167E-2</c:v>
                </c:pt>
                <c:pt idx="11">
                  <c:v>1.5218419374798384E-2</c:v>
                </c:pt>
                <c:pt idx="12">
                  <c:v>1.6601912045234601E-2</c:v>
                </c:pt>
                <c:pt idx="13">
                  <c:v>1.7985404715670818E-2</c:v>
                </c:pt>
                <c:pt idx="14">
                  <c:v>1.9368897386107035E-2</c:v>
                </c:pt>
                <c:pt idx="15">
                  <c:v>2.0752390056543255E-2</c:v>
                </c:pt>
                <c:pt idx="16">
                  <c:v>2.2135882726979472E-2</c:v>
                </c:pt>
                <c:pt idx="17">
                  <c:v>2.3519375397415689E-2</c:v>
                </c:pt>
                <c:pt idx="18">
                  <c:v>2.4902868067851906E-2</c:v>
                </c:pt>
                <c:pt idx="19">
                  <c:v>2.6286360738288123E-2</c:v>
                </c:pt>
                <c:pt idx="20">
                  <c:v>2.766985340872434E-2</c:v>
                </c:pt>
                <c:pt idx="21">
                  <c:v>2.9053346079160557E-2</c:v>
                </c:pt>
                <c:pt idx="22">
                  <c:v>3.0436838749596778E-2</c:v>
                </c:pt>
                <c:pt idx="23">
                  <c:v>3.1820331420032995E-2</c:v>
                </c:pt>
                <c:pt idx="24">
                  <c:v>3.3203824090469208E-2</c:v>
                </c:pt>
                <c:pt idx="25">
                  <c:v>3.4587316760905429E-2</c:v>
                </c:pt>
                <c:pt idx="26">
                  <c:v>3.5970809431341649E-2</c:v>
                </c:pt>
                <c:pt idx="27">
                  <c:v>3.7354302101777863E-2</c:v>
                </c:pt>
                <c:pt idx="28">
                  <c:v>3.8737794772214083E-2</c:v>
                </c:pt>
                <c:pt idx="29">
                  <c:v>4.0121287442650297E-2</c:v>
                </c:pt>
                <c:pt idx="30">
                  <c:v>4.1504780113086517E-2</c:v>
                </c:pt>
                <c:pt idx="31">
                  <c:v>4.2888272783522738E-2</c:v>
                </c:pt>
                <c:pt idx="32">
                  <c:v>4.4271765453958951E-2</c:v>
                </c:pt>
                <c:pt idx="33">
                  <c:v>4.5655258124395172E-2</c:v>
                </c:pt>
                <c:pt idx="34">
                  <c:v>4.7038750794831385E-2</c:v>
                </c:pt>
                <c:pt idx="35">
                  <c:v>4.8422243465267606E-2</c:v>
                </c:pt>
                <c:pt idx="36">
                  <c:v>4.9805736135703819E-2</c:v>
                </c:pt>
                <c:pt idx="37">
                  <c:v>5.118922880614004E-2</c:v>
                </c:pt>
                <c:pt idx="38">
                  <c:v>5.257272147657626E-2</c:v>
                </c:pt>
                <c:pt idx="39">
                  <c:v>5.3956214147012474E-2</c:v>
                </c:pt>
                <c:pt idx="40">
                  <c:v>5.5339706817448694E-2</c:v>
                </c:pt>
              </c:numCache>
            </c:numRef>
          </c:xVal>
          <c:yVal>
            <c:numRef>
              <c:f>optimisation!$C$37:$C$77</c:f>
              <c:numCache>
                <c:formatCode>0.00%</c:formatCode>
                <c:ptCount val="41"/>
                <c:pt idx="0" formatCode="0.00">
                  <c:v>0</c:v>
                </c:pt>
                <c:pt idx="1">
                  <c:v>5.0000000000000001E-4</c:v>
                </c:pt>
                <c:pt idx="2">
                  <c:v>1E-3</c:v>
                </c:pt>
                <c:pt idx="3">
                  <c:v>1.5E-3</c:v>
                </c:pt>
                <c:pt idx="4">
                  <c:v>2E-3</c:v>
                </c:pt>
                <c:pt idx="5">
                  <c:v>2.5000000000000001E-3</c:v>
                </c:pt>
                <c:pt idx="6">
                  <c:v>3.0000000000000001E-3</c:v>
                </c:pt>
                <c:pt idx="7">
                  <c:v>3.5000000000000001E-3</c:v>
                </c:pt>
                <c:pt idx="8">
                  <c:v>4.0000000000000001E-3</c:v>
                </c:pt>
                <c:pt idx="9">
                  <c:v>4.5000000000000005E-3</c:v>
                </c:pt>
                <c:pt idx="10">
                  <c:v>5.000000000000001E-3</c:v>
                </c:pt>
                <c:pt idx="11">
                  <c:v>5.5000000000000014E-3</c:v>
                </c:pt>
                <c:pt idx="12">
                  <c:v>6.0000000000000019E-3</c:v>
                </c:pt>
                <c:pt idx="13">
                  <c:v>6.5000000000000023E-3</c:v>
                </c:pt>
                <c:pt idx="14">
                  <c:v>7.0000000000000027E-3</c:v>
                </c:pt>
                <c:pt idx="15">
                  <c:v>7.5000000000000032E-3</c:v>
                </c:pt>
                <c:pt idx="16">
                  <c:v>8.0000000000000036E-3</c:v>
                </c:pt>
                <c:pt idx="17">
                  <c:v>8.5000000000000041E-3</c:v>
                </c:pt>
                <c:pt idx="18">
                  <c:v>9.0000000000000045E-3</c:v>
                </c:pt>
                <c:pt idx="19">
                  <c:v>9.500000000000005E-3</c:v>
                </c:pt>
                <c:pt idx="20">
                  <c:v>1.0000000000000005E-2</c:v>
                </c:pt>
                <c:pt idx="21">
                  <c:v>1.0500000000000006E-2</c:v>
                </c:pt>
                <c:pt idx="22">
                  <c:v>1.1000000000000006E-2</c:v>
                </c:pt>
                <c:pt idx="23">
                  <c:v>1.1500000000000007E-2</c:v>
                </c:pt>
                <c:pt idx="24">
                  <c:v>1.2000000000000007E-2</c:v>
                </c:pt>
                <c:pt idx="25">
                  <c:v>1.2500000000000008E-2</c:v>
                </c:pt>
                <c:pt idx="26">
                  <c:v>1.3000000000000008E-2</c:v>
                </c:pt>
                <c:pt idx="27">
                  <c:v>1.3500000000000009E-2</c:v>
                </c:pt>
                <c:pt idx="28">
                  <c:v>1.4000000000000009E-2</c:v>
                </c:pt>
                <c:pt idx="29">
                  <c:v>1.4500000000000009E-2</c:v>
                </c:pt>
                <c:pt idx="30">
                  <c:v>1.500000000000001E-2</c:v>
                </c:pt>
                <c:pt idx="31">
                  <c:v>1.550000000000001E-2</c:v>
                </c:pt>
                <c:pt idx="32">
                  <c:v>1.6000000000000011E-2</c:v>
                </c:pt>
                <c:pt idx="33">
                  <c:v>1.6500000000000011E-2</c:v>
                </c:pt>
                <c:pt idx="34">
                  <c:v>1.7000000000000012E-2</c:v>
                </c:pt>
                <c:pt idx="35">
                  <c:v>1.7500000000000012E-2</c:v>
                </c:pt>
                <c:pt idx="36">
                  <c:v>1.8000000000000013E-2</c:v>
                </c:pt>
                <c:pt idx="37">
                  <c:v>1.8500000000000013E-2</c:v>
                </c:pt>
                <c:pt idx="38">
                  <c:v>1.9000000000000013E-2</c:v>
                </c:pt>
                <c:pt idx="39">
                  <c:v>1.9500000000000014E-2</c:v>
                </c:pt>
                <c:pt idx="40">
                  <c:v>2.0000000000000014E-2</c:v>
                </c:pt>
              </c:numCache>
            </c:numRef>
          </c:yVal>
          <c:smooth val="0"/>
          <c:extLst>
            <c:ext xmlns:c16="http://schemas.microsoft.com/office/drawing/2014/chart" uri="{C3380CC4-5D6E-409C-BE32-E72D297353CC}">
              <c16:uniqueId val="{00000000-5425-45DF-80CA-434DA4E157FA}"/>
            </c:ext>
          </c:extLst>
        </c:ser>
        <c:ser>
          <c:idx val="1"/>
          <c:order val="1"/>
          <c:tx>
            <c:strRef>
              <c:f>optimisation!$A$29</c:f>
              <c:strCache>
                <c:ptCount val="1"/>
                <c:pt idx="0">
                  <c:v>risk-free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0"/>
              <c:tx>
                <c:rich>
                  <a:bodyPr/>
                  <a:lstStyle/>
                  <a:p>
                    <a:r>
                      <a:rPr lang="en-US"/>
                      <a:t>Risk</a:t>
                    </a:r>
                    <a:r>
                      <a:rPr lang="en-US" baseline="0"/>
                      <a:t> free</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optimisation!$C$29</c:f>
              <c:numCache>
                <c:formatCode>0.00%</c:formatCode>
                <c:ptCount val="1"/>
                <c:pt idx="0">
                  <c:v>8.6844760785266084E-4</c:v>
                </c:pt>
              </c:numCache>
            </c:numRef>
          </c:xVal>
          <c:yVal>
            <c:numRef>
              <c:f>optimisation!$B$29</c:f>
              <c:numCache>
                <c:formatCode>0.00%</c:formatCode>
                <c:ptCount val="1"/>
                <c:pt idx="0">
                  <c:v>9.990636188747994E-4</c:v>
                </c:pt>
              </c:numCache>
            </c:numRef>
          </c:yVal>
          <c:smooth val="0"/>
          <c:extLst>
            <c:ext xmlns:c16="http://schemas.microsoft.com/office/drawing/2014/chart" uri="{C3380CC4-5D6E-409C-BE32-E72D297353CC}">
              <c16:uniqueId val="{00000001-5425-45DF-80CA-434DA4E157FA}"/>
            </c:ext>
          </c:extLst>
        </c:ser>
        <c:ser>
          <c:idx val="2"/>
          <c:order val="2"/>
          <c:tx>
            <c:strRef>
              <c:f>optimisation!$A$30</c:f>
              <c:strCache>
                <c:ptCount val="1"/>
                <c:pt idx="0">
                  <c:v>SPY</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0"/>
              <c:tx>
                <c:rich>
                  <a:bodyPr/>
                  <a:lstStyle/>
                  <a:p>
                    <a:r>
                      <a:rPr lang="en-US"/>
                      <a:t>SPY</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optimisation!$C$30</c:f>
              <c:numCache>
                <c:formatCode>0.00%</c:formatCode>
                <c:ptCount val="1"/>
                <c:pt idx="0">
                  <c:v>5.503568648653763E-2</c:v>
                </c:pt>
              </c:numCache>
            </c:numRef>
          </c:xVal>
          <c:yVal>
            <c:numRef>
              <c:f>optimisation!$B$30</c:f>
              <c:numCache>
                <c:formatCode>0.00%</c:formatCode>
                <c:ptCount val="1"/>
                <c:pt idx="0">
                  <c:v>8.3797897968903943E-3</c:v>
                </c:pt>
              </c:numCache>
            </c:numRef>
          </c:yVal>
          <c:smooth val="0"/>
          <c:extLst>
            <c:ext xmlns:c16="http://schemas.microsoft.com/office/drawing/2014/chart" uri="{C3380CC4-5D6E-409C-BE32-E72D297353CC}">
              <c16:uniqueId val="{00000002-5425-45DF-80CA-434DA4E157FA}"/>
            </c:ext>
          </c:extLst>
        </c:ser>
        <c:ser>
          <c:idx val="3"/>
          <c:order val="3"/>
          <c:tx>
            <c:v>VEURXE</c:v>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Lbl>
              <c:idx val="0"/>
              <c:tx>
                <c:rich>
                  <a:bodyPr/>
                  <a:lstStyle/>
                  <a:p>
                    <a:r>
                      <a:rPr lang="en-US"/>
                      <a:t>VEURXE</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optimisation!$C$31</c:f>
              <c:numCache>
                <c:formatCode>0.00%</c:formatCode>
                <c:ptCount val="1"/>
                <c:pt idx="0">
                  <c:v>5.8257316785640299E-2</c:v>
                </c:pt>
              </c:numCache>
            </c:numRef>
          </c:xVal>
          <c:yVal>
            <c:numRef>
              <c:f>optimisation!$B$31</c:f>
              <c:numCache>
                <c:formatCode>0.00%</c:formatCode>
                <c:ptCount val="1"/>
                <c:pt idx="0">
                  <c:v>3.5375193741720882E-4</c:v>
                </c:pt>
              </c:numCache>
            </c:numRef>
          </c:yVal>
          <c:smooth val="0"/>
          <c:extLst>
            <c:ext xmlns:c16="http://schemas.microsoft.com/office/drawing/2014/chart" uri="{C3380CC4-5D6E-409C-BE32-E72D297353CC}">
              <c16:uniqueId val="{00000003-5425-45DF-80CA-434DA4E157FA}"/>
            </c:ext>
          </c:extLst>
        </c:ser>
        <c:ser>
          <c:idx val="4"/>
          <c:order val="4"/>
          <c:tx>
            <c:v>GLD</c:v>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Lbl>
              <c:idx val="0"/>
              <c:tx>
                <c:rich>
                  <a:bodyPr/>
                  <a:lstStyle/>
                  <a:p>
                    <a:r>
                      <a:rPr lang="en-US"/>
                      <a:t>GLD</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optimisation!$C$32</c:f>
              <c:numCache>
                <c:formatCode>0.00%</c:formatCode>
                <c:ptCount val="1"/>
                <c:pt idx="0">
                  <c:v>3.831377546024075E-2</c:v>
                </c:pt>
              </c:numCache>
            </c:numRef>
          </c:xVal>
          <c:yVal>
            <c:numRef>
              <c:f>optimisation!$B$32</c:f>
              <c:numCache>
                <c:formatCode>0.00%</c:formatCode>
                <c:ptCount val="1"/>
                <c:pt idx="0">
                  <c:v>3.2612562258049261E-3</c:v>
                </c:pt>
              </c:numCache>
            </c:numRef>
          </c:yVal>
          <c:smooth val="0"/>
          <c:extLst>
            <c:ext xmlns:c16="http://schemas.microsoft.com/office/drawing/2014/chart" uri="{C3380CC4-5D6E-409C-BE32-E72D297353CC}">
              <c16:uniqueId val="{00000004-5425-45DF-80CA-434DA4E157FA}"/>
            </c:ext>
          </c:extLst>
        </c:ser>
        <c:ser>
          <c:idx val="5"/>
          <c:order val="5"/>
          <c:tx>
            <c:v>Optimal Portfolio</c:v>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Lbl>
              <c:idx val="0"/>
              <c:tx>
                <c:rich>
                  <a:bodyPr/>
                  <a:lstStyle/>
                  <a:p>
                    <a:r>
                      <a:rPr lang="en-US"/>
                      <a:t>Optimal</a:t>
                    </a:r>
                    <a:r>
                      <a:rPr lang="en-US" baseline="0"/>
                      <a:t> portfolio</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optimisation!$C$33</c:f>
              <c:numCache>
                <c:formatCode>0.00%</c:formatCode>
                <c:ptCount val="1"/>
                <c:pt idx="0">
                  <c:v>8.2438495804466008E-2</c:v>
                </c:pt>
              </c:numCache>
            </c:numRef>
          </c:xVal>
          <c:yVal>
            <c:numRef>
              <c:f>optimisation!$B$33</c:f>
              <c:numCache>
                <c:formatCode>0.00%</c:formatCode>
                <c:ptCount val="1"/>
                <c:pt idx="0">
                  <c:v>2.9793614945019219E-2</c:v>
                </c:pt>
              </c:numCache>
            </c:numRef>
          </c:yVal>
          <c:smooth val="0"/>
          <c:extLst>
            <c:ext xmlns:c16="http://schemas.microsoft.com/office/drawing/2014/chart" uri="{C3380CC4-5D6E-409C-BE32-E72D297353CC}">
              <c16:uniqueId val="{00000005-5425-45DF-80CA-434DA4E157FA}"/>
            </c:ext>
          </c:extLst>
        </c:ser>
        <c:ser>
          <c:idx val="6"/>
          <c:order val="6"/>
          <c:tx>
            <c:v>A=4</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dLbl>
              <c:idx val="0"/>
              <c:tx>
                <c:rich>
                  <a:bodyPr/>
                  <a:lstStyle/>
                  <a:p>
                    <a:r>
                      <a:rPr lang="en-US"/>
                      <a:t>A=4</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optimisation!$D$83</c:f>
              <c:numCache>
                <c:formatCode>General</c:formatCode>
                <c:ptCount val="1"/>
                <c:pt idx="0">
                  <c:v>9.0351038838960687E-2</c:v>
                </c:pt>
              </c:numCache>
            </c:numRef>
          </c:xVal>
          <c:yVal>
            <c:numRef>
              <c:f>optimisation!$C$83</c:f>
              <c:numCache>
                <c:formatCode>General</c:formatCode>
                <c:ptCount val="1"/>
                <c:pt idx="0">
                  <c:v>3.2653240877117524E-2</c:v>
                </c:pt>
              </c:numCache>
            </c:numRef>
          </c:yVal>
          <c:smooth val="0"/>
          <c:extLst>
            <c:ext xmlns:c16="http://schemas.microsoft.com/office/drawing/2014/chart" uri="{C3380CC4-5D6E-409C-BE32-E72D297353CC}">
              <c16:uniqueId val="{0000000C-5425-45DF-80CA-434DA4E157FA}"/>
            </c:ext>
          </c:extLst>
        </c:ser>
        <c:ser>
          <c:idx val="7"/>
          <c:order val="7"/>
          <c:tx>
            <c:v>A=5</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dLbl>
              <c:idx val="0"/>
              <c:tx>
                <c:rich>
                  <a:bodyPr/>
                  <a:lstStyle/>
                  <a:p>
                    <a:r>
                      <a:rPr lang="en-US"/>
                      <a:t>A=5</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optimisation!$D$84</c:f>
              <c:numCache>
                <c:formatCode>General</c:formatCode>
                <c:ptCount val="1"/>
                <c:pt idx="0">
                  <c:v>7.2280831071168533E-2</c:v>
                </c:pt>
              </c:numCache>
            </c:numRef>
          </c:xVal>
          <c:yVal>
            <c:numRef>
              <c:f>optimisation!$C$84</c:f>
              <c:numCache>
                <c:formatCode>General</c:formatCode>
                <c:ptCount val="1"/>
                <c:pt idx="0">
                  <c:v>2.6122592701694015E-2</c:v>
                </c:pt>
              </c:numCache>
            </c:numRef>
          </c:yVal>
          <c:smooth val="0"/>
          <c:extLst>
            <c:ext xmlns:c16="http://schemas.microsoft.com/office/drawing/2014/chart" uri="{C3380CC4-5D6E-409C-BE32-E72D297353CC}">
              <c16:uniqueId val="{0000000D-5425-45DF-80CA-434DA4E157FA}"/>
            </c:ext>
          </c:extLst>
        </c:ser>
        <c:ser>
          <c:idx val="8"/>
          <c:order val="8"/>
          <c:tx>
            <c:v>Linear (Constraint CML)</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63-5425-45DF-80CA-434DA4E157FA}"/>
                </c:ext>
              </c:extLst>
            </c:dLbl>
            <c:dLbl>
              <c:idx val="2"/>
              <c:delete val="1"/>
              <c:extLst>
                <c:ext xmlns:c15="http://schemas.microsoft.com/office/drawing/2012/chart" uri="{CE6537A1-D6FC-4f65-9D91-7224C49458BB}"/>
                <c:ext xmlns:c16="http://schemas.microsoft.com/office/drawing/2014/chart" uri="{C3380CC4-5D6E-409C-BE32-E72D297353CC}">
                  <c16:uniqueId val="{00000062-5425-45DF-80CA-434DA4E157FA}"/>
                </c:ext>
              </c:extLst>
            </c:dLbl>
            <c:dLbl>
              <c:idx val="3"/>
              <c:delete val="1"/>
              <c:extLst>
                <c:ext xmlns:c15="http://schemas.microsoft.com/office/drawing/2012/chart" uri="{CE6537A1-D6FC-4f65-9D91-7224C49458BB}"/>
                <c:ext xmlns:c16="http://schemas.microsoft.com/office/drawing/2014/chart" uri="{C3380CC4-5D6E-409C-BE32-E72D297353CC}">
                  <c16:uniqueId val="{00000061-5425-45DF-80CA-434DA4E157FA}"/>
                </c:ext>
              </c:extLst>
            </c:dLbl>
            <c:dLbl>
              <c:idx val="4"/>
              <c:delete val="1"/>
              <c:extLst>
                <c:ext xmlns:c15="http://schemas.microsoft.com/office/drawing/2012/chart" uri="{CE6537A1-D6FC-4f65-9D91-7224C49458BB}"/>
                <c:ext xmlns:c16="http://schemas.microsoft.com/office/drawing/2014/chart" uri="{C3380CC4-5D6E-409C-BE32-E72D297353CC}">
                  <c16:uniqueId val="{00000060-5425-45DF-80CA-434DA4E157FA}"/>
                </c:ext>
              </c:extLst>
            </c:dLbl>
            <c:dLbl>
              <c:idx val="5"/>
              <c:delete val="1"/>
              <c:extLst>
                <c:ext xmlns:c15="http://schemas.microsoft.com/office/drawing/2012/chart" uri="{CE6537A1-D6FC-4f65-9D91-7224C49458BB}"/>
                <c:ext xmlns:c16="http://schemas.microsoft.com/office/drawing/2014/chart" uri="{C3380CC4-5D6E-409C-BE32-E72D297353CC}">
                  <c16:uniqueId val="{0000005F-5425-45DF-80CA-434DA4E157FA}"/>
                </c:ext>
              </c:extLst>
            </c:dLbl>
            <c:dLbl>
              <c:idx val="6"/>
              <c:delete val="1"/>
              <c:extLst>
                <c:ext xmlns:c15="http://schemas.microsoft.com/office/drawing/2012/chart" uri="{CE6537A1-D6FC-4f65-9D91-7224C49458BB}"/>
                <c:ext xmlns:c16="http://schemas.microsoft.com/office/drawing/2014/chart" uri="{C3380CC4-5D6E-409C-BE32-E72D297353CC}">
                  <c16:uniqueId val="{0000005E-5425-45DF-80CA-434DA4E157FA}"/>
                </c:ext>
              </c:extLst>
            </c:dLbl>
            <c:dLbl>
              <c:idx val="7"/>
              <c:delete val="1"/>
              <c:extLst>
                <c:ext xmlns:c15="http://schemas.microsoft.com/office/drawing/2012/chart" uri="{CE6537A1-D6FC-4f65-9D91-7224C49458BB}"/>
                <c:ext xmlns:c16="http://schemas.microsoft.com/office/drawing/2014/chart" uri="{C3380CC4-5D6E-409C-BE32-E72D297353CC}">
                  <c16:uniqueId val="{0000005D-5425-45DF-80CA-434DA4E157FA}"/>
                </c:ext>
              </c:extLst>
            </c:dLbl>
            <c:dLbl>
              <c:idx val="8"/>
              <c:delete val="1"/>
              <c:extLst>
                <c:ext xmlns:c15="http://schemas.microsoft.com/office/drawing/2012/chart" uri="{CE6537A1-D6FC-4f65-9D91-7224C49458BB}"/>
                <c:ext xmlns:c16="http://schemas.microsoft.com/office/drawing/2014/chart" uri="{C3380CC4-5D6E-409C-BE32-E72D297353CC}">
                  <c16:uniqueId val="{0000005C-5425-45DF-80CA-434DA4E157FA}"/>
                </c:ext>
              </c:extLst>
            </c:dLbl>
            <c:dLbl>
              <c:idx val="9"/>
              <c:delete val="1"/>
              <c:extLst>
                <c:ext xmlns:c15="http://schemas.microsoft.com/office/drawing/2012/chart" uri="{CE6537A1-D6FC-4f65-9D91-7224C49458BB}"/>
                <c:ext xmlns:c16="http://schemas.microsoft.com/office/drawing/2014/chart" uri="{C3380CC4-5D6E-409C-BE32-E72D297353CC}">
                  <c16:uniqueId val="{0000005B-5425-45DF-80CA-434DA4E157FA}"/>
                </c:ext>
              </c:extLst>
            </c:dLbl>
            <c:dLbl>
              <c:idx val="10"/>
              <c:delete val="1"/>
              <c:extLst>
                <c:ext xmlns:c15="http://schemas.microsoft.com/office/drawing/2012/chart" uri="{CE6537A1-D6FC-4f65-9D91-7224C49458BB}"/>
                <c:ext xmlns:c16="http://schemas.microsoft.com/office/drawing/2014/chart" uri="{C3380CC4-5D6E-409C-BE32-E72D297353CC}">
                  <c16:uniqueId val="{0000005A-5425-45DF-80CA-434DA4E157FA}"/>
                </c:ext>
              </c:extLst>
            </c:dLbl>
            <c:dLbl>
              <c:idx val="11"/>
              <c:delete val="1"/>
              <c:extLst>
                <c:ext xmlns:c15="http://schemas.microsoft.com/office/drawing/2012/chart" uri="{CE6537A1-D6FC-4f65-9D91-7224C49458BB}"/>
                <c:ext xmlns:c16="http://schemas.microsoft.com/office/drawing/2014/chart" uri="{C3380CC4-5D6E-409C-BE32-E72D297353CC}">
                  <c16:uniqueId val="{00000059-5425-45DF-80CA-434DA4E157FA}"/>
                </c:ext>
              </c:extLst>
            </c:dLbl>
            <c:dLbl>
              <c:idx val="12"/>
              <c:delete val="1"/>
              <c:extLst>
                <c:ext xmlns:c15="http://schemas.microsoft.com/office/drawing/2012/chart" uri="{CE6537A1-D6FC-4f65-9D91-7224C49458BB}"/>
                <c:ext xmlns:c16="http://schemas.microsoft.com/office/drawing/2014/chart" uri="{C3380CC4-5D6E-409C-BE32-E72D297353CC}">
                  <c16:uniqueId val="{00000058-5425-45DF-80CA-434DA4E157FA}"/>
                </c:ext>
              </c:extLst>
            </c:dLbl>
            <c:dLbl>
              <c:idx val="13"/>
              <c:delete val="1"/>
              <c:extLst>
                <c:ext xmlns:c15="http://schemas.microsoft.com/office/drawing/2012/chart" uri="{CE6537A1-D6FC-4f65-9D91-7224C49458BB}"/>
                <c:ext xmlns:c16="http://schemas.microsoft.com/office/drawing/2014/chart" uri="{C3380CC4-5D6E-409C-BE32-E72D297353CC}">
                  <c16:uniqueId val="{00000057-5425-45DF-80CA-434DA4E157FA}"/>
                </c:ext>
              </c:extLst>
            </c:dLbl>
            <c:dLbl>
              <c:idx val="14"/>
              <c:delete val="1"/>
              <c:extLst>
                <c:ext xmlns:c15="http://schemas.microsoft.com/office/drawing/2012/chart" uri="{CE6537A1-D6FC-4f65-9D91-7224C49458BB}"/>
                <c:ext xmlns:c16="http://schemas.microsoft.com/office/drawing/2014/chart" uri="{C3380CC4-5D6E-409C-BE32-E72D297353CC}">
                  <c16:uniqueId val="{00000056-5425-45DF-80CA-434DA4E157FA}"/>
                </c:ext>
              </c:extLst>
            </c:dLbl>
            <c:dLbl>
              <c:idx val="15"/>
              <c:delete val="1"/>
              <c:extLst>
                <c:ext xmlns:c15="http://schemas.microsoft.com/office/drawing/2012/chart" uri="{CE6537A1-D6FC-4f65-9D91-7224C49458BB}"/>
                <c:ext xmlns:c16="http://schemas.microsoft.com/office/drawing/2014/chart" uri="{C3380CC4-5D6E-409C-BE32-E72D297353CC}">
                  <c16:uniqueId val="{00000055-5425-45DF-80CA-434DA4E157FA}"/>
                </c:ext>
              </c:extLst>
            </c:dLbl>
            <c:dLbl>
              <c:idx val="16"/>
              <c:delete val="1"/>
              <c:extLst>
                <c:ext xmlns:c15="http://schemas.microsoft.com/office/drawing/2012/chart" uri="{CE6537A1-D6FC-4f65-9D91-7224C49458BB}"/>
                <c:ext xmlns:c16="http://schemas.microsoft.com/office/drawing/2014/chart" uri="{C3380CC4-5D6E-409C-BE32-E72D297353CC}">
                  <c16:uniqueId val="{00000054-5425-45DF-80CA-434DA4E157FA}"/>
                </c:ext>
              </c:extLst>
            </c:dLbl>
            <c:dLbl>
              <c:idx val="17"/>
              <c:delete val="1"/>
              <c:extLst>
                <c:ext xmlns:c15="http://schemas.microsoft.com/office/drawing/2012/chart" uri="{CE6537A1-D6FC-4f65-9D91-7224C49458BB}"/>
                <c:ext xmlns:c16="http://schemas.microsoft.com/office/drawing/2014/chart" uri="{C3380CC4-5D6E-409C-BE32-E72D297353CC}">
                  <c16:uniqueId val="{00000053-5425-45DF-80CA-434DA4E157FA}"/>
                </c:ext>
              </c:extLst>
            </c:dLbl>
            <c:dLbl>
              <c:idx val="18"/>
              <c:delete val="1"/>
              <c:extLst>
                <c:ext xmlns:c15="http://schemas.microsoft.com/office/drawing/2012/chart" uri="{CE6537A1-D6FC-4f65-9D91-7224C49458BB}"/>
                <c:ext xmlns:c16="http://schemas.microsoft.com/office/drawing/2014/chart" uri="{C3380CC4-5D6E-409C-BE32-E72D297353CC}">
                  <c16:uniqueId val="{00000052-5425-45DF-80CA-434DA4E157FA}"/>
                </c:ext>
              </c:extLst>
            </c:dLbl>
            <c:dLbl>
              <c:idx val="19"/>
              <c:delete val="1"/>
              <c:extLst>
                <c:ext xmlns:c15="http://schemas.microsoft.com/office/drawing/2012/chart" uri="{CE6537A1-D6FC-4f65-9D91-7224C49458BB}"/>
                <c:ext xmlns:c16="http://schemas.microsoft.com/office/drawing/2014/chart" uri="{C3380CC4-5D6E-409C-BE32-E72D297353CC}">
                  <c16:uniqueId val="{00000051-5425-45DF-80CA-434DA4E157FA}"/>
                </c:ext>
              </c:extLst>
            </c:dLbl>
            <c:dLbl>
              <c:idx val="20"/>
              <c:delete val="1"/>
              <c:extLst>
                <c:ext xmlns:c15="http://schemas.microsoft.com/office/drawing/2012/chart" uri="{CE6537A1-D6FC-4f65-9D91-7224C49458BB}"/>
                <c:ext xmlns:c16="http://schemas.microsoft.com/office/drawing/2014/chart" uri="{C3380CC4-5D6E-409C-BE32-E72D297353CC}">
                  <c16:uniqueId val="{00000050-5425-45DF-80CA-434DA4E157FA}"/>
                </c:ext>
              </c:extLst>
            </c:dLbl>
            <c:dLbl>
              <c:idx val="21"/>
              <c:delete val="1"/>
              <c:extLst>
                <c:ext xmlns:c15="http://schemas.microsoft.com/office/drawing/2012/chart" uri="{CE6537A1-D6FC-4f65-9D91-7224C49458BB}"/>
                <c:ext xmlns:c16="http://schemas.microsoft.com/office/drawing/2014/chart" uri="{C3380CC4-5D6E-409C-BE32-E72D297353CC}">
                  <c16:uniqueId val="{0000004F-5425-45DF-80CA-434DA4E157FA}"/>
                </c:ext>
              </c:extLst>
            </c:dLbl>
            <c:dLbl>
              <c:idx val="22"/>
              <c:delete val="1"/>
              <c:extLst>
                <c:ext xmlns:c15="http://schemas.microsoft.com/office/drawing/2012/chart" uri="{CE6537A1-D6FC-4f65-9D91-7224C49458BB}"/>
                <c:ext xmlns:c16="http://schemas.microsoft.com/office/drawing/2014/chart" uri="{C3380CC4-5D6E-409C-BE32-E72D297353CC}">
                  <c16:uniqueId val="{0000004E-5425-45DF-80CA-434DA4E157FA}"/>
                </c:ext>
              </c:extLst>
            </c:dLbl>
            <c:dLbl>
              <c:idx val="23"/>
              <c:delete val="1"/>
              <c:extLst>
                <c:ext xmlns:c15="http://schemas.microsoft.com/office/drawing/2012/chart" uri="{CE6537A1-D6FC-4f65-9D91-7224C49458BB}"/>
                <c:ext xmlns:c16="http://schemas.microsoft.com/office/drawing/2014/chart" uri="{C3380CC4-5D6E-409C-BE32-E72D297353CC}">
                  <c16:uniqueId val="{0000004D-5425-45DF-80CA-434DA4E157FA}"/>
                </c:ext>
              </c:extLst>
            </c:dLbl>
            <c:dLbl>
              <c:idx val="24"/>
              <c:delete val="1"/>
              <c:extLst>
                <c:ext xmlns:c15="http://schemas.microsoft.com/office/drawing/2012/chart" uri="{CE6537A1-D6FC-4f65-9D91-7224C49458BB}"/>
                <c:ext xmlns:c16="http://schemas.microsoft.com/office/drawing/2014/chart" uri="{C3380CC4-5D6E-409C-BE32-E72D297353CC}">
                  <c16:uniqueId val="{0000004C-5425-45DF-80CA-434DA4E157FA}"/>
                </c:ext>
              </c:extLst>
            </c:dLbl>
            <c:dLbl>
              <c:idx val="25"/>
              <c:delete val="1"/>
              <c:extLst>
                <c:ext xmlns:c15="http://schemas.microsoft.com/office/drawing/2012/chart" uri="{CE6537A1-D6FC-4f65-9D91-7224C49458BB}"/>
                <c:ext xmlns:c16="http://schemas.microsoft.com/office/drawing/2014/chart" uri="{C3380CC4-5D6E-409C-BE32-E72D297353CC}">
                  <c16:uniqueId val="{0000004B-5425-45DF-80CA-434DA4E157FA}"/>
                </c:ext>
              </c:extLst>
            </c:dLbl>
            <c:dLbl>
              <c:idx val="26"/>
              <c:delete val="1"/>
              <c:extLst>
                <c:ext xmlns:c15="http://schemas.microsoft.com/office/drawing/2012/chart" uri="{CE6537A1-D6FC-4f65-9D91-7224C49458BB}"/>
                <c:ext xmlns:c16="http://schemas.microsoft.com/office/drawing/2014/chart" uri="{C3380CC4-5D6E-409C-BE32-E72D297353CC}">
                  <c16:uniqueId val="{0000004A-5425-45DF-80CA-434DA4E157FA}"/>
                </c:ext>
              </c:extLst>
            </c:dLbl>
            <c:dLbl>
              <c:idx val="27"/>
              <c:delete val="1"/>
              <c:extLst>
                <c:ext xmlns:c15="http://schemas.microsoft.com/office/drawing/2012/chart" uri="{CE6537A1-D6FC-4f65-9D91-7224C49458BB}"/>
                <c:ext xmlns:c16="http://schemas.microsoft.com/office/drawing/2014/chart" uri="{C3380CC4-5D6E-409C-BE32-E72D297353CC}">
                  <c16:uniqueId val="{00000049-5425-45DF-80CA-434DA4E157FA}"/>
                </c:ext>
              </c:extLst>
            </c:dLbl>
            <c:dLbl>
              <c:idx val="28"/>
              <c:delete val="1"/>
              <c:extLst>
                <c:ext xmlns:c15="http://schemas.microsoft.com/office/drawing/2012/chart" uri="{CE6537A1-D6FC-4f65-9D91-7224C49458BB}"/>
                <c:ext xmlns:c16="http://schemas.microsoft.com/office/drawing/2014/chart" uri="{C3380CC4-5D6E-409C-BE32-E72D297353CC}">
                  <c16:uniqueId val="{00000048-5425-45DF-80CA-434DA4E157FA}"/>
                </c:ext>
              </c:extLst>
            </c:dLbl>
            <c:dLbl>
              <c:idx val="29"/>
              <c:delete val="1"/>
              <c:extLst>
                <c:ext xmlns:c15="http://schemas.microsoft.com/office/drawing/2012/chart" uri="{CE6537A1-D6FC-4f65-9D91-7224C49458BB}"/>
                <c:ext xmlns:c16="http://schemas.microsoft.com/office/drawing/2014/chart" uri="{C3380CC4-5D6E-409C-BE32-E72D297353CC}">
                  <c16:uniqueId val="{00000047-5425-45DF-80CA-434DA4E157FA}"/>
                </c:ext>
              </c:extLst>
            </c:dLbl>
            <c:dLbl>
              <c:idx val="30"/>
              <c:delete val="1"/>
              <c:extLst>
                <c:ext xmlns:c15="http://schemas.microsoft.com/office/drawing/2012/chart" uri="{CE6537A1-D6FC-4f65-9D91-7224C49458BB}"/>
                <c:ext xmlns:c16="http://schemas.microsoft.com/office/drawing/2014/chart" uri="{C3380CC4-5D6E-409C-BE32-E72D297353CC}">
                  <c16:uniqueId val="{00000046-5425-45DF-80CA-434DA4E157FA}"/>
                </c:ext>
              </c:extLst>
            </c:dLbl>
            <c:dLbl>
              <c:idx val="31"/>
              <c:delete val="1"/>
              <c:extLst>
                <c:ext xmlns:c15="http://schemas.microsoft.com/office/drawing/2012/chart" uri="{CE6537A1-D6FC-4f65-9D91-7224C49458BB}"/>
                <c:ext xmlns:c16="http://schemas.microsoft.com/office/drawing/2014/chart" uri="{C3380CC4-5D6E-409C-BE32-E72D297353CC}">
                  <c16:uniqueId val="{00000045-5425-45DF-80CA-434DA4E157FA}"/>
                </c:ext>
              </c:extLst>
            </c:dLbl>
            <c:dLbl>
              <c:idx val="32"/>
              <c:delete val="1"/>
              <c:extLst>
                <c:ext xmlns:c15="http://schemas.microsoft.com/office/drawing/2012/chart" uri="{CE6537A1-D6FC-4f65-9D91-7224C49458BB}"/>
                <c:ext xmlns:c16="http://schemas.microsoft.com/office/drawing/2014/chart" uri="{C3380CC4-5D6E-409C-BE32-E72D297353CC}">
                  <c16:uniqueId val="{00000044-5425-45DF-80CA-434DA4E157FA}"/>
                </c:ext>
              </c:extLst>
            </c:dLbl>
            <c:dLbl>
              <c:idx val="33"/>
              <c:delete val="1"/>
              <c:extLst>
                <c:ext xmlns:c15="http://schemas.microsoft.com/office/drawing/2012/chart" uri="{CE6537A1-D6FC-4f65-9D91-7224C49458BB}"/>
                <c:ext xmlns:c16="http://schemas.microsoft.com/office/drawing/2014/chart" uri="{C3380CC4-5D6E-409C-BE32-E72D297353CC}">
                  <c16:uniqueId val="{00000043-5425-45DF-80CA-434DA4E157FA}"/>
                </c:ext>
              </c:extLst>
            </c:dLbl>
            <c:dLbl>
              <c:idx val="34"/>
              <c:delete val="1"/>
              <c:extLst>
                <c:ext xmlns:c15="http://schemas.microsoft.com/office/drawing/2012/chart" uri="{CE6537A1-D6FC-4f65-9D91-7224C49458BB}"/>
                <c:ext xmlns:c16="http://schemas.microsoft.com/office/drawing/2014/chart" uri="{C3380CC4-5D6E-409C-BE32-E72D297353CC}">
                  <c16:uniqueId val="{00000042-5425-45DF-80CA-434DA4E157FA}"/>
                </c:ext>
              </c:extLst>
            </c:dLbl>
            <c:dLbl>
              <c:idx val="35"/>
              <c:delete val="1"/>
              <c:extLst>
                <c:ext xmlns:c15="http://schemas.microsoft.com/office/drawing/2012/chart" uri="{CE6537A1-D6FC-4f65-9D91-7224C49458BB}"/>
                <c:ext xmlns:c16="http://schemas.microsoft.com/office/drawing/2014/chart" uri="{C3380CC4-5D6E-409C-BE32-E72D297353CC}">
                  <c16:uniqueId val="{00000041-5425-45DF-80CA-434DA4E157FA}"/>
                </c:ext>
              </c:extLst>
            </c:dLbl>
            <c:dLbl>
              <c:idx val="36"/>
              <c:delete val="1"/>
              <c:extLst>
                <c:ext xmlns:c15="http://schemas.microsoft.com/office/drawing/2012/chart" uri="{CE6537A1-D6FC-4f65-9D91-7224C49458BB}"/>
                <c:ext xmlns:c16="http://schemas.microsoft.com/office/drawing/2014/chart" uri="{C3380CC4-5D6E-409C-BE32-E72D297353CC}">
                  <c16:uniqueId val="{00000040-5425-45DF-80CA-434DA4E157FA}"/>
                </c:ext>
              </c:extLst>
            </c:dLbl>
            <c:dLbl>
              <c:idx val="37"/>
              <c:delete val="1"/>
              <c:extLst>
                <c:ext xmlns:c15="http://schemas.microsoft.com/office/drawing/2012/chart" uri="{CE6537A1-D6FC-4f65-9D91-7224C49458BB}"/>
                <c:ext xmlns:c16="http://schemas.microsoft.com/office/drawing/2014/chart" uri="{C3380CC4-5D6E-409C-BE32-E72D297353CC}">
                  <c16:uniqueId val="{0000003F-5425-45DF-80CA-434DA4E157FA}"/>
                </c:ext>
              </c:extLst>
            </c:dLbl>
            <c:dLbl>
              <c:idx val="38"/>
              <c:layout>
                <c:manualLayout>
                  <c:x val="-0.13955196646025475"/>
                  <c:y val="-5.7404998288257528E-2"/>
                </c:manualLayout>
              </c:layout>
              <c:tx>
                <c:rich>
                  <a:bodyPr/>
                  <a:lstStyle/>
                  <a:p>
                    <a:r>
                      <a:rPr lang="en-US"/>
                      <a:t>CML with constraint </a:t>
                    </a:r>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425-45DF-80CA-434DA4E157FA}"/>
                </c:ext>
              </c:extLst>
            </c:dLbl>
            <c:dLbl>
              <c:idx val="39"/>
              <c:delete val="1"/>
              <c:extLst>
                <c:ext xmlns:c15="http://schemas.microsoft.com/office/drawing/2012/chart" uri="{CE6537A1-D6FC-4f65-9D91-7224C49458BB}"/>
                <c:ext xmlns:c16="http://schemas.microsoft.com/office/drawing/2014/chart" uri="{C3380CC4-5D6E-409C-BE32-E72D297353CC}">
                  <c16:uniqueId val="{0000003E-5425-45DF-80CA-434DA4E157FA}"/>
                </c:ext>
              </c:extLst>
            </c:dLbl>
            <c:dLbl>
              <c:idx val="40"/>
              <c:delete val="1"/>
              <c:extLst>
                <c:ext xmlns:c15="http://schemas.microsoft.com/office/drawing/2012/chart" uri="{CE6537A1-D6FC-4f65-9D91-7224C49458BB}"/>
                <c:ext xmlns:c16="http://schemas.microsoft.com/office/drawing/2014/chart" uri="{C3380CC4-5D6E-409C-BE32-E72D297353CC}">
                  <c16:uniqueId val="{0000003D-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optimisation!$B$101:$B$141</c:f>
              <c:numCache>
                <c:formatCode>0.00%</c:formatCode>
                <c:ptCount val="41"/>
                <c:pt idx="0" formatCode="General">
                  <c:v>0</c:v>
                </c:pt>
                <c:pt idx="1">
                  <c:v>6.6882541297569537E-4</c:v>
                </c:pt>
                <c:pt idx="2">
                  <c:v>1.3376508259513907E-3</c:v>
                </c:pt>
                <c:pt idx="3">
                  <c:v>2.0064762389270861E-3</c:v>
                </c:pt>
                <c:pt idx="4">
                  <c:v>2.6753016519027815E-3</c:v>
                </c:pt>
                <c:pt idx="5">
                  <c:v>3.3441270648784768E-3</c:v>
                </c:pt>
                <c:pt idx="6">
                  <c:v>4.0129524778541722E-3</c:v>
                </c:pt>
                <c:pt idx="7">
                  <c:v>4.681777890829868E-3</c:v>
                </c:pt>
                <c:pt idx="8">
                  <c:v>5.350603303805563E-3</c:v>
                </c:pt>
                <c:pt idx="9">
                  <c:v>6.0194287167812588E-3</c:v>
                </c:pt>
                <c:pt idx="10">
                  <c:v>6.6882541297569546E-3</c:v>
                </c:pt>
                <c:pt idx="11">
                  <c:v>7.3570795427326512E-3</c:v>
                </c:pt>
                <c:pt idx="12">
                  <c:v>8.0259049557083462E-3</c:v>
                </c:pt>
                <c:pt idx="13">
                  <c:v>8.6947303686840428E-3</c:v>
                </c:pt>
                <c:pt idx="14">
                  <c:v>9.3635557816597395E-3</c:v>
                </c:pt>
                <c:pt idx="15">
                  <c:v>1.0032381194635434E-2</c:v>
                </c:pt>
                <c:pt idx="16">
                  <c:v>1.0701206607611131E-2</c:v>
                </c:pt>
                <c:pt idx="17">
                  <c:v>1.1370032020586826E-2</c:v>
                </c:pt>
                <c:pt idx="18">
                  <c:v>1.2038857433562523E-2</c:v>
                </c:pt>
                <c:pt idx="19">
                  <c:v>1.2707682846538218E-2</c:v>
                </c:pt>
                <c:pt idx="20">
                  <c:v>1.3376508259513914E-2</c:v>
                </c:pt>
                <c:pt idx="21">
                  <c:v>1.4045333672489611E-2</c:v>
                </c:pt>
                <c:pt idx="22">
                  <c:v>1.4714159085465306E-2</c:v>
                </c:pt>
                <c:pt idx="23">
                  <c:v>1.5382984498441003E-2</c:v>
                </c:pt>
                <c:pt idx="24">
                  <c:v>1.6051809911416699E-2</c:v>
                </c:pt>
                <c:pt idx="25">
                  <c:v>1.6720635324392392E-2</c:v>
                </c:pt>
                <c:pt idx="26">
                  <c:v>1.7389460737368089E-2</c:v>
                </c:pt>
                <c:pt idx="27">
                  <c:v>1.8058286150343786E-2</c:v>
                </c:pt>
                <c:pt idx="28">
                  <c:v>1.8727111563319482E-2</c:v>
                </c:pt>
                <c:pt idx="29">
                  <c:v>1.9395936976295179E-2</c:v>
                </c:pt>
                <c:pt idx="30">
                  <c:v>2.0064762389270872E-2</c:v>
                </c:pt>
                <c:pt idx="31">
                  <c:v>2.0733587802246569E-2</c:v>
                </c:pt>
                <c:pt idx="32">
                  <c:v>2.1402413215222266E-2</c:v>
                </c:pt>
                <c:pt idx="33">
                  <c:v>2.2071238628197962E-2</c:v>
                </c:pt>
                <c:pt idx="34">
                  <c:v>2.2740064041173659E-2</c:v>
                </c:pt>
                <c:pt idx="35">
                  <c:v>2.3408889454149352E-2</c:v>
                </c:pt>
                <c:pt idx="36">
                  <c:v>2.4077714867125049E-2</c:v>
                </c:pt>
                <c:pt idx="37">
                  <c:v>2.4746540280100746E-2</c:v>
                </c:pt>
                <c:pt idx="38">
                  <c:v>2.5415365693076442E-2</c:v>
                </c:pt>
                <c:pt idx="39">
                  <c:v>2.6084191106052139E-2</c:v>
                </c:pt>
                <c:pt idx="40">
                  <c:v>2.6753016519027832E-2</c:v>
                </c:pt>
              </c:numCache>
            </c:numRef>
          </c:xVal>
          <c:yVal>
            <c:numRef>
              <c:f>optimisation!$C$101:$C$141</c:f>
              <c:numCache>
                <c:formatCode>0.00%</c:formatCode>
                <c:ptCount val="41"/>
                <c:pt idx="0">
                  <c:v>0</c:v>
                </c:pt>
                <c:pt idx="1">
                  <c:v>5.0000000000000001E-4</c:v>
                </c:pt>
                <c:pt idx="2">
                  <c:v>1E-3</c:v>
                </c:pt>
                <c:pt idx="3">
                  <c:v>1.5E-3</c:v>
                </c:pt>
                <c:pt idx="4">
                  <c:v>2E-3</c:v>
                </c:pt>
                <c:pt idx="5">
                  <c:v>2.5000000000000001E-3</c:v>
                </c:pt>
                <c:pt idx="6">
                  <c:v>3.0000000000000001E-3</c:v>
                </c:pt>
                <c:pt idx="7">
                  <c:v>3.5000000000000001E-3</c:v>
                </c:pt>
                <c:pt idx="8">
                  <c:v>4.0000000000000001E-3</c:v>
                </c:pt>
                <c:pt idx="9">
                  <c:v>4.5000000000000005E-3</c:v>
                </c:pt>
                <c:pt idx="10">
                  <c:v>5.000000000000001E-3</c:v>
                </c:pt>
                <c:pt idx="11">
                  <c:v>5.5000000000000014E-3</c:v>
                </c:pt>
                <c:pt idx="12">
                  <c:v>6.0000000000000019E-3</c:v>
                </c:pt>
                <c:pt idx="13">
                  <c:v>6.5000000000000023E-3</c:v>
                </c:pt>
                <c:pt idx="14">
                  <c:v>7.0000000000000027E-3</c:v>
                </c:pt>
                <c:pt idx="15">
                  <c:v>7.5000000000000032E-3</c:v>
                </c:pt>
                <c:pt idx="16">
                  <c:v>8.0000000000000036E-3</c:v>
                </c:pt>
                <c:pt idx="17">
                  <c:v>8.5000000000000041E-3</c:v>
                </c:pt>
                <c:pt idx="18">
                  <c:v>9.0000000000000045E-3</c:v>
                </c:pt>
                <c:pt idx="19">
                  <c:v>9.500000000000005E-3</c:v>
                </c:pt>
                <c:pt idx="20">
                  <c:v>1.0000000000000005E-2</c:v>
                </c:pt>
                <c:pt idx="21">
                  <c:v>1.0500000000000006E-2</c:v>
                </c:pt>
                <c:pt idx="22">
                  <c:v>1.1000000000000006E-2</c:v>
                </c:pt>
                <c:pt idx="23">
                  <c:v>1.1500000000000007E-2</c:v>
                </c:pt>
                <c:pt idx="24">
                  <c:v>1.2000000000000007E-2</c:v>
                </c:pt>
                <c:pt idx="25">
                  <c:v>1.2500000000000008E-2</c:v>
                </c:pt>
                <c:pt idx="26">
                  <c:v>1.3000000000000008E-2</c:v>
                </c:pt>
                <c:pt idx="27">
                  <c:v>1.3500000000000009E-2</c:v>
                </c:pt>
                <c:pt idx="28">
                  <c:v>1.4000000000000009E-2</c:v>
                </c:pt>
                <c:pt idx="29">
                  <c:v>1.4500000000000009E-2</c:v>
                </c:pt>
                <c:pt idx="30">
                  <c:v>1.500000000000001E-2</c:v>
                </c:pt>
                <c:pt idx="31">
                  <c:v>1.550000000000001E-2</c:v>
                </c:pt>
                <c:pt idx="32">
                  <c:v>1.6000000000000011E-2</c:v>
                </c:pt>
                <c:pt idx="33">
                  <c:v>1.6500000000000011E-2</c:v>
                </c:pt>
                <c:pt idx="34">
                  <c:v>1.7000000000000012E-2</c:v>
                </c:pt>
                <c:pt idx="35">
                  <c:v>1.7500000000000012E-2</c:v>
                </c:pt>
                <c:pt idx="36">
                  <c:v>1.8000000000000013E-2</c:v>
                </c:pt>
                <c:pt idx="37">
                  <c:v>1.8500000000000013E-2</c:v>
                </c:pt>
                <c:pt idx="38">
                  <c:v>1.9000000000000013E-2</c:v>
                </c:pt>
                <c:pt idx="39">
                  <c:v>1.9500000000000014E-2</c:v>
                </c:pt>
                <c:pt idx="40">
                  <c:v>2.0000000000000014E-2</c:v>
                </c:pt>
              </c:numCache>
            </c:numRef>
          </c:yVal>
          <c:smooth val="0"/>
          <c:extLst>
            <c:ext xmlns:c16="http://schemas.microsoft.com/office/drawing/2014/chart" uri="{C3380CC4-5D6E-409C-BE32-E72D297353CC}">
              <c16:uniqueId val="{00000010-5425-45DF-80CA-434DA4E157FA}"/>
            </c:ext>
          </c:extLst>
        </c:ser>
        <c:ser>
          <c:idx val="10"/>
          <c:order val="10"/>
          <c:tx>
            <c:v>Optimal Portfolio (with constraint)</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dLbl>
              <c:idx val="0"/>
              <c:tx>
                <c:rich>
                  <a:bodyPr/>
                  <a:lstStyle/>
                  <a:p>
                    <a:r>
                      <a:rPr lang="en-US"/>
                      <a:t>Optimal</a:t>
                    </a:r>
                    <a:r>
                      <a:rPr lang="en-US" baseline="0"/>
                      <a:t> portfolio with constraint</a:t>
                    </a:r>
                    <a:endParaRPr lang="en-US"/>
                  </a:p>
                </c:rich>
              </c:tx>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4-5425-45DF-80CA-434DA4E157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optimisation!$B$94</c:f>
              <c:numCache>
                <c:formatCode>0.0000</c:formatCode>
                <c:ptCount val="1"/>
                <c:pt idx="0">
                  <c:v>3.9853453639282659E-2</c:v>
                </c:pt>
              </c:numCache>
            </c:numRef>
          </c:xVal>
          <c:yVal>
            <c:numRef>
              <c:f>optimisation!$B$93</c:f>
              <c:numCache>
                <c:formatCode>0.0000</c:formatCode>
                <c:ptCount val="1"/>
                <c:pt idx="0">
                  <c:v>2.9793614945019219E-2</c:v>
                </c:pt>
              </c:numCache>
            </c:numRef>
          </c:yVal>
          <c:smooth val="0"/>
          <c:extLst>
            <c:ext xmlns:c16="http://schemas.microsoft.com/office/drawing/2014/chart" uri="{C3380CC4-5D6E-409C-BE32-E72D297353CC}">
              <c16:uniqueId val="{00000013-5425-45DF-80CA-434DA4E157FA}"/>
            </c:ext>
          </c:extLst>
        </c:ser>
        <c:dLbls>
          <c:dLblPos val="r"/>
          <c:showLegendKey val="0"/>
          <c:showVal val="1"/>
          <c:showCatName val="0"/>
          <c:showSerName val="0"/>
          <c:showPercent val="0"/>
          <c:showBubbleSize val="0"/>
        </c:dLbls>
        <c:axId val="452180704"/>
        <c:axId val="452181688"/>
        <c:extLst>
          <c:ext xmlns:c15="http://schemas.microsoft.com/office/drawing/2012/chart" uri="{02D57815-91ED-43cb-92C2-25804820EDAC}">
            <c15:filteredScatterSeries>
              <c15:ser>
                <c:idx val="9"/>
                <c:order val="9"/>
                <c:tx>
                  <c:v>Optimal portfolio</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extLst>
                      <c:ext uri="{02D57815-91ED-43cb-92C2-25804820EDAC}">
                        <c15:formulaRef>
                          <c15:sqref>optimisation!$B$94</c15:sqref>
                        </c15:formulaRef>
                      </c:ext>
                    </c:extLst>
                    <c:numCache>
                      <c:formatCode>0.0000</c:formatCode>
                      <c:ptCount val="1"/>
                      <c:pt idx="0">
                        <c:v>3.9853453639282659E-2</c:v>
                      </c:pt>
                    </c:numCache>
                  </c:numRef>
                </c:xVal>
                <c:yVal>
                  <c:numRef>
                    <c:extLst>
                      <c:ext uri="{02D57815-91ED-43cb-92C2-25804820EDAC}">
                        <c15:formulaRef>
                          <c15:sqref>optimisation!$B$93</c15:sqref>
                        </c15:formulaRef>
                      </c:ext>
                    </c:extLst>
                    <c:numCache>
                      <c:formatCode>0.0000</c:formatCode>
                      <c:ptCount val="1"/>
                      <c:pt idx="0">
                        <c:v>2.9793614945019219E-2</c:v>
                      </c:pt>
                    </c:numCache>
                  </c:numRef>
                </c:yVal>
                <c:smooth val="0"/>
                <c:extLst>
                  <c:ext xmlns:c16="http://schemas.microsoft.com/office/drawing/2014/chart" uri="{C3380CC4-5D6E-409C-BE32-E72D297353CC}">
                    <c16:uniqueId val="{00000012-5425-45DF-80CA-434DA4E157FA}"/>
                  </c:ext>
                </c:extLst>
              </c15:ser>
            </c15:filteredScatterSeries>
          </c:ext>
        </c:extLst>
      </c:scatterChart>
      <c:valAx>
        <c:axId val="452180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Standard</a:t>
                </a:r>
                <a:r>
                  <a:rPr lang="en-US" baseline="0"/>
                  <a:t> Deviation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81688"/>
        <c:crosses val="autoZero"/>
        <c:crossBetween val="midCat"/>
      </c:valAx>
      <c:valAx>
        <c:axId val="45218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Expected</a:t>
                </a:r>
                <a:r>
                  <a:rPr lang="en-US" baseline="0"/>
                  <a:t> Return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8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22</xdr:row>
      <xdr:rowOff>9525</xdr:rowOff>
    </xdr:from>
    <xdr:to>
      <xdr:col>18</xdr:col>
      <xdr:colOff>486651</xdr:colOff>
      <xdr:row>26</xdr:row>
      <xdr:rowOff>57263</xdr:rowOff>
    </xdr:to>
    <xdr:pic>
      <xdr:nvPicPr>
        <xdr:cNvPr id="6" name="Picture 5">
          <a:extLst>
            <a:ext uri="{FF2B5EF4-FFF2-40B4-BE49-F238E27FC236}">
              <a16:creationId xmlns:a16="http://schemas.microsoft.com/office/drawing/2014/main" id="{309B1C04-EB13-4A21-8F23-CAA72182C5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53050" y="4010025"/>
          <a:ext cx="6277851" cy="809738"/>
        </a:xfrm>
        <a:prstGeom prst="rect">
          <a:avLst/>
        </a:prstGeom>
      </xdr:spPr>
    </xdr:pic>
    <xdr:clientData/>
  </xdr:twoCellAnchor>
  <xdr:twoCellAnchor editAs="oneCell">
    <xdr:from>
      <xdr:col>11</xdr:col>
      <xdr:colOff>161925</xdr:colOff>
      <xdr:row>32</xdr:row>
      <xdr:rowOff>133350</xdr:rowOff>
    </xdr:from>
    <xdr:to>
      <xdr:col>16</xdr:col>
      <xdr:colOff>76613</xdr:colOff>
      <xdr:row>39</xdr:row>
      <xdr:rowOff>9694</xdr:rowOff>
    </xdr:to>
    <xdr:pic>
      <xdr:nvPicPr>
        <xdr:cNvPr id="8" name="Picture 7">
          <a:extLst>
            <a:ext uri="{FF2B5EF4-FFF2-40B4-BE49-F238E27FC236}">
              <a16:creationId xmlns:a16="http://schemas.microsoft.com/office/drawing/2014/main" id="{BE2CEB4A-1EA3-43B8-A689-86ECE6CD37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38975" y="6038850"/>
          <a:ext cx="2962688" cy="1209844"/>
        </a:xfrm>
        <a:prstGeom prst="rect">
          <a:avLst/>
        </a:prstGeom>
      </xdr:spPr>
    </xdr:pic>
    <xdr:clientData/>
  </xdr:twoCellAnchor>
  <xdr:twoCellAnchor editAs="oneCell">
    <xdr:from>
      <xdr:col>1</xdr:col>
      <xdr:colOff>0</xdr:colOff>
      <xdr:row>79</xdr:row>
      <xdr:rowOff>9525</xdr:rowOff>
    </xdr:from>
    <xdr:to>
      <xdr:col>8</xdr:col>
      <xdr:colOff>38701</xdr:colOff>
      <xdr:row>90</xdr:row>
      <xdr:rowOff>133660</xdr:rowOff>
    </xdr:to>
    <xdr:pic>
      <xdr:nvPicPr>
        <xdr:cNvPr id="11" name="Picture 10">
          <a:extLst>
            <a:ext uri="{FF2B5EF4-FFF2-40B4-BE49-F238E27FC236}">
              <a16:creationId xmlns:a16="http://schemas.microsoft.com/office/drawing/2014/main" id="{A5106E72-874F-48B8-8E7A-1B9B3453200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 y="9725025"/>
          <a:ext cx="4305901" cy="2219635"/>
        </a:xfrm>
        <a:prstGeom prst="rect">
          <a:avLst/>
        </a:prstGeom>
      </xdr:spPr>
    </xdr:pic>
    <xdr:clientData/>
  </xdr:twoCellAnchor>
  <xdr:twoCellAnchor>
    <xdr:from>
      <xdr:col>0</xdr:col>
      <xdr:colOff>104775</xdr:colOff>
      <xdr:row>98</xdr:row>
      <xdr:rowOff>161925</xdr:rowOff>
    </xdr:from>
    <xdr:to>
      <xdr:col>13</xdr:col>
      <xdr:colOff>571500</xdr:colOff>
      <xdr:row>128</xdr:row>
      <xdr:rowOff>142875</xdr:rowOff>
    </xdr:to>
    <xdr:graphicFrame macro="">
      <xdr:nvGraphicFramePr>
        <xdr:cNvPr id="12" name="Chart 11">
          <a:extLst>
            <a:ext uri="{FF2B5EF4-FFF2-40B4-BE49-F238E27FC236}">
              <a16:creationId xmlns:a16="http://schemas.microsoft.com/office/drawing/2014/main" id="{5DE62CE1-DD4B-4F15-975C-94CDEBDA2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581025</xdr:colOff>
      <xdr:row>96</xdr:row>
      <xdr:rowOff>9525</xdr:rowOff>
    </xdr:from>
    <xdr:to>
      <xdr:col>23</xdr:col>
      <xdr:colOff>276225</xdr:colOff>
      <xdr:row>101</xdr:row>
      <xdr:rowOff>104775</xdr:rowOff>
    </xdr:to>
    <xdr:sp macro="" textlink="">
      <xdr:nvSpPr>
        <xdr:cNvPr id="13" name="TextBox 12">
          <a:extLst>
            <a:ext uri="{FF2B5EF4-FFF2-40B4-BE49-F238E27FC236}">
              <a16:creationId xmlns:a16="http://schemas.microsoft.com/office/drawing/2014/main" id="{54E80E29-E534-4290-B7FA-D581175F12F2}"/>
            </a:ext>
          </a:extLst>
        </xdr:cNvPr>
        <xdr:cNvSpPr txBox="1"/>
      </xdr:nvSpPr>
      <xdr:spPr>
        <a:xfrm>
          <a:off x="9286875" y="12963525"/>
          <a:ext cx="518160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have plotted the graph for different</a:t>
          </a:r>
          <a:r>
            <a:rPr lang="en-US" sz="1100" baseline="0"/>
            <a:t> levels of aversion 4 and 5 under part c. According to the graph, the optimal portfolios for these two risk-aversions are realistic, because given the continuation of the CML, these two optimal portfolios are on the CML. However, these two porfolios are well above the line, so their leverage levels are high, meaning that they have to borrow a lot at risk-free rate. </a:t>
          </a:r>
          <a:endParaRPr lang="en-US" sz="1100"/>
        </a:p>
      </xdr:txBody>
    </xdr:sp>
    <xdr:clientData/>
  </xdr:twoCellAnchor>
  <xdr:twoCellAnchor>
    <xdr:from>
      <xdr:col>14</xdr:col>
      <xdr:colOff>600075</xdr:colOff>
      <xdr:row>105</xdr:row>
      <xdr:rowOff>9525</xdr:rowOff>
    </xdr:from>
    <xdr:to>
      <xdr:col>23</xdr:col>
      <xdr:colOff>333375</xdr:colOff>
      <xdr:row>112</xdr:row>
      <xdr:rowOff>38100</xdr:rowOff>
    </xdr:to>
    <xdr:sp macro="" textlink="">
      <xdr:nvSpPr>
        <xdr:cNvPr id="14" name="TextBox 13">
          <a:extLst>
            <a:ext uri="{FF2B5EF4-FFF2-40B4-BE49-F238E27FC236}">
              <a16:creationId xmlns:a16="http://schemas.microsoft.com/office/drawing/2014/main" id="{A670C727-AB86-443E-9D38-CA3482F6874D}"/>
            </a:ext>
          </a:extLst>
        </xdr:cNvPr>
        <xdr:cNvSpPr txBox="1"/>
      </xdr:nvSpPr>
      <xdr:spPr>
        <a:xfrm>
          <a:off x="9305925" y="14678025"/>
          <a:ext cx="5219700"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Investing</a:t>
          </a:r>
          <a:r>
            <a:rPr lang="en-US" sz="1100" baseline="0"/>
            <a:t> in Gold, compared to SPY and VEUREX, yields a lower return, hence the lower sharpe ratio, which makes it less attractive investment option for investors with higher risk  appetite. Additionally,the correlation between gold and SPY, and gold and VEURXE also have very low correlation (</a:t>
          </a:r>
          <a:r>
            <a:rPr lang="en-US" sz="1100" b="0" i="0" u="none" strike="noStrike">
              <a:solidFill>
                <a:schemeClr val="dk1"/>
              </a:solidFill>
              <a:effectLst/>
              <a:latin typeface="+mn-lt"/>
              <a:ea typeface="+mn-ea"/>
              <a:cs typeface="+mn-cs"/>
            </a:rPr>
            <a:t>0.1724</a:t>
          </a:r>
          <a:r>
            <a:rPr lang="en-US"/>
            <a:t> and</a:t>
          </a:r>
          <a:r>
            <a:rPr lang="en-US" sz="1100" baseline="0"/>
            <a:t> </a:t>
          </a:r>
          <a:r>
            <a:rPr lang="en-US" sz="1100" b="0" i="0" u="none" strike="noStrike">
              <a:solidFill>
                <a:schemeClr val="dk1"/>
              </a:solidFill>
              <a:effectLst/>
              <a:latin typeface="+mn-lt"/>
              <a:ea typeface="+mn-ea"/>
              <a:cs typeface="+mn-cs"/>
            </a:rPr>
            <a:t>0.1972 respectively),</a:t>
          </a:r>
          <a:r>
            <a:rPr lang="en-US" sz="1100" b="0" i="0" u="none" strike="noStrike" baseline="0">
              <a:solidFill>
                <a:schemeClr val="dk1"/>
              </a:solidFill>
              <a:effectLst/>
              <a:latin typeface="+mn-lt"/>
              <a:ea typeface="+mn-ea"/>
              <a:cs typeface="+mn-cs"/>
            </a:rPr>
            <a:t> so even when the expected return of SPY and VEURXE can fluctuate greatly, expected return of gold is not as volatile. Combined with </a:t>
          </a:r>
          <a:r>
            <a:rPr lang="en-US" sz="1100" baseline="0">
              <a:solidFill>
                <a:schemeClr val="dk1"/>
              </a:solidFill>
              <a:effectLst/>
              <a:latin typeface="+mn-lt"/>
              <a:ea typeface="+mn-ea"/>
              <a:cs typeface="+mn-cs"/>
            </a:rPr>
            <a:t>its lower standard deviation, gold therefore can be regarded as a stable investment for risk-averse investors. </a:t>
          </a:r>
          <a:endParaRPr lang="en-US" sz="1100"/>
        </a:p>
      </xdr:txBody>
    </xdr:sp>
    <xdr:clientData/>
  </xdr:twoCellAnchor>
  <xdr:twoCellAnchor>
    <xdr:from>
      <xdr:col>16</xdr:col>
      <xdr:colOff>9525</xdr:colOff>
      <xdr:row>117</xdr:row>
      <xdr:rowOff>0</xdr:rowOff>
    </xdr:from>
    <xdr:to>
      <xdr:col>21</xdr:col>
      <xdr:colOff>590550</xdr:colOff>
      <xdr:row>120</xdr:row>
      <xdr:rowOff>0</xdr:rowOff>
    </xdr:to>
    <xdr:sp macro="" textlink="">
      <xdr:nvSpPr>
        <xdr:cNvPr id="15" name="TextBox 14">
          <a:extLst>
            <a:ext uri="{FF2B5EF4-FFF2-40B4-BE49-F238E27FC236}">
              <a16:creationId xmlns:a16="http://schemas.microsoft.com/office/drawing/2014/main" id="{2087FE84-3C62-492C-A329-46A4EB5F838C}"/>
            </a:ext>
          </a:extLst>
        </xdr:cNvPr>
        <xdr:cNvSpPr txBox="1"/>
      </xdr:nvSpPr>
      <xdr:spPr>
        <a:xfrm>
          <a:off x="9934575" y="16954500"/>
          <a:ext cx="36290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CML and optimal portfolio point changes, and we mark them in the graph on the left side.</a:t>
          </a:r>
          <a:endParaRPr lang="en-US" sz="1100"/>
        </a:p>
      </xdr:txBody>
    </xdr:sp>
    <xdr:clientData/>
  </xdr:twoCellAnchor>
  <xdr:twoCellAnchor editAs="oneCell">
    <xdr:from>
      <xdr:col>0</xdr:col>
      <xdr:colOff>447675</xdr:colOff>
      <xdr:row>12</xdr:row>
      <xdr:rowOff>171450</xdr:rowOff>
    </xdr:from>
    <xdr:to>
      <xdr:col>6</xdr:col>
      <xdr:colOff>200525</xdr:colOff>
      <xdr:row>51</xdr:row>
      <xdr:rowOff>29592</xdr:rowOff>
    </xdr:to>
    <xdr:pic>
      <xdr:nvPicPr>
        <xdr:cNvPr id="17" name="Picture 16">
          <a:extLst>
            <a:ext uri="{FF2B5EF4-FFF2-40B4-BE49-F238E27FC236}">
              <a16:creationId xmlns:a16="http://schemas.microsoft.com/office/drawing/2014/main" id="{5D291B7A-EF4D-4259-BA28-5B068446BE3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47675" y="2266950"/>
          <a:ext cx="3581900" cy="7287642"/>
        </a:xfrm>
        <a:prstGeom prst="rect">
          <a:avLst/>
        </a:prstGeom>
      </xdr:spPr>
    </xdr:pic>
    <xdr:clientData/>
  </xdr:twoCellAnchor>
  <xdr:twoCellAnchor editAs="oneCell">
    <xdr:from>
      <xdr:col>0</xdr:col>
      <xdr:colOff>447675</xdr:colOff>
      <xdr:row>51</xdr:row>
      <xdr:rowOff>0</xdr:rowOff>
    </xdr:from>
    <xdr:to>
      <xdr:col>6</xdr:col>
      <xdr:colOff>190999</xdr:colOff>
      <xdr:row>73</xdr:row>
      <xdr:rowOff>29164</xdr:rowOff>
    </xdr:to>
    <xdr:pic>
      <xdr:nvPicPr>
        <xdr:cNvPr id="19" name="Picture 18">
          <a:extLst>
            <a:ext uri="{FF2B5EF4-FFF2-40B4-BE49-F238E27FC236}">
              <a16:creationId xmlns:a16="http://schemas.microsoft.com/office/drawing/2014/main" id="{003C5AC2-B0F4-48CF-A79A-A110B09CD82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47675" y="9525000"/>
          <a:ext cx="3572374" cy="4220164"/>
        </a:xfrm>
        <a:prstGeom prst="rect">
          <a:avLst/>
        </a:prstGeom>
      </xdr:spPr>
    </xdr:pic>
    <xdr:clientData/>
  </xdr:twoCellAnchor>
  <xdr:twoCellAnchor>
    <xdr:from>
      <xdr:col>9</xdr:col>
      <xdr:colOff>542924</xdr:colOff>
      <xdr:row>42</xdr:row>
      <xdr:rowOff>180975</xdr:rowOff>
    </xdr:from>
    <xdr:to>
      <xdr:col>17</xdr:col>
      <xdr:colOff>590549</xdr:colOff>
      <xdr:row>49</xdr:row>
      <xdr:rowOff>180975</xdr:rowOff>
    </xdr:to>
    <xdr:sp macro="" textlink="">
      <xdr:nvSpPr>
        <xdr:cNvPr id="20" name="TextBox 19">
          <a:extLst>
            <a:ext uri="{FF2B5EF4-FFF2-40B4-BE49-F238E27FC236}">
              <a16:creationId xmlns:a16="http://schemas.microsoft.com/office/drawing/2014/main" id="{1076D519-458A-4F5E-BB64-0EAEE8FEF474}"/>
            </a:ext>
          </a:extLst>
        </xdr:cNvPr>
        <xdr:cNvSpPr txBox="1"/>
      </xdr:nvSpPr>
      <xdr:spPr>
        <a:xfrm>
          <a:off x="6200774" y="8296275"/>
          <a:ext cx="4924425" cy="1333500"/>
        </a:xfrm>
        <a:prstGeom prst="rect">
          <a:avLst/>
        </a:prstGeom>
        <a:solidFill>
          <a:schemeClr val="lt1"/>
        </a:solidFill>
        <a:ln w="952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arrange</a:t>
          </a:r>
          <a:r>
            <a:rPr lang="en-US" sz="1100" baseline="0"/>
            <a:t> the data from the most recent data (October 1, 2022) to the oldest data (December 1, 2017).</a:t>
          </a:r>
        </a:p>
        <a:p>
          <a:r>
            <a:rPr lang="en-US" sz="1100" baseline="0"/>
            <a:t>VEURXE and SPY, from the correlations table, are shown to be positively correlated to a great extent (</a:t>
          </a:r>
          <a:r>
            <a:rPr lang="en-US" sz="1100" b="0" i="0" u="none" strike="noStrike">
              <a:solidFill>
                <a:schemeClr val="dk1"/>
              </a:solidFill>
              <a:effectLst/>
              <a:latin typeface="+mn-lt"/>
              <a:ea typeface="+mn-ea"/>
              <a:cs typeface="+mn-cs"/>
            </a:rPr>
            <a:t>0.9077</a:t>
          </a:r>
          <a:r>
            <a:rPr lang="en-US"/>
            <a:t>). However</a:t>
          </a:r>
          <a:r>
            <a:rPr lang="en-US" baseline="0"/>
            <a:t> at first looking at the monthly data, we expect them to be negatively correlated. Also, gold is also loosely but postively correlated with VEURXE and SPY (</a:t>
          </a:r>
          <a:r>
            <a:rPr lang="en-US" sz="1100" b="0" i="0" u="none" strike="noStrike">
              <a:solidFill>
                <a:schemeClr val="dk1"/>
              </a:solidFill>
              <a:effectLst/>
              <a:latin typeface="+mn-lt"/>
              <a:ea typeface="+mn-ea"/>
              <a:cs typeface="+mn-cs"/>
            </a:rPr>
            <a:t>0.1972</a:t>
          </a:r>
          <a:r>
            <a:rPr lang="en-US"/>
            <a:t> and </a:t>
          </a:r>
          <a:r>
            <a:rPr lang="en-US" sz="1100" b="0" i="0" u="none" strike="noStrike">
              <a:solidFill>
                <a:schemeClr val="dk1"/>
              </a:solidFill>
              <a:effectLst/>
              <a:latin typeface="+mn-lt"/>
              <a:ea typeface="+mn-ea"/>
              <a:cs typeface="+mn-cs"/>
            </a:rPr>
            <a:t>0.1724</a:t>
          </a:r>
          <a:r>
            <a:rPr lang="en-US"/>
            <a:t> respectively)</a:t>
          </a:r>
          <a:r>
            <a:rPr lang="en-US" baseline="0"/>
            <a:t> according to the correlations table. </a:t>
          </a:r>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0.44432</cdr:x>
      <cdr:y>0.41767</cdr:y>
    </cdr:from>
    <cdr:to>
      <cdr:x>0.55568</cdr:x>
      <cdr:y>0.58233</cdr:y>
    </cdr:to>
    <cdr:sp macro="" textlink="">
      <cdr:nvSpPr>
        <cdr:cNvPr id="2" name="TextBox 1">
          <a:extLst xmlns:a="http://schemas.openxmlformats.org/drawingml/2006/main">
            <a:ext uri="{FF2B5EF4-FFF2-40B4-BE49-F238E27FC236}">
              <a16:creationId xmlns:a16="http://schemas.microsoft.com/office/drawing/2014/main" id="{0B715E84-9E24-4B04-94B4-55D916C6C217}"/>
            </a:ext>
          </a:extLst>
        </cdr:cNvPr>
        <cdr:cNvSpPr txBox="1"/>
      </cdr:nvSpPr>
      <cdr:spPr>
        <a:xfrm xmlns:a="http://schemas.openxmlformats.org/drawingml/2006/main">
          <a:off x="3648075" y="2319337"/>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0.44432</cdr:x>
      <cdr:y>0.41767</cdr:y>
    </cdr:from>
    <cdr:to>
      <cdr:x>0.55568</cdr:x>
      <cdr:y>0.58233</cdr:y>
    </cdr:to>
    <cdr:sp macro="" textlink="">
      <cdr:nvSpPr>
        <cdr:cNvPr id="3" name="TextBox 2">
          <a:extLst xmlns:a="http://schemas.openxmlformats.org/drawingml/2006/main">
            <a:ext uri="{FF2B5EF4-FFF2-40B4-BE49-F238E27FC236}">
              <a16:creationId xmlns:a16="http://schemas.microsoft.com/office/drawing/2014/main" id="{05278A6C-BA02-442D-9F6C-5A6EFDF042F7}"/>
            </a:ext>
          </a:extLst>
        </cdr:cNvPr>
        <cdr:cNvSpPr txBox="1"/>
      </cdr:nvSpPr>
      <cdr:spPr>
        <a:xfrm xmlns:a="http://schemas.openxmlformats.org/drawingml/2006/main">
          <a:off x="3648075" y="2319337"/>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606425</xdr:colOff>
      <xdr:row>15</xdr:row>
      <xdr:rowOff>149225</xdr:rowOff>
    </xdr:from>
    <xdr:to>
      <xdr:col>2</xdr:col>
      <xdr:colOff>6350</xdr:colOff>
      <xdr:row>15</xdr:row>
      <xdr:rowOff>149225</xdr:rowOff>
    </xdr:to>
    <xdr:sp macro="" textlink="">
      <xdr:nvSpPr>
        <xdr:cNvPr id="2" name="Line -990">
          <a:extLst>
            <a:ext uri="{FF2B5EF4-FFF2-40B4-BE49-F238E27FC236}">
              <a16:creationId xmlns:a16="http://schemas.microsoft.com/office/drawing/2014/main" id="{4188E637-3B2B-4778-823D-276D19F492B3}"/>
            </a:ext>
          </a:extLst>
        </xdr:cNvPr>
        <xdr:cNvSpPr>
          <a:spLocks noChangeShapeType="1"/>
        </xdr:cNvSpPr>
      </xdr:nvSpPr>
      <xdr:spPr bwMode="auto">
        <a:xfrm>
          <a:off x="606425" y="3111500"/>
          <a:ext cx="1104900" cy="0"/>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twoCellAnchor>
    <xdr:from>
      <xdr:col>0</xdr:col>
      <xdr:colOff>635000</xdr:colOff>
      <xdr:row>16</xdr:row>
      <xdr:rowOff>0</xdr:rowOff>
    </xdr:from>
    <xdr:to>
      <xdr:col>0</xdr:col>
      <xdr:colOff>635000</xdr:colOff>
      <xdr:row>17</xdr:row>
      <xdr:rowOff>0</xdr:rowOff>
    </xdr:to>
    <xdr:sp macro="" textlink="">
      <xdr:nvSpPr>
        <xdr:cNvPr id="3" name="Line -989">
          <a:extLst>
            <a:ext uri="{FF2B5EF4-FFF2-40B4-BE49-F238E27FC236}">
              <a16:creationId xmlns:a16="http://schemas.microsoft.com/office/drawing/2014/main" id="{74A96F6A-89B8-4EBE-A027-706CAABE6FF8}"/>
            </a:ext>
          </a:extLst>
        </xdr:cNvPr>
        <xdr:cNvSpPr>
          <a:spLocks noChangeShapeType="1"/>
        </xdr:cNvSpPr>
      </xdr:nvSpPr>
      <xdr:spPr bwMode="auto">
        <a:xfrm>
          <a:off x="635000" y="3409950"/>
          <a:ext cx="0" cy="200025"/>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twoCellAnchor>
    <xdr:from>
      <xdr:col>6</xdr:col>
      <xdr:colOff>552450</xdr:colOff>
      <xdr:row>41</xdr:row>
      <xdr:rowOff>104775</xdr:rowOff>
    </xdr:from>
    <xdr:to>
      <xdr:col>20</xdr:col>
      <xdr:colOff>581025</xdr:colOff>
      <xdr:row>71</xdr:row>
      <xdr:rowOff>85725</xdr:rowOff>
    </xdr:to>
    <xdr:graphicFrame macro="">
      <xdr:nvGraphicFramePr>
        <xdr:cNvPr id="4" name="Chart 3">
          <a:extLst>
            <a:ext uri="{FF2B5EF4-FFF2-40B4-BE49-F238E27FC236}">
              <a16:creationId xmlns:a16="http://schemas.microsoft.com/office/drawing/2014/main" id="{1988137F-56BC-47DE-891C-B065ADEE4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596900</xdr:colOff>
      <xdr:row>86</xdr:row>
      <xdr:rowOff>139700</xdr:rowOff>
    </xdr:from>
    <xdr:to>
      <xdr:col>2</xdr:col>
      <xdr:colOff>901700</xdr:colOff>
      <xdr:row>86</xdr:row>
      <xdr:rowOff>139700</xdr:rowOff>
    </xdr:to>
    <xdr:sp macro="" textlink="">
      <xdr:nvSpPr>
        <xdr:cNvPr id="12" name="Line -990">
          <a:extLst>
            <a:ext uri="{FF2B5EF4-FFF2-40B4-BE49-F238E27FC236}">
              <a16:creationId xmlns:a16="http://schemas.microsoft.com/office/drawing/2014/main" id="{4243FEFC-E1EF-40D5-B0DD-EE5FFE33D4BD}"/>
            </a:ext>
          </a:extLst>
        </xdr:cNvPr>
        <xdr:cNvSpPr>
          <a:spLocks noChangeShapeType="1"/>
        </xdr:cNvSpPr>
      </xdr:nvSpPr>
      <xdr:spPr bwMode="auto">
        <a:xfrm>
          <a:off x="6702425" y="3101975"/>
          <a:ext cx="619125" cy="0"/>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twoCellAnchor>
    <xdr:from>
      <xdr:col>1</xdr:col>
      <xdr:colOff>635000</xdr:colOff>
      <xdr:row>87</xdr:row>
      <xdr:rowOff>0</xdr:rowOff>
    </xdr:from>
    <xdr:to>
      <xdr:col>1</xdr:col>
      <xdr:colOff>635000</xdr:colOff>
      <xdr:row>88</xdr:row>
      <xdr:rowOff>0</xdr:rowOff>
    </xdr:to>
    <xdr:sp macro="" textlink="">
      <xdr:nvSpPr>
        <xdr:cNvPr id="13" name="Line -989">
          <a:extLst>
            <a:ext uri="{FF2B5EF4-FFF2-40B4-BE49-F238E27FC236}">
              <a16:creationId xmlns:a16="http://schemas.microsoft.com/office/drawing/2014/main" id="{E8A914AE-172E-44F6-A5ED-2C9A2BBAB991}"/>
            </a:ext>
          </a:extLst>
        </xdr:cNvPr>
        <xdr:cNvSpPr>
          <a:spLocks noChangeShapeType="1"/>
        </xdr:cNvSpPr>
      </xdr:nvSpPr>
      <xdr:spPr bwMode="auto">
        <a:xfrm>
          <a:off x="6711950" y="3362325"/>
          <a:ext cx="0" cy="200025"/>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twoCellAnchor>
    <xdr:from>
      <xdr:col>1</xdr:col>
      <xdr:colOff>596900</xdr:colOff>
      <xdr:row>86</xdr:row>
      <xdr:rowOff>139700</xdr:rowOff>
    </xdr:from>
    <xdr:to>
      <xdr:col>2</xdr:col>
      <xdr:colOff>901700</xdr:colOff>
      <xdr:row>86</xdr:row>
      <xdr:rowOff>139700</xdr:rowOff>
    </xdr:to>
    <xdr:sp macro="" textlink="">
      <xdr:nvSpPr>
        <xdr:cNvPr id="14" name="Line -990">
          <a:extLst>
            <a:ext uri="{FF2B5EF4-FFF2-40B4-BE49-F238E27FC236}">
              <a16:creationId xmlns:a16="http://schemas.microsoft.com/office/drawing/2014/main" id="{BBC57E45-387D-4A2C-BEB1-3D60028FCA93}"/>
            </a:ext>
          </a:extLst>
        </xdr:cNvPr>
        <xdr:cNvSpPr>
          <a:spLocks noChangeShapeType="1"/>
        </xdr:cNvSpPr>
      </xdr:nvSpPr>
      <xdr:spPr bwMode="auto">
        <a:xfrm>
          <a:off x="6702425" y="3101975"/>
          <a:ext cx="619125" cy="0"/>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twoCellAnchor>
    <xdr:from>
      <xdr:col>1</xdr:col>
      <xdr:colOff>635000</xdr:colOff>
      <xdr:row>87</xdr:row>
      <xdr:rowOff>0</xdr:rowOff>
    </xdr:from>
    <xdr:to>
      <xdr:col>1</xdr:col>
      <xdr:colOff>635000</xdr:colOff>
      <xdr:row>88</xdr:row>
      <xdr:rowOff>0</xdr:rowOff>
    </xdr:to>
    <xdr:sp macro="" textlink="">
      <xdr:nvSpPr>
        <xdr:cNvPr id="15" name="Line -989">
          <a:extLst>
            <a:ext uri="{FF2B5EF4-FFF2-40B4-BE49-F238E27FC236}">
              <a16:creationId xmlns:a16="http://schemas.microsoft.com/office/drawing/2014/main" id="{BB7001A4-90A8-4078-92C5-CDBC94E94BE1}"/>
            </a:ext>
          </a:extLst>
        </xdr:cNvPr>
        <xdr:cNvSpPr>
          <a:spLocks noChangeShapeType="1"/>
        </xdr:cNvSpPr>
      </xdr:nvSpPr>
      <xdr:spPr bwMode="auto">
        <a:xfrm>
          <a:off x="6711950" y="3362325"/>
          <a:ext cx="0" cy="200025"/>
        </a:xfrm>
        <a:prstGeom prst="line">
          <a:avLst/>
        </a:prstGeom>
        <a:noFill/>
        <a:ln w="9525">
          <a:solidFill>
            <a:srgbClr val="000000"/>
          </a:solidFill>
          <a:round/>
          <a:headEnd/>
          <a:tailEnd type="triangle" w="med" len="med"/>
        </a:ln>
        <a:extLst>
          <a:ext uri="{909E8E84-426E-40dd-AFC4-6F175D3DCCD1}">
            <a14:hiddenFill xmlns="" xmlns:a14="http://schemas.microsoft.com/office/drawing/2010/main">
              <a:noFill/>
            </a14:hiddenFill>
          </a:ext>
        </a:extLst>
      </xdr:spPr>
      <xdr:txBody>
        <a:bodyPr rtlCol="0"/>
        <a:lstStyle/>
        <a:p>
          <a:pPr algn="ctr"/>
          <a:endParaRPr lang="en-US"/>
        </a:p>
      </xdr:txBody>
    </xdr:sp>
    <xdr:clientData/>
  </xdr:twoCellAnchor>
</xdr:wsDr>
</file>

<file path=xl/drawings/drawing4.xml><?xml version="1.0" encoding="utf-8"?>
<c:userShapes xmlns:c="http://schemas.openxmlformats.org/drawingml/2006/chart">
  <cdr:relSizeAnchor xmlns:cdr="http://schemas.openxmlformats.org/drawingml/2006/chartDrawing">
    <cdr:from>
      <cdr:x>0.44432</cdr:x>
      <cdr:y>0.41767</cdr:y>
    </cdr:from>
    <cdr:to>
      <cdr:x>0.55568</cdr:x>
      <cdr:y>0.58233</cdr:y>
    </cdr:to>
    <cdr:sp macro="" textlink="">
      <cdr:nvSpPr>
        <cdr:cNvPr id="2" name="TextBox 1">
          <a:extLst xmlns:a="http://schemas.openxmlformats.org/drawingml/2006/main">
            <a:ext uri="{FF2B5EF4-FFF2-40B4-BE49-F238E27FC236}">
              <a16:creationId xmlns:a16="http://schemas.microsoft.com/office/drawing/2014/main" id="{0B715E84-9E24-4B04-94B4-55D916C6C217}"/>
            </a:ext>
          </a:extLst>
        </cdr:cNvPr>
        <cdr:cNvSpPr txBox="1"/>
      </cdr:nvSpPr>
      <cdr:spPr>
        <a:xfrm xmlns:a="http://schemas.openxmlformats.org/drawingml/2006/main">
          <a:off x="3648075" y="2319337"/>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0.44432</cdr:x>
      <cdr:y>0.41767</cdr:y>
    </cdr:from>
    <cdr:to>
      <cdr:x>0.55568</cdr:x>
      <cdr:y>0.58233</cdr:y>
    </cdr:to>
    <cdr:sp macro="" textlink="">
      <cdr:nvSpPr>
        <cdr:cNvPr id="3" name="TextBox 2">
          <a:extLst xmlns:a="http://schemas.openxmlformats.org/drawingml/2006/main">
            <a:ext uri="{FF2B5EF4-FFF2-40B4-BE49-F238E27FC236}">
              <a16:creationId xmlns:a16="http://schemas.microsoft.com/office/drawing/2014/main" id="{05278A6C-BA02-442D-9F6C-5A6EFDF042F7}"/>
            </a:ext>
          </a:extLst>
        </cdr:cNvPr>
        <cdr:cNvSpPr txBox="1"/>
      </cdr:nvSpPr>
      <cdr:spPr>
        <a:xfrm xmlns:a="http://schemas.openxmlformats.org/drawingml/2006/main">
          <a:off x="3648075" y="2319337"/>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uyen_khanh-chi/Downloads/Seminar_01_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annual data"/>
      <sheetName val="1 dollar"/>
      <sheetName val="optimization (annual)"/>
      <sheetName val="optimization (177 months)"/>
      <sheetName val="monthly data"/>
      <sheetName val="gold"/>
      <sheetName val="T-bill"/>
      <sheetName val="SPY"/>
      <sheetName val="JNK"/>
      <sheetName val="BND"/>
      <sheetName val="IBM"/>
      <sheetName val="SP500 TR"/>
    </sheetNames>
    <sheetDataSet>
      <sheetData sheetId="0"/>
      <sheetData sheetId="1"/>
      <sheetData sheetId="3"/>
      <sheetData sheetId="4"/>
      <sheetData sheetId="5"/>
      <sheetData sheetId="6"/>
      <sheetData sheetId="7">
        <row r="2">
          <cell r="B2">
            <v>3.87</v>
          </cell>
        </row>
        <row r="3">
          <cell r="B3">
            <v>3.22</v>
          </cell>
        </row>
        <row r="4">
          <cell r="B4">
            <v>2.72</v>
          </cell>
        </row>
        <row r="5">
          <cell r="B5">
            <v>2.2999999999999998</v>
          </cell>
        </row>
        <row r="6">
          <cell r="B6">
            <v>1.54</v>
          </cell>
        </row>
        <row r="7">
          <cell r="B7">
            <v>0.99</v>
          </cell>
        </row>
        <row r="8">
          <cell r="B8">
            <v>0.76</v>
          </cell>
        </row>
        <row r="9">
          <cell r="B9">
            <v>0.45</v>
          </cell>
        </row>
        <row r="10">
          <cell r="B10">
            <v>0.31</v>
          </cell>
        </row>
        <row r="11">
          <cell r="B11">
            <v>0.15</v>
          </cell>
        </row>
        <row r="12">
          <cell r="B12">
            <v>0.06</v>
          </cell>
        </row>
        <row r="13">
          <cell r="B13">
            <v>0.05</v>
          </cell>
        </row>
        <row r="14">
          <cell r="B14">
            <v>0.05</v>
          </cell>
        </row>
        <row r="15">
          <cell r="B15">
            <v>0.04</v>
          </cell>
        </row>
        <row r="16">
          <cell r="B16">
            <v>0.05</v>
          </cell>
        </row>
        <row r="17">
          <cell r="B17">
            <v>0.05</v>
          </cell>
        </row>
        <row r="18">
          <cell r="B18">
            <v>0.04</v>
          </cell>
        </row>
        <row r="19">
          <cell r="B19">
            <v>0.02</v>
          </cell>
        </row>
        <row r="20">
          <cell r="B20">
            <v>0.02</v>
          </cell>
        </row>
        <row r="21">
          <cell r="B21">
            <v>0.03</v>
          </cell>
        </row>
        <row r="22">
          <cell r="B22">
            <v>0.04</v>
          </cell>
        </row>
        <row r="23">
          <cell r="B23">
            <v>0.08</v>
          </cell>
        </row>
        <row r="24">
          <cell r="B24">
            <v>0.09</v>
          </cell>
        </row>
        <row r="25">
          <cell r="B25">
            <v>0.09</v>
          </cell>
        </row>
        <row r="26">
          <cell r="B26">
            <v>0.1</v>
          </cell>
        </row>
        <row r="27">
          <cell r="B27">
            <v>0.11</v>
          </cell>
        </row>
        <row r="28">
          <cell r="B28">
            <v>0.1</v>
          </cell>
        </row>
        <row r="29">
          <cell r="B29">
            <v>0.13</v>
          </cell>
        </row>
        <row r="30">
          <cell r="B30">
            <v>0.16</v>
          </cell>
        </row>
        <row r="31">
          <cell r="B31">
            <v>0.13</v>
          </cell>
        </row>
        <row r="32">
          <cell r="B32">
            <v>0.14000000000000001</v>
          </cell>
        </row>
        <row r="33">
          <cell r="B33">
            <v>0.3</v>
          </cell>
        </row>
        <row r="34">
          <cell r="B34">
            <v>1.54</v>
          </cell>
        </row>
        <row r="35">
          <cell r="B35">
            <v>1.55</v>
          </cell>
        </row>
        <row r="36">
          <cell r="B36">
            <v>1.57</v>
          </cell>
        </row>
        <row r="37">
          <cell r="B37">
            <v>1.57</v>
          </cell>
        </row>
        <row r="38">
          <cell r="B38">
            <v>1.68</v>
          </cell>
        </row>
        <row r="39">
          <cell r="B39">
            <v>1.93</v>
          </cell>
        </row>
        <row r="40">
          <cell r="B40">
            <v>1.99</v>
          </cell>
        </row>
        <row r="41">
          <cell r="B41">
            <v>2.15</v>
          </cell>
        </row>
        <row r="42">
          <cell r="B42">
            <v>2.2200000000000002</v>
          </cell>
        </row>
        <row r="43">
          <cell r="B43">
            <v>2.4</v>
          </cell>
        </row>
        <row r="44">
          <cell r="B44">
            <v>2.4300000000000002</v>
          </cell>
        </row>
        <row r="45">
          <cell r="B45">
            <v>2.4500000000000002</v>
          </cell>
        </row>
        <row r="46">
          <cell r="B46">
            <v>2.44</v>
          </cell>
        </row>
        <row r="47">
          <cell r="B47">
            <v>2.42</v>
          </cell>
        </row>
        <row r="48">
          <cell r="B48">
            <v>2.41</v>
          </cell>
        </row>
        <row r="49">
          <cell r="B49">
            <v>2.37</v>
          </cell>
        </row>
        <row r="50">
          <cell r="B50">
            <v>2.29</v>
          </cell>
        </row>
        <row r="51">
          <cell r="B51">
            <v>2.17</v>
          </cell>
        </row>
        <row r="52">
          <cell r="B52">
            <v>2.0699999999999998</v>
          </cell>
        </row>
        <row r="53">
          <cell r="B53">
            <v>1.99</v>
          </cell>
        </row>
        <row r="54">
          <cell r="B54">
            <v>1.94</v>
          </cell>
        </row>
        <row r="55">
          <cell r="B55">
            <v>1.9</v>
          </cell>
        </row>
        <row r="56">
          <cell r="B56">
            <v>1.79</v>
          </cell>
        </row>
        <row r="57">
          <cell r="B57">
            <v>1.73</v>
          </cell>
        </row>
        <row r="58">
          <cell r="B58">
            <v>1.59</v>
          </cell>
        </row>
        <row r="59">
          <cell r="B59">
            <v>1.43</v>
          </cell>
        </row>
        <row r="60">
          <cell r="B60">
            <v>1.34</v>
          </cell>
        </row>
      </sheetData>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5EF7623-6349-4F44-974A-FFFF63B22CFB}">
  <we:reference id="73d20708-c99a-400a-95ae-5f6b394f4054" version="2.0.0.0" store="EXCatalog" storeType="EXCatalog"/>
  <we:alternateReferences>
    <we:reference id="WA104379190" version="2.0.0.0" store="en-US" storeType="OMEX"/>
  </we:alternateReferences>
  <we:properties/>
  <we:bindings>
    <we:binding id="RangeSelect" type="matrix" appref="{962A2B9D-9ABC-4ADF-A922-1019A5634F6C}"/>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05245-506E-4F6F-8B12-33CD3B291655}">
  <dimension ref="A3:Q116"/>
  <sheetViews>
    <sheetView topLeftCell="A37" workbookViewId="0">
      <selection activeCell="U49" sqref="U49"/>
    </sheetView>
  </sheetViews>
  <sheetFormatPr defaultRowHeight="15"/>
  <cols>
    <col min="1" max="1" width="11.7109375" customWidth="1"/>
  </cols>
  <sheetData>
    <row r="3" spans="1:16" ht="21">
      <c r="K3" s="73" t="s">
        <v>46</v>
      </c>
      <c r="L3" s="73"/>
      <c r="M3" s="73"/>
      <c r="N3" s="73"/>
      <c r="O3" s="73"/>
      <c r="P3" s="74"/>
    </row>
    <row r="5" spans="1:16" ht="15.75">
      <c r="M5" s="71" t="s">
        <v>42</v>
      </c>
      <c r="N5" s="72"/>
    </row>
    <row r="6" spans="1:16" ht="15.75">
      <c r="M6" s="72" t="s">
        <v>44</v>
      </c>
      <c r="N6" s="72"/>
    </row>
    <row r="7" spans="1:16" ht="15.75">
      <c r="M7" s="72" t="s">
        <v>45</v>
      </c>
      <c r="N7" s="72"/>
    </row>
    <row r="8" spans="1:16" ht="15.75">
      <c r="M8" s="72" t="s">
        <v>43</v>
      </c>
    </row>
    <row r="10" spans="1:16" s="28" customFormat="1">
      <c r="A10" s="29" t="s">
        <v>27</v>
      </c>
    </row>
    <row r="12" spans="1:16">
      <c r="A12" s="70" t="s">
        <v>32</v>
      </c>
      <c r="B12" s="31"/>
      <c r="C12" s="31"/>
      <c r="D12" s="31"/>
      <c r="E12" s="31"/>
      <c r="F12" s="31"/>
      <c r="L12" s="31"/>
      <c r="M12" s="31"/>
      <c r="N12" s="31"/>
      <c r="O12" s="31"/>
    </row>
    <row r="21" spans="12:13">
      <c r="L21" s="70" t="s">
        <v>34</v>
      </c>
    </row>
    <row r="32" spans="12:13">
      <c r="M32" s="70" t="s">
        <v>35</v>
      </c>
    </row>
    <row r="42" spans="14:14">
      <c r="N42" s="70" t="s">
        <v>33</v>
      </c>
    </row>
    <row r="75" spans="1:4" s="28" customFormat="1">
      <c r="A75" s="29" t="s">
        <v>26</v>
      </c>
    </row>
    <row r="78" spans="1:4">
      <c r="D78" s="70" t="s">
        <v>36</v>
      </c>
    </row>
    <row r="93" spans="1:17" s="29" customFormat="1">
      <c r="A93" s="29" t="s">
        <v>37</v>
      </c>
    </row>
    <row r="95" spans="1:17">
      <c r="Q95" s="70" t="s">
        <v>39</v>
      </c>
    </row>
    <row r="98" spans="5:17">
      <c r="E98" s="70" t="s">
        <v>38</v>
      </c>
    </row>
    <row r="104" spans="5:17">
      <c r="Q104" s="70" t="s">
        <v>40</v>
      </c>
    </row>
    <row r="116" spans="17:17">
      <c r="Q116" s="70" t="s">
        <v>41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213C-76B7-4DDC-B2BC-E4BA2F3E341D}">
  <dimension ref="A1:I64"/>
  <sheetViews>
    <sheetView zoomScaleNormal="100" workbookViewId="0">
      <pane ySplit="1" topLeftCell="A2" activePane="bottomLeft" state="frozen"/>
      <selection pane="bottomLeft" activeCell="C65" sqref="C65"/>
    </sheetView>
  </sheetViews>
  <sheetFormatPr defaultRowHeight="15"/>
  <cols>
    <col min="1" max="1" width="22.85546875" customWidth="1"/>
    <col min="2" max="2" width="13.7109375" customWidth="1"/>
    <col min="5" max="5" width="27" customWidth="1"/>
    <col min="6" max="6" width="13.5703125" customWidth="1"/>
    <col min="7" max="7" width="17" customWidth="1"/>
    <col min="8" max="8" width="20" customWidth="1"/>
    <col min="9" max="9" width="16.28515625" customWidth="1"/>
    <col min="11" max="11" width="11.5703125" customWidth="1"/>
  </cols>
  <sheetData>
    <row r="1" spans="1:9">
      <c r="A1" s="40" t="s">
        <v>0</v>
      </c>
      <c r="B1" s="41" t="s">
        <v>7</v>
      </c>
      <c r="C1" s="41" t="s">
        <v>3</v>
      </c>
      <c r="D1" s="41" t="s">
        <v>2</v>
      </c>
      <c r="E1" s="41" t="s">
        <v>1</v>
      </c>
      <c r="F1" s="41" t="s">
        <v>8</v>
      </c>
      <c r="G1" s="41" t="s">
        <v>4</v>
      </c>
      <c r="H1" s="41" t="s">
        <v>5</v>
      </c>
      <c r="I1" s="42" t="s">
        <v>6</v>
      </c>
    </row>
    <row r="2" spans="1:9">
      <c r="A2" s="43">
        <v>44835</v>
      </c>
      <c r="B2" s="44">
        <f>'[1]T-bill'!B2</f>
        <v>3.87</v>
      </c>
      <c r="C2" s="45">
        <v>151.91000399999999</v>
      </c>
      <c r="D2" s="45">
        <v>26.84</v>
      </c>
      <c r="E2" s="45">
        <v>386.209991</v>
      </c>
      <c r="F2" s="46">
        <f>(1+B2/100)^(1/12)-1</f>
        <v>3.1691721789193217E-3</v>
      </c>
      <c r="G2" s="46">
        <f>(C2/C3)-1-$F2</f>
        <v>-2.1013576625087405E-2</v>
      </c>
      <c r="H2" s="46">
        <f>(D2/D3)-1-$F2</f>
        <v>8.1936463299409956E-2</v>
      </c>
      <c r="I2" s="47">
        <f>(E2/E3)-1-$F2</f>
        <v>8.254810024487047E-2</v>
      </c>
    </row>
    <row r="3" spans="1:9">
      <c r="A3" s="43">
        <v>44805</v>
      </c>
      <c r="B3" s="44">
        <f>'[1]T-bill'!B3</f>
        <v>3.22</v>
      </c>
      <c r="C3" s="45">
        <v>154.66999799999999</v>
      </c>
      <c r="D3" s="45">
        <v>24.734919000000001</v>
      </c>
      <c r="E3" s="45">
        <v>355.71875</v>
      </c>
      <c r="F3" s="46">
        <f>(1+B3/100)^(1/12)-1</f>
        <v>2.6445278387947635E-3</v>
      </c>
      <c r="G3" s="46">
        <f>(C3/C4)-1-$F3</f>
        <v>-3.1526337875039889E-2</v>
      </c>
      <c r="H3" s="46">
        <f>(D3/D4)-1-$F3</f>
        <v>-0.1030068500529312</v>
      </c>
      <c r="I3" s="47">
        <f>(E3/E4)-1-$F3</f>
        <v>-9.8803249124826853E-2</v>
      </c>
    </row>
    <row r="4" spans="1:9">
      <c r="A4" s="43">
        <v>44774</v>
      </c>
      <c r="B4" s="44">
        <f>'[1]T-bill'!B4</f>
        <v>2.72</v>
      </c>
      <c r="C4" s="45">
        <v>159.270004</v>
      </c>
      <c r="D4" s="45">
        <v>27.494312000000001</v>
      </c>
      <c r="E4" s="45">
        <v>393.56329299999999</v>
      </c>
      <c r="F4" s="46">
        <f>(1+B4/100)^(1/12)-1</f>
        <v>2.2388904099577278E-3</v>
      </c>
      <c r="G4" s="46">
        <f>(C4/C5)-1-$F4</f>
        <v>-3.1672173916358126E-2</v>
      </c>
      <c r="H4" s="46">
        <f>(D4/D5)-1-$F4</f>
        <v>-7.5753496154695066E-2</v>
      </c>
      <c r="I4" s="47">
        <f>(E4/E5)-1-$F4</f>
        <v>-4.3040881545639453E-2</v>
      </c>
    </row>
    <row r="5" spans="1:9">
      <c r="A5" s="43">
        <v>44743</v>
      </c>
      <c r="B5" s="44">
        <f>'[1]T-bill'!B5</f>
        <v>2.2999999999999998</v>
      </c>
      <c r="C5" s="45">
        <v>164.10000600000001</v>
      </c>
      <c r="D5" s="45">
        <v>29.675926</v>
      </c>
      <c r="E5" s="45">
        <v>410.30453499999999</v>
      </c>
      <c r="F5" s="46">
        <f>(1+B5/100)^(1/12)-1</f>
        <v>1.8967538135683526E-3</v>
      </c>
      <c r="G5" s="46">
        <f>(C5/C6)-1-$F5</f>
        <v>-2.777827357392304E-2</v>
      </c>
      <c r="H5" s="46">
        <f>(D5/D6)-1-$F5</f>
        <v>7.0213033161341754E-2</v>
      </c>
      <c r="I5" s="47">
        <f>(E5/E6)-1-$F5</f>
        <v>9.4908211382331853E-2</v>
      </c>
    </row>
    <row r="6" spans="1:9">
      <c r="A6" s="43">
        <v>44713</v>
      </c>
      <c r="B6" s="44">
        <f>'[1]T-bill'!B6</f>
        <v>1.54</v>
      </c>
      <c r="C6" s="45">
        <v>168.46000699999999</v>
      </c>
      <c r="D6" s="45">
        <v>27.679932000000001</v>
      </c>
      <c r="E6" s="45">
        <v>374.09069799999997</v>
      </c>
      <c r="F6" s="46">
        <f>(1+B6/100)^(1/12)-1</f>
        <v>1.2743632726075482E-3</v>
      </c>
      <c r="G6" s="46">
        <f>(C6/C7)-1-$F6</f>
        <v>-1.6934010436681635E-2</v>
      </c>
      <c r="H6" s="46">
        <f>(D6/D7)-1-$F6</f>
        <v>-0.12036638168884883</v>
      </c>
      <c r="I6" s="47">
        <f>(E6/E7)-1-$F6</f>
        <v>-8.7681258604981549E-2</v>
      </c>
    </row>
    <row r="7" spans="1:9">
      <c r="A7" s="43">
        <v>44682</v>
      </c>
      <c r="B7" s="44">
        <f>'[1]T-bill'!B7</f>
        <v>0.99</v>
      </c>
      <c r="C7" s="45">
        <v>171.13999899999999</v>
      </c>
      <c r="D7" s="45">
        <v>31.422046999999999</v>
      </c>
      <c r="E7" s="45">
        <v>409.47189300000002</v>
      </c>
      <c r="F7" s="46">
        <f>(1+B7/100)^(1/12)-1</f>
        <v>8.2128007013682058E-4</v>
      </c>
      <c r="G7" s="46">
        <f>(C7/C8)-1-$F7</f>
        <v>-3.3436761781391544E-2</v>
      </c>
      <c r="H7" s="46">
        <f>(D7/D8)-1-$F7</f>
        <v>1.9483309390848857E-2</v>
      </c>
      <c r="I7" s="47">
        <f>(E7/E8)-1-$F7</f>
        <v>1.4359974125628394E-3</v>
      </c>
    </row>
    <row r="8" spans="1:9">
      <c r="A8" s="43">
        <v>44652</v>
      </c>
      <c r="B8" s="44">
        <f>'[1]T-bill'!B8</f>
        <v>0.76</v>
      </c>
      <c r="C8" s="45">
        <v>176.91000399999999</v>
      </c>
      <c r="D8" s="45">
        <v>30.796731999999999</v>
      </c>
      <c r="E8" s="45">
        <v>408.54968300000002</v>
      </c>
      <c r="F8" s="46">
        <f>(1+B8/100)^(1/12)-1</f>
        <v>6.3113787510671315E-4</v>
      </c>
      <c r="G8" s="46">
        <f>(C8/C9)-1-$F8</f>
        <v>-2.1334100090538599E-2</v>
      </c>
      <c r="H8" s="46">
        <f>(D8/D9)-1-$F8</f>
        <v>-5.7453542239076727E-2</v>
      </c>
      <c r="I8" s="47">
        <f>(E8/E9)-1-$F8</f>
        <v>-8.5566206951744439E-2</v>
      </c>
    </row>
    <row r="9" spans="1:9">
      <c r="A9" s="43">
        <v>44621</v>
      </c>
      <c r="B9" s="44">
        <f>'[1]T-bill'!B9</f>
        <v>0.45</v>
      </c>
      <c r="C9" s="45">
        <v>180.64999399999999</v>
      </c>
      <c r="D9" s="45">
        <v>32.652102999999997</v>
      </c>
      <c r="E9" s="45">
        <v>446.47070300000001</v>
      </c>
      <c r="F9" s="46">
        <f>(1+B9/100)^(1/12)-1</f>
        <v>3.7422877886217343E-4</v>
      </c>
      <c r="G9" s="46">
        <f>(C9/C10)-1-$F9</f>
        <v>1.2351351086437035E-2</v>
      </c>
      <c r="H9" s="46">
        <f>(D9/D10)-1-$F9</f>
        <v>-7.1971138166622151E-3</v>
      </c>
      <c r="I9" s="47">
        <f>(E9/E10)-1-$F9</f>
        <v>3.4002690844571193E-2</v>
      </c>
    </row>
    <row r="10" spans="1:9">
      <c r="A10" s="43">
        <v>44593</v>
      </c>
      <c r="B10" s="44">
        <f>'[1]T-bill'!B10</f>
        <v>0.31</v>
      </c>
      <c r="C10" s="45">
        <v>178.38000500000001</v>
      </c>
      <c r="D10" s="45">
        <v>32.876415000000001</v>
      </c>
      <c r="E10" s="45">
        <v>431.63250699999998</v>
      </c>
      <c r="F10" s="46">
        <f>(1+B10/100)^(1/12)-1</f>
        <v>2.5796701004310307E-4</v>
      </c>
      <c r="G10" s="46">
        <f>(C10/C11)-1-$F10</f>
        <v>6.0959293058188369E-2</v>
      </c>
      <c r="H10" s="46">
        <f>(D10/D11)-1-$F10</f>
        <v>-4.6381390860312233E-2</v>
      </c>
      <c r="I10" s="47">
        <f>(E10/E11)-1-$F10</f>
        <v>-2.9774956623630611E-2</v>
      </c>
    </row>
    <row r="11" spans="1:9">
      <c r="A11" s="43">
        <v>44562</v>
      </c>
      <c r="B11" s="44">
        <f>'[1]T-bill'!B11</f>
        <v>0.15</v>
      </c>
      <c r="C11" s="45">
        <v>168.08999600000001</v>
      </c>
      <c r="D11" s="45">
        <v>34.46611</v>
      </c>
      <c r="E11" s="45">
        <v>444.76049799999998</v>
      </c>
      <c r="F11" s="46">
        <f>(1+B11/100)^(1/12)-1</f>
        <v>1.2491414476678564E-4</v>
      </c>
      <c r="G11" s="46">
        <f>(C11/C12)-1-$F11</f>
        <v>-1.6912530443823126E-2</v>
      </c>
      <c r="H11" s="46">
        <f>(D11/D12)-1-$F11</f>
        <v>-2.904604462505056E-2</v>
      </c>
      <c r="I11" s="47">
        <f>(E11/E12)-1-$F11</f>
        <v>-4.9538239683224017E-2</v>
      </c>
    </row>
    <row r="12" spans="1:9">
      <c r="A12" s="43">
        <v>44531</v>
      </c>
      <c r="B12" s="44">
        <f>'[1]T-bill'!B12</f>
        <v>0.06</v>
      </c>
      <c r="C12" s="45">
        <v>170.96000699999999</v>
      </c>
      <c r="D12" s="45">
        <v>35.492595999999999</v>
      </c>
      <c r="E12" s="45">
        <v>467.88000499999998</v>
      </c>
      <c r="F12" s="46">
        <f>(1+B12/100)^(1/12)-1</f>
        <v>4.99862552685304E-5</v>
      </c>
      <c r="G12" s="46">
        <f>(C12/C13)-1-$F12</f>
        <v>3.2940992596695251E-2</v>
      </c>
      <c r="H12" s="46">
        <f>(D12/D13)-1-$F12</f>
        <v>4.7555399595117676E-2</v>
      </c>
      <c r="I12" s="47">
        <f>(E12/E13)-1-$F12</f>
        <v>4.2534953108528617E-2</v>
      </c>
    </row>
    <row r="13" spans="1:9">
      <c r="A13" s="43">
        <v>44501</v>
      </c>
      <c r="B13" s="44">
        <f>'[1]T-bill'!B13</f>
        <v>0.05</v>
      </c>
      <c r="C13" s="45">
        <v>165.5</v>
      </c>
      <c r="D13" s="45">
        <v>33.879738000000003</v>
      </c>
      <c r="E13" s="45">
        <v>448.76919600000002</v>
      </c>
      <c r="F13" s="46">
        <f>(1+B13/100)^(1/12)-1</f>
        <v>4.1657121104599071E-5</v>
      </c>
      <c r="G13" s="46">
        <f>(C13/C14)-1-$F13</f>
        <v>-6.9423114349594917E-3</v>
      </c>
      <c r="H13" s="46">
        <f>(D13/D14)-1-$F13</f>
        <v>-4.9106314600414702E-2</v>
      </c>
      <c r="I13" s="47">
        <f>(E13/E14)-1-$F13</f>
        <v>-8.0764613976124222E-3</v>
      </c>
    </row>
    <row r="14" spans="1:9">
      <c r="A14" s="43">
        <v>44470</v>
      </c>
      <c r="B14" s="44">
        <f>'[1]T-bill'!B14</f>
        <v>0.05</v>
      </c>
      <c r="C14" s="45">
        <v>166.64999399999999</v>
      </c>
      <c r="D14" s="45">
        <v>35.627803999999998</v>
      </c>
      <c r="E14" s="45">
        <v>452.40417500000001</v>
      </c>
      <c r="F14" s="46">
        <f>(1+B14/100)^(1/12)-1</f>
        <v>4.1657121104599071E-5</v>
      </c>
      <c r="G14" s="46">
        <f>(C14/C15)-1-$F14</f>
        <v>1.4755523400164616E-2</v>
      </c>
      <c r="H14" s="46">
        <f>(D14/D15)-1-$F14</f>
        <v>5.2674919423864042E-2</v>
      </c>
      <c r="I14" s="47">
        <f>(E14/E15)-1-$F14</f>
        <v>7.3550225380350831E-2</v>
      </c>
    </row>
    <row r="15" spans="1:9">
      <c r="A15" s="43">
        <v>44440</v>
      </c>
      <c r="B15" s="44">
        <f>'[1]T-bill'!B15</f>
        <v>0.04</v>
      </c>
      <c r="C15" s="45">
        <v>164.220001</v>
      </c>
      <c r="D15" s="45">
        <v>33.843680999999997</v>
      </c>
      <c r="E15" s="45">
        <v>421.39306599999998</v>
      </c>
      <c r="F15" s="46">
        <f>(1+B15/100)^(1/12)-1</f>
        <v>3.3327223783574667E-5</v>
      </c>
      <c r="G15" s="46">
        <f>(C15/C16)-1-$F15</f>
        <v>-3.2268585256251536E-2</v>
      </c>
      <c r="H15" s="46">
        <f>(D15/D16)-1-$F15</f>
        <v>-5.8306624821214181E-2</v>
      </c>
      <c r="I15" s="47">
        <f>(E15/E16)-1-$F15</f>
        <v>-4.9683343356206278E-2</v>
      </c>
    </row>
    <row r="16" spans="1:9">
      <c r="A16" s="43">
        <v>44409</v>
      </c>
      <c r="B16" s="44">
        <f>'[1]T-bill'!B16</f>
        <v>0.05</v>
      </c>
      <c r="C16" s="45">
        <v>169.69000199999999</v>
      </c>
      <c r="D16" s="45">
        <v>35.937900999999997</v>
      </c>
      <c r="E16" s="45">
        <v>443.40829500000001</v>
      </c>
      <c r="F16" s="46">
        <f>(1+B16/100)^(1/12)-1</f>
        <v>4.1657121104599071E-5</v>
      </c>
      <c r="G16" s="46">
        <f>(C16/C17)-1-$F16</f>
        <v>-8.0720296164860095E-4</v>
      </c>
      <c r="H16" s="46">
        <f>(D16/D17)-1-$F16</f>
        <v>1.7363815322610998E-2</v>
      </c>
      <c r="I16" s="47">
        <f>(E16/E17)-1-$F16</f>
        <v>2.9718151159320527E-2</v>
      </c>
    </row>
    <row r="17" spans="1:9">
      <c r="A17" s="43">
        <v>44378</v>
      </c>
      <c r="B17" s="44">
        <f>'[1]T-bill'!B17</f>
        <v>0.05</v>
      </c>
      <c r="C17" s="45">
        <v>169.820007</v>
      </c>
      <c r="D17" s="45">
        <v>35.323086000000004</v>
      </c>
      <c r="E17" s="45">
        <v>430.59390300000001</v>
      </c>
      <c r="F17" s="46">
        <f>(1+B17/100)^(1/12)-1</f>
        <v>4.1657121104599071E-5</v>
      </c>
      <c r="G17" s="46">
        <f>(C17/C18)-1-$F17</f>
        <v>2.525570370430863E-2</v>
      </c>
      <c r="H17" s="46">
        <f>(D17/D18)-1-$F17</f>
        <v>3.09044244104415E-2</v>
      </c>
      <c r="I17" s="47">
        <f>(E17/E18)-1-$F17</f>
        <v>2.772232644137973E-2</v>
      </c>
    </row>
    <row r="18" spans="1:9">
      <c r="A18" s="43">
        <v>44348</v>
      </c>
      <c r="B18" s="44">
        <f>'[1]T-bill'!B18</f>
        <v>0.04</v>
      </c>
      <c r="C18" s="45">
        <v>165.63000500000001</v>
      </c>
      <c r="D18" s="45">
        <v>34.262787000000003</v>
      </c>
      <c r="E18" s="45">
        <v>418.96185300000002</v>
      </c>
      <c r="F18" s="46">
        <f>(1+B18/100)^(1/12)-1</f>
        <v>3.3327223783574667E-5</v>
      </c>
      <c r="G18" s="46">
        <f>(C18/C19)-1-$F18</f>
        <v>-7.1509948160081938E-2</v>
      </c>
      <c r="H18" s="46">
        <f>(D18/D19)-1-$F18</f>
        <v>-2.6768299455887767E-2</v>
      </c>
      <c r="I18" s="47">
        <f>(E18/E19)-1-$F18</f>
        <v>1.9060038096914145E-2</v>
      </c>
    </row>
    <row r="19" spans="1:9">
      <c r="A19" s="43">
        <v>44317</v>
      </c>
      <c r="B19" s="44">
        <f>'[1]T-bill'!B19</f>
        <v>0.02</v>
      </c>
      <c r="C19" s="45">
        <v>178.38000500000001</v>
      </c>
      <c r="D19" s="45">
        <v>35.203963999999999</v>
      </c>
      <c r="E19" s="45">
        <v>411.11233499999997</v>
      </c>
      <c r="F19" s="46">
        <f>(1+B19/100)^(1/12)-1</f>
        <v>1.6665139084048874E-5</v>
      </c>
      <c r="G19" s="46">
        <f>(C19/C20)-1-$F19</f>
        <v>7.6767113038296753E-2</v>
      </c>
      <c r="H19" s="46">
        <f>(D19/D20)-1-$F19</f>
        <v>4.5437814171993995E-2</v>
      </c>
      <c r="I19" s="47">
        <f>(E19/E20)-1-$F19</f>
        <v>6.5493516512407091E-3</v>
      </c>
    </row>
    <row r="20" spans="1:9">
      <c r="A20" s="43">
        <v>44287</v>
      </c>
      <c r="B20" s="44">
        <f>'[1]T-bill'!B20</f>
        <v>0.02</v>
      </c>
      <c r="C20" s="45">
        <v>165.66000399999999</v>
      </c>
      <c r="D20" s="45">
        <v>33.673358999999998</v>
      </c>
      <c r="E20" s="45">
        <v>408.43057299999998</v>
      </c>
      <c r="F20" s="46">
        <f>(1+B20/100)^(1/12)-1</f>
        <v>1.6665139084048874E-5</v>
      </c>
      <c r="G20" s="46">
        <f>(C20/C21)-1-$F20</f>
        <v>3.5617223023974187E-2</v>
      </c>
      <c r="H20" s="46">
        <f>(D20/D21)-1-$F20</f>
        <v>5.2342529761117529E-2</v>
      </c>
      <c r="I20" s="47">
        <f>(E20/E21)-1-$F20</f>
        <v>5.6342362223954057E-2</v>
      </c>
    </row>
    <row r="21" spans="1:9">
      <c r="A21" s="43">
        <v>44256</v>
      </c>
      <c r="B21" s="44">
        <f>'[1]T-bill'!B21</f>
        <v>0.03</v>
      </c>
      <c r="C21" s="45">
        <v>159.96000699999999</v>
      </c>
      <c r="D21" s="45">
        <v>31.997971</v>
      </c>
      <c r="E21" s="45">
        <v>386.63992300000001</v>
      </c>
      <c r="F21" s="46">
        <f>(1+B21/100)^(1/12)-1</f>
        <v>2.4996563158685703E-5</v>
      </c>
      <c r="G21" s="46">
        <f>(C21/C22)-1-$F21</f>
        <v>-1.1458103434589528E-2</v>
      </c>
      <c r="H21" s="46">
        <f>(D21/D22)-1-$F21</f>
        <v>2.7026659579198586E-2</v>
      </c>
      <c r="I21" s="47">
        <f>(E21/E22)-1-$F21</f>
        <v>4.1961508199729103E-2</v>
      </c>
    </row>
    <row r="22" spans="1:9">
      <c r="A22" s="43">
        <v>44228</v>
      </c>
      <c r="B22" s="44">
        <f>'[1]T-bill'!B22</f>
        <v>0.04</v>
      </c>
      <c r="C22" s="45">
        <v>161.80999800000001</v>
      </c>
      <c r="D22" s="45">
        <v>31.155172</v>
      </c>
      <c r="E22" s="45">
        <v>371.06039399999997</v>
      </c>
      <c r="F22" s="46">
        <f>(1+B22/100)^(1/12)-1</f>
        <v>3.3327223783574667E-5</v>
      </c>
      <c r="G22" s="46">
        <f>(C22/C23)-1-$F22</f>
        <v>-6.2602140950863028E-2</v>
      </c>
      <c r="H22" s="46">
        <f>(D22/D23)-1-$F22</f>
        <v>2.616757317977747E-2</v>
      </c>
      <c r="I22" s="47">
        <f>(E22/E23)-1-$F22</f>
        <v>2.7772328976470195E-2</v>
      </c>
    </row>
    <row r="23" spans="1:9">
      <c r="A23" s="43">
        <v>44197</v>
      </c>
      <c r="B23" s="44">
        <f>'[1]T-bill'!B23</f>
        <v>0.08</v>
      </c>
      <c r="C23" s="45">
        <v>172.61000100000001</v>
      </c>
      <c r="D23" s="45">
        <v>30.359719999999999</v>
      </c>
      <c r="E23" s="45">
        <v>361.02194200000002</v>
      </c>
      <c r="F23" s="46">
        <f>(1+B23/100)^(1/12)-1</f>
        <v>6.6642234708869097E-5</v>
      </c>
      <c r="G23" s="46">
        <f>(C23/C24)-1-$F23</f>
        <v>-3.2304812047233122E-2</v>
      </c>
      <c r="H23" s="46">
        <f>(D23/D24)-1-$F23</f>
        <v>-1.0519014714952979E-2</v>
      </c>
      <c r="I23" s="47">
        <f>(E23/E24)-1-$F23</f>
        <v>-6.037973976558586E-3</v>
      </c>
    </row>
    <row r="24" spans="1:9">
      <c r="A24" s="43">
        <v>44166</v>
      </c>
      <c r="B24" s="44">
        <f>'[1]T-bill'!B24</f>
        <v>0.09</v>
      </c>
      <c r="C24" s="45">
        <v>178.36000100000001</v>
      </c>
      <c r="D24" s="45">
        <v>30.680402999999998</v>
      </c>
      <c r="E24" s="45">
        <v>363.190674</v>
      </c>
      <c r="F24" s="46">
        <f>(1+B24/100)^(1/12)-1</f>
        <v>7.4969080277487166E-5</v>
      </c>
      <c r="G24" s="46">
        <f>(C24/C25)-1-$F24</f>
        <v>7.0063646989064532E-2</v>
      </c>
      <c r="H24" s="46">
        <f>(D24/D25)-1-$F24</f>
        <v>4.817197880329771E-2</v>
      </c>
      <c r="I24" s="47">
        <f>(E24/E25)-1-$F24</f>
        <v>3.2571532632683198E-2</v>
      </c>
    </row>
    <row r="25" spans="1:9">
      <c r="A25" s="43">
        <v>44136</v>
      </c>
      <c r="B25" s="44">
        <f>'[1]T-bill'!B25</f>
        <v>0.09</v>
      </c>
      <c r="C25" s="45">
        <v>166.66999799999999</v>
      </c>
      <c r="D25" s="45">
        <v>29.268297</v>
      </c>
      <c r="E25" s="45">
        <v>351.708618</v>
      </c>
      <c r="F25" s="46">
        <f>(1+B25/100)^(1/12)-1</f>
        <v>7.4969080277487166E-5</v>
      </c>
      <c r="G25" s="46">
        <f>(C25/C26)-1-$F25</f>
        <v>-5.4161229933051502E-2</v>
      </c>
      <c r="H25" s="46">
        <f>(D25/D26)-1-$F25</f>
        <v>0.16740543130543228</v>
      </c>
      <c r="I25" s="47">
        <f>(E25/E26)-1-$F25</f>
        <v>0.10870183470965267</v>
      </c>
    </row>
    <row r="26" spans="1:9">
      <c r="A26" s="43">
        <v>44105</v>
      </c>
      <c r="B26" s="44">
        <f>'[1]T-bill'!B26</f>
        <v>0.1</v>
      </c>
      <c r="C26" s="45">
        <v>176.199997</v>
      </c>
      <c r="D26" s="45">
        <v>25.069626</v>
      </c>
      <c r="E26" s="45">
        <v>317.20416299999999</v>
      </c>
      <c r="F26" s="46">
        <f>(1+B26/100)^(1/12)-1</f>
        <v>8.3295163273211514E-5</v>
      </c>
      <c r="G26" s="46">
        <f>(C26/C27)-1-$F26</f>
        <v>-5.2775026269759051E-3</v>
      </c>
      <c r="H26" s="46">
        <f>(D26/D27)-1-$F26</f>
        <v>-5.0179152795715387E-2</v>
      </c>
      <c r="I26" s="47">
        <f>(E26/E27)-1-$F26</f>
        <v>-2.1113611925681952E-2</v>
      </c>
    </row>
    <row r="27" spans="1:9">
      <c r="A27" s="43">
        <v>44075</v>
      </c>
      <c r="B27" s="44">
        <f>'[1]T-bill'!B27</f>
        <v>0.11</v>
      </c>
      <c r="C27" s="45">
        <v>177.11999499999999</v>
      </c>
      <c r="D27" s="45">
        <v>26.391743000000002</v>
      </c>
      <c r="E27" s="45">
        <v>324.018372</v>
      </c>
      <c r="F27" s="46">
        <f>(1+B27/100)^(1/12)-1</f>
        <v>9.1620483841925449E-5</v>
      </c>
      <c r="G27" s="46">
        <f>(C27/C28)-1-$F27</f>
        <v>-4.1805665371424716E-2</v>
      </c>
      <c r="H27" s="46">
        <f>(D27/D28)-1-$F27</f>
        <v>-3.7331242282259369E-2</v>
      </c>
      <c r="I27" s="47">
        <f>(E27/E28)-1-$F27</f>
        <v>-4.1372985356657788E-2</v>
      </c>
    </row>
    <row r="28" spans="1:9">
      <c r="A28" s="43">
        <v>44044</v>
      </c>
      <c r="B28" s="44">
        <f>'[1]T-bill'!B28</f>
        <v>0.1</v>
      </c>
      <c r="C28" s="45">
        <v>184.83000200000001</v>
      </c>
      <c r="D28" s="45">
        <v>27.412576999999999</v>
      </c>
      <c r="E28" s="45">
        <v>337.97024499999998</v>
      </c>
      <c r="F28" s="46">
        <f>(1+B28/100)^(1/12)-1</f>
        <v>8.3295163273211514E-5</v>
      </c>
      <c r="G28" s="46">
        <f>(C28/C29)-1-$F28</f>
        <v>-3.3189691246047204E-3</v>
      </c>
      <c r="H28" s="46">
        <f>(D28/D29)-1-$F28</f>
        <v>4.303872478866011E-2</v>
      </c>
      <c r="I28" s="47">
        <f>(E28/E29)-1-$F28</f>
        <v>6.9713275713404688E-2</v>
      </c>
    </row>
    <row r="29" spans="1:9">
      <c r="A29" s="43">
        <v>44013</v>
      </c>
      <c r="B29" s="44">
        <f>'[1]T-bill'!B29</f>
        <v>0.13</v>
      </c>
      <c r="C29" s="45">
        <v>185.429993</v>
      </c>
      <c r="D29" s="45">
        <v>26.279357999999998</v>
      </c>
      <c r="E29" s="45">
        <v>315.92010499999998</v>
      </c>
      <c r="F29" s="46">
        <f>(1+B29/100)^(1/12)-1</f>
        <v>1.0826883828274347E-4</v>
      </c>
      <c r="G29" s="46">
        <f>(C29/C30)-1-$F29</f>
        <v>0.107796364844714</v>
      </c>
      <c r="H29" s="46">
        <f>(D29/D30)-1-$F29</f>
        <v>4.3603636285510561E-2</v>
      </c>
      <c r="I29" s="47">
        <f>(E29/E30)-1-$F29</f>
        <v>6.3443775659060897E-2</v>
      </c>
    </row>
    <row r="30" spans="1:9">
      <c r="A30" s="43">
        <v>43983</v>
      </c>
      <c r="B30" s="44">
        <f>'[1]T-bill'!B30</f>
        <v>0.16</v>
      </c>
      <c r="C30" s="45">
        <v>167.36999499999999</v>
      </c>
      <c r="D30" s="45">
        <v>25.178747000000001</v>
      </c>
      <c r="E30" s="45">
        <v>297.04244999999997</v>
      </c>
      <c r="F30" s="46">
        <f>(1+B30/100)^(1/12)-1</f>
        <v>1.3323565538980731E-4</v>
      </c>
      <c r="G30" s="46">
        <f>(C30/C31)-1-$F30</f>
        <v>2.7243787796159546E-2</v>
      </c>
      <c r="H30" s="46">
        <f>(D30/D31)-1-$F30</f>
        <v>2.993904890744381E-2</v>
      </c>
      <c r="I30" s="47">
        <f>(E30/E31)-1-$F30</f>
        <v>1.3142269587602229E-2</v>
      </c>
    </row>
    <row r="31" spans="1:9">
      <c r="A31" s="43">
        <v>43952</v>
      </c>
      <c r="B31" s="44">
        <f>'[1]T-bill'!B31</f>
        <v>0.13</v>
      </c>
      <c r="C31" s="45">
        <v>162.91000399999999</v>
      </c>
      <c r="D31" s="45">
        <v>24.443670000000001</v>
      </c>
      <c r="E31" s="45">
        <v>293.15072600000002</v>
      </c>
      <c r="F31" s="46">
        <f>(1+B31/100)^(1/12)-1</f>
        <v>1.0826883828274347E-4</v>
      </c>
      <c r="G31" s="46">
        <f>(C31/C32)-1-$F31</f>
        <v>2.5773349060679074E-2</v>
      </c>
      <c r="H31" s="46">
        <f>(D31/D32)-1-$F31</f>
        <v>5.6609273329073284E-2</v>
      </c>
      <c r="I31" s="47">
        <f>(E31/E32)-1-$F31</f>
        <v>4.7537207123836467E-2</v>
      </c>
    </row>
    <row r="32" spans="1:9">
      <c r="A32" s="43">
        <v>43922</v>
      </c>
      <c r="B32" s="44">
        <f>'[1]T-bill'!B32</f>
        <v>0.14000000000000001</v>
      </c>
      <c r="C32" s="45">
        <v>158.800003</v>
      </c>
      <c r="D32" s="45">
        <v>23.131696999999999</v>
      </c>
      <c r="E32" s="45">
        <v>279.81863399999997</v>
      </c>
      <c r="F32" s="46">
        <f>(1+B32/100)^(1/12)-1</f>
        <v>1.1659187244639213E-4</v>
      </c>
      <c r="G32" s="46">
        <f>(C32/C33)-1-$F32</f>
        <v>7.2494011181712281E-2</v>
      </c>
      <c r="H32" s="46">
        <f>(D32/D33)-1-$F32</f>
        <v>7.8280983071852051E-2</v>
      </c>
      <c r="I32" s="47">
        <f>(E32/E33)-1-$F32</f>
        <v>0.13349371611560734</v>
      </c>
    </row>
    <row r="33" spans="1:9">
      <c r="A33" s="43">
        <v>43891</v>
      </c>
      <c r="B33" s="44">
        <f>'[1]T-bill'!B33</f>
        <v>0.3</v>
      </c>
      <c r="C33" s="45">
        <v>148.050003</v>
      </c>
      <c r="D33" s="45">
        <v>21.450064000000001</v>
      </c>
      <c r="E33" s="45">
        <v>246.83847</v>
      </c>
      <c r="F33" s="46">
        <f>(1+B33/100)^(1/12)-1</f>
        <v>2.4965690741618474E-4</v>
      </c>
      <c r="G33" s="46">
        <f>(C33/C34)-1-$F33</f>
        <v>-2.4736897210018149E-3</v>
      </c>
      <c r="H33" s="46">
        <f>(D33/D34)-1-$F33</f>
        <v>-0.17527629154495605</v>
      </c>
      <c r="I33" s="47">
        <f>(E33/E34)-1-$F33</f>
        <v>-0.13023674938020346</v>
      </c>
    </row>
    <row r="34" spans="1:9">
      <c r="A34" s="43">
        <v>43862</v>
      </c>
      <c r="B34" s="44">
        <f>'[1]T-bill'!B34</f>
        <v>1.54</v>
      </c>
      <c r="C34" s="45">
        <v>148.38000500000001</v>
      </c>
      <c r="D34" s="45">
        <v>26.000917000000001</v>
      </c>
      <c r="E34" s="45">
        <v>283.71816999999999</v>
      </c>
      <c r="F34" s="46">
        <f>(1+B34/100)^(1/12)-1</f>
        <v>1.2743632726075482E-3</v>
      </c>
      <c r="G34" s="46">
        <f>(C34/C35)-1-$F34</f>
        <v>-7.6360922438560852E-3</v>
      </c>
      <c r="H34" s="46">
        <f>(D34/D35)-1-$F34</f>
        <v>-8.0239022869774357E-2</v>
      </c>
      <c r="I34" s="47">
        <f>(E34/E35)-1-$F34</f>
        <v>-8.044020846576283E-2</v>
      </c>
    </row>
    <row r="35" spans="1:9">
      <c r="A35" s="43">
        <v>43831</v>
      </c>
      <c r="B35" s="44">
        <f>'[1]T-bill'!B35</f>
        <v>1.55</v>
      </c>
      <c r="C35" s="45">
        <v>149.33000200000001</v>
      </c>
      <c r="D35" s="45">
        <v>28.230097000000001</v>
      </c>
      <c r="E35" s="45">
        <v>308.10995500000001</v>
      </c>
      <c r="F35" s="46">
        <f>(1+B35/100)^(1/12)-1</f>
        <v>1.2825803067024744E-3</v>
      </c>
      <c r="G35" s="46">
        <f>(C35/C36)-1-$F35</f>
        <v>4.3713978615476545E-2</v>
      </c>
      <c r="H35" s="46">
        <f>(D35/D36)-1-$F35</f>
        <v>-2.3766109054937257E-2</v>
      </c>
      <c r="I35" s="47">
        <f>(E35/E36)-1-$F35</f>
        <v>3.2280024784008265E-3</v>
      </c>
    </row>
    <row r="36" spans="1:9">
      <c r="A36" s="43">
        <v>43800</v>
      </c>
      <c r="B36" s="44">
        <f>'[1]T-bill'!B36</f>
        <v>1.57</v>
      </c>
      <c r="C36" s="45">
        <v>142.89999399999999</v>
      </c>
      <c r="D36" s="45">
        <v>28.879408000000002</v>
      </c>
      <c r="E36" s="45">
        <v>306.72644000000003</v>
      </c>
      <c r="F36" s="46">
        <f>(1+B36/100)^(1/12)-1</f>
        <v>1.2990121499387719E-3</v>
      </c>
      <c r="G36" s="46">
        <f>(C36/C37)-1-$F36</f>
        <v>3.5259764605038768E-2</v>
      </c>
      <c r="H36" s="46">
        <f>(D36/D37)-1-$F36</f>
        <v>3.5358903647519035E-2</v>
      </c>
      <c r="I36" s="47">
        <f>(E36/E37)-1-$F36</f>
        <v>2.2721965042893366E-2</v>
      </c>
    </row>
    <row r="37" spans="1:9">
      <c r="A37" s="43">
        <v>43770</v>
      </c>
      <c r="B37" s="44">
        <f>'[1]T-bill'!B37</f>
        <v>1.57</v>
      </c>
      <c r="C37" s="45">
        <v>137.86000100000001</v>
      </c>
      <c r="D37" s="45">
        <v>27.858184999999999</v>
      </c>
      <c r="E37" s="45">
        <v>299.53140300000001</v>
      </c>
      <c r="F37" s="46">
        <f>(1+B37/100)^(1/12)-1</f>
        <v>1.2990121499387719E-3</v>
      </c>
      <c r="G37" s="46">
        <f>(C37/C38)-1-$F37</f>
        <v>-3.3384894510404717E-2</v>
      </c>
      <c r="H37" s="46">
        <f>(D37/D38)-1-$F37</f>
        <v>1.3446203730408612E-2</v>
      </c>
      <c r="I37" s="47">
        <f>(E37/E38)-1-$F37</f>
        <v>3.4899247138543421E-2</v>
      </c>
    </row>
    <row r="38" spans="1:9">
      <c r="A38" s="43">
        <v>43739</v>
      </c>
      <c r="B38" s="44">
        <f>'[1]T-bill'!B38</f>
        <v>1.68</v>
      </c>
      <c r="C38" s="45">
        <v>142.429993</v>
      </c>
      <c r="D38" s="45">
        <v>27.453379000000002</v>
      </c>
      <c r="E38" s="45">
        <v>289.067657</v>
      </c>
      <c r="F38" s="46">
        <f>(1+B38/100)^(1/12)-1</f>
        <v>1.3893343063426933E-3</v>
      </c>
      <c r="G38" s="46">
        <f>(C38/C39)-1-$F38</f>
        <v>2.424613864085523E-2</v>
      </c>
      <c r="H38" s="46">
        <f>(D38/D39)-1-$F38</f>
        <v>4.1190301663582396E-2</v>
      </c>
      <c r="I38" s="47">
        <f>(E38/E39)-1-$F38</f>
        <v>2.5435550992725542E-2</v>
      </c>
    </row>
    <row r="39" spans="1:9">
      <c r="A39" s="43">
        <v>43709</v>
      </c>
      <c r="B39" s="44">
        <f>'[1]T-bill'!B39</f>
        <v>1.93</v>
      </c>
      <c r="C39" s="45">
        <v>138.86999499999999</v>
      </c>
      <c r="D39" s="45">
        <v>26.332165</v>
      </c>
      <c r="E39" s="45">
        <v>281.51602200000002</v>
      </c>
      <c r="F39" s="46">
        <f>(1+B39/100)^(1/12)-1</f>
        <v>1.5942792801031391E-3</v>
      </c>
      <c r="G39" s="46">
        <f>(C39/C40)-1-$F39</f>
        <v>-3.5542140149668389E-2</v>
      </c>
      <c r="H39" s="46">
        <f>(D39/D40)-1-$F39</f>
        <v>1.8249995208573955E-2</v>
      </c>
      <c r="I39" s="47">
        <f>(E39/E40)-1-$F39</f>
        <v>1.3177066889269451E-2</v>
      </c>
    </row>
    <row r="40" spans="1:9">
      <c r="A40" s="43">
        <v>43678</v>
      </c>
      <c r="B40" s="44">
        <f>'[1]T-bill'!B40</f>
        <v>1.99</v>
      </c>
      <c r="C40" s="45">
        <v>143.75</v>
      </c>
      <c r="D40" s="45">
        <v>25.819790000000001</v>
      </c>
      <c r="E40" s="45">
        <v>277.418182</v>
      </c>
      <c r="F40" s="46">
        <f>(1+B40/100)^(1/12)-1</f>
        <v>1.6433975062259965E-3</v>
      </c>
      <c r="G40" s="46">
        <f>(C40/C41)-1-$F40</f>
        <v>7.7479734737134764E-2</v>
      </c>
      <c r="H40" s="46">
        <f>(D40/D41)-1-$F40</f>
        <v>-1.8368274127424478E-2</v>
      </c>
      <c r="I40" s="47">
        <f>(E40/E41)-1-$F40</f>
        <v>-1.8386620676733467E-2</v>
      </c>
    </row>
    <row r="41" spans="1:9">
      <c r="A41" s="43">
        <v>43647</v>
      </c>
      <c r="B41" s="44">
        <f>'[1]T-bill'!B41</f>
        <v>2.15</v>
      </c>
      <c r="C41" s="45">
        <v>133.21000699999999</v>
      </c>
      <c r="D41" s="45">
        <v>26.258967999999999</v>
      </c>
      <c r="E41" s="45">
        <v>282.14215100000001</v>
      </c>
      <c r="F41" s="46">
        <f>(1+B41/100)^(1/12)-1</f>
        <v>1.7742500619855051E-3</v>
      </c>
      <c r="G41" s="46">
        <f>(C41/C42)-1-$F41</f>
        <v>-1.6990999101427207E-3</v>
      </c>
      <c r="H41" s="46">
        <f>(D41/D42)-1-$F41</f>
        <v>-1.25487555362227E-2</v>
      </c>
      <c r="I41" s="47">
        <f>(E41/E42)-1-$F41</f>
        <v>1.8282348728350994E-2</v>
      </c>
    </row>
    <row r="42" spans="1:9">
      <c r="A42" s="43">
        <v>43617</v>
      </c>
      <c r="B42" s="44">
        <f>'[1]T-bill'!B42</f>
        <v>2.2200000000000002</v>
      </c>
      <c r="C42" s="45">
        <v>133.199997</v>
      </c>
      <c r="D42" s="45">
        <v>26.544976999999999</v>
      </c>
      <c r="E42" s="45">
        <v>276.594604</v>
      </c>
      <c r="F42" s="46">
        <f>(1+B42/100)^(1/12)-1</f>
        <v>1.8314389855391688E-3</v>
      </c>
      <c r="G42" s="46">
        <f>(C42/C43)-1-$F42</f>
        <v>7.819770915312696E-2</v>
      </c>
      <c r="H42" s="46">
        <f>(D42/D43)-1-$F42</f>
        <v>4.3494475369253216E-2</v>
      </c>
      <c r="I42" s="47">
        <f>(E42/E43)-1-$F42</f>
        <v>6.2578285108036313E-2</v>
      </c>
    </row>
    <row r="43" spans="1:9">
      <c r="A43" s="43">
        <v>43586</v>
      </c>
      <c r="B43" s="44">
        <f>'[1]T-bill'!B43</f>
        <v>2.4</v>
      </c>
      <c r="C43" s="45">
        <v>123.33000199999999</v>
      </c>
      <c r="D43" s="45">
        <v>25.393972000000002</v>
      </c>
      <c r="E43" s="45">
        <v>259.85726899999997</v>
      </c>
      <c r="F43" s="46">
        <f>(1+B43/100)^(1/12)-1</f>
        <v>1.9783315388433032E-3</v>
      </c>
      <c r="G43" s="46">
        <f>(C43/C44)-1-$F43</f>
        <v>1.5595967576031988E-2</v>
      </c>
      <c r="H43" s="46">
        <f>(D43/D44)-1-$F43</f>
        <v>-5.7812663855631441E-2</v>
      </c>
      <c r="I43" s="47">
        <f>(E43/E44)-1-$F43</f>
        <v>-6.5749716995395446E-2</v>
      </c>
    </row>
    <row r="44" spans="1:9">
      <c r="A44" s="43">
        <v>43556</v>
      </c>
      <c r="B44" s="44">
        <f>'[1]T-bill'!B44</f>
        <v>2.4300000000000002</v>
      </c>
      <c r="C44" s="45">
        <v>121.199997</v>
      </c>
      <c r="D44" s="45">
        <v>26.895674</v>
      </c>
      <c r="E44" s="45">
        <v>277.55749500000002</v>
      </c>
      <c r="F44" s="46">
        <f>(1+B44/100)^(1/12)-1</f>
        <v>2.0027906163269105E-3</v>
      </c>
      <c r="G44" s="46">
        <f>(C44/C45)-1-$F44</f>
        <v>-8.6416315861025383E-3</v>
      </c>
      <c r="H44" s="46">
        <f>(D44/D45)-1-$F44</f>
        <v>4.1962717891594448E-2</v>
      </c>
      <c r="I44" s="47">
        <f>(E44/E45)-1-$F44</f>
        <v>4.343433346821346E-2</v>
      </c>
    </row>
    <row r="45" spans="1:9">
      <c r="A45" s="43">
        <v>43525</v>
      </c>
      <c r="B45" s="44">
        <f>'[1]T-bill'!B45</f>
        <v>2.4500000000000002</v>
      </c>
      <c r="C45" s="45">
        <v>122.010002</v>
      </c>
      <c r="D45" s="45">
        <v>25.762991</v>
      </c>
      <c r="E45" s="45">
        <v>265.49420199999997</v>
      </c>
      <c r="F45" s="46">
        <f>(1+B45/100)^(1/12)-1</f>
        <v>2.0190930200914003E-3</v>
      </c>
      <c r="G45" s="46">
        <f>(C45/C46)-1-$F45</f>
        <v>-1.7988090777474985E-2</v>
      </c>
      <c r="H45" s="46">
        <f>(D45/D46)-1-$F45</f>
        <v>6.8437720703640181E-5</v>
      </c>
      <c r="I45" s="47">
        <f>(E45/E46)-1-$F45</f>
        <v>1.1616620927709542E-2</v>
      </c>
    </row>
    <row r="46" spans="1:9">
      <c r="A46" s="43">
        <v>43497</v>
      </c>
      <c r="B46" s="44">
        <f>'[1]T-bill'!B46</f>
        <v>2.44</v>
      </c>
      <c r="C46" s="45">
        <v>123.989998</v>
      </c>
      <c r="D46" s="45">
        <v>25.709322</v>
      </c>
      <c r="E46" s="45">
        <v>261.92269900000002</v>
      </c>
      <c r="F46" s="46">
        <f>(1+B46/100)^(1/12)-1</f>
        <v>2.010942182907316E-3</v>
      </c>
      <c r="G46" s="46">
        <f>(C46/C47)-1-$F46</f>
        <v>-8.1031425837089222E-3</v>
      </c>
      <c r="H46" s="46">
        <f>(D46/D47)-1-$F46</f>
        <v>2.8466006870748295E-2</v>
      </c>
      <c r="I46" s="47">
        <f>(E46/E47)-1-$F46</f>
        <v>3.040458877202612E-2</v>
      </c>
    </row>
    <row r="47" spans="1:9">
      <c r="A47" s="43">
        <v>43466</v>
      </c>
      <c r="B47" s="44">
        <f>'[1]T-bill'!B47</f>
        <v>2.42</v>
      </c>
      <c r="C47" s="45">
        <v>124.75</v>
      </c>
      <c r="D47" s="45">
        <v>24.948954000000001</v>
      </c>
      <c r="E47" s="45">
        <v>253.698914</v>
      </c>
      <c r="F47" s="46">
        <f>(1+B47/100)^(1/12)-1</f>
        <v>1.9946383202138485E-3</v>
      </c>
      <c r="G47" s="46">
        <f>(C47/C48)-1-$F47</f>
        <v>2.6871341061229348E-2</v>
      </c>
      <c r="H47" s="46">
        <f>(D47/D48)-1-$F47</f>
        <v>7.0181390540279276E-2</v>
      </c>
      <c r="I47" s="47">
        <f>(E47/E48)-1-$F47</f>
        <v>8.4378372143105951E-2</v>
      </c>
    </row>
    <row r="48" spans="1:9">
      <c r="A48" s="43">
        <v>43435</v>
      </c>
      <c r="B48" s="44">
        <f>'[1]T-bill'!B48</f>
        <v>2.41</v>
      </c>
      <c r="C48" s="45">
        <v>121.25</v>
      </c>
      <c r="D48" s="45">
        <v>23.269456999999999</v>
      </c>
      <c r="E48" s="45">
        <v>233.52836600000001</v>
      </c>
      <c r="F48" s="46">
        <f>(1+B48/100)^(1/12)-1</f>
        <v>1.9864852944315725E-3</v>
      </c>
      <c r="G48" s="46">
        <f>(C48/C49)-1-$F48</f>
        <v>4.7433619868973986E-2</v>
      </c>
      <c r="H48" s="46">
        <f>(D48/D49)-1-$F48</f>
        <v>-5.4484453329519456E-2</v>
      </c>
      <c r="I48" s="47">
        <f>(E48/E49)-1-$F48</f>
        <v>-9.5329499745825164E-2</v>
      </c>
    </row>
    <row r="49" spans="1:9">
      <c r="A49" s="43">
        <v>43405</v>
      </c>
      <c r="B49" s="44">
        <f>'[1]T-bill'!B49</f>
        <v>2.37</v>
      </c>
      <c r="C49" s="45">
        <v>115.540001</v>
      </c>
      <c r="D49" s="45">
        <v>24.558741000000001</v>
      </c>
      <c r="E49" s="45">
        <v>257.57080100000002</v>
      </c>
      <c r="F49" s="46">
        <f>(1+B49/100)^(1/12)-1</f>
        <v>1.9538658918776264E-3</v>
      </c>
      <c r="G49" s="46">
        <f>(C49/C50)-1-$F49</f>
        <v>1.4330120345336095E-3</v>
      </c>
      <c r="H49" s="46">
        <f>(D49/D50)-1-$F49</f>
        <v>-1.0212674830411328E-2</v>
      </c>
      <c r="I49" s="47">
        <f>(E49/E50)-1-$F49</f>
        <v>1.6595442293764862E-2</v>
      </c>
    </row>
    <row r="50" spans="1:9">
      <c r="A50" s="43">
        <v>43374</v>
      </c>
      <c r="B50" s="44">
        <f>'[1]T-bill'!B50</f>
        <v>2.29</v>
      </c>
      <c r="C50" s="45">
        <v>115.150002</v>
      </c>
      <c r="D50" s="45">
        <v>24.763255999999998</v>
      </c>
      <c r="E50" s="45">
        <v>252.88005100000001</v>
      </c>
      <c r="F50" s="46">
        <f>(1+B50/100)^(1/12)-1</f>
        <v>1.8885920210915952E-3</v>
      </c>
      <c r="G50" s="46">
        <f>(C50/C51)-1-$F50</f>
        <v>1.9306866985729032E-2</v>
      </c>
      <c r="H50" s="46">
        <f>(D50/D51)-1-$F50</f>
        <v>-7.7612185508502018E-2</v>
      </c>
      <c r="I50" s="47">
        <f>(E50/E51)-1-$F50</f>
        <v>-6.6779008630039494E-2</v>
      </c>
    </row>
    <row r="51" spans="1:9">
      <c r="A51" s="43">
        <v>43344</v>
      </c>
      <c r="B51" s="44">
        <f>'[1]T-bill'!B51</f>
        <v>2.17</v>
      </c>
      <c r="C51" s="45">
        <v>112.760002</v>
      </c>
      <c r="D51" s="45">
        <v>26.792045999999999</v>
      </c>
      <c r="E51" s="45">
        <v>270.42825299999998</v>
      </c>
      <c r="F51" s="46">
        <f>(1+B51/100)^(1/12)-1</f>
        <v>1.7905934192179451E-3</v>
      </c>
      <c r="G51" s="46">
        <f>(C51/C52)-1-$F51</f>
        <v>-8.3979406730749773E-3</v>
      </c>
      <c r="H51" s="46">
        <f>(D51/D52)-1-$F51</f>
        <v>-4.4291370625479942E-3</v>
      </c>
      <c r="I51" s="47">
        <f>(E51/E52)-1-$F51</f>
        <v>-3.7821253614422901E-4</v>
      </c>
    </row>
    <row r="52" spans="1:9">
      <c r="A52" s="43">
        <v>43313</v>
      </c>
      <c r="B52" s="44">
        <f>'[1]T-bill'!B52</f>
        <v>2.0699999999999998</v>
      </c>
      <c r="C52" s="45">
        <v>113.510002</v>
      </c>
      <c r="D52" s="45">
        <v>26.862925000000001</v>
      </c>
      <c r="E52" s="45">
        <v>270.04684400000002</v>
      </c>
      <c r="F52" s="46">
        <f>(1+B52/100)^(1/12)-1</f>
        <v>1.7088472872288651E-3</v>
      </c>
      <c r="G52" s="46">
        <f>(C52/C53)-1-$F52</f>
        <v>-2.3089966717888766E-2</v>
      </c>
      <c r="H52" s="46">
        <f>(D52/D53)-1-$F52</f>
        <v>-2.8666431857630181E-2</v>
      </c>
      <c r="I52" s="47">
        <f>(E52/E53)-1-$F52</f>
        <v>3.021132138089988E-2</v>
      </c>
    </row>
    <row r="53" spans="1:9">
      <c r="A53" s="43">
        <v>43282</v>
      </c>
      <c r="B53" s="44">
        <f>'[1]T-bill'!B53</f>
        <v>1.99</v>
      </c>
      <c r="C53" s="45">
        <v>115.989998</v>
      </c>
      <c r="D53" s="45">
        <v>27.607147000000001</v>
      </c>
      <c r="E53" s="45">
        <v>261.69354199999998</v>
      </c>
      <c r="F53" s="46">
        <f>(1+B53/100)^(1/12)-1</f>
        <v>1.6433975062259965E-3</v>
      </c>
      <c r="G53" s="46">
        <f>(C53/C54)-1-$F53</f>
        <v>-2.4062309896973333E-2</v>
      </c>
      <c r="H53" s="46">
        <f>(D53/D54)-1-$F53</f>
        <v>5.1430528637397721E-2</v>
      </c>
      <c r="I53" s="47">
        <f>(E53/E54)-1-$F53</f>
        <v>4.0059651713057365E-2</v>
      </c>
    </row>
    <row r="54" spans="1:9">
      <c r="A54" s="43">
        <v>43252</v>
      </c>
      <c r="B54" s="44">
        <f>'[1]T-bill'!B54</f>
        <v>1.94</v>
      </c>
      <c r="C54" s="45">
        <v>118.650002</v>
      </c>
      <c r="D54" s="45">
        <v>26.215772999999999</v>
      </c>
      <c r="E54" s="45">
        <v>251.217026</v>
      </c>
      <c r="F54" s="46">
        <f>(1+B54/100)^(1/12)-1</f>
        <v>1.6024674913339698E-3</v>
      </c>
      <c r="G54" s="46">
        <f>(C54/C55)-1-$F54</f>
        <v>-3.7751907558749687E-2</v>
      </c>
      <c r="H54" s="46">
        <f>(D54/D55)-1-$F54</f>
        <v>-3.089102122465448E-2</v>
      </c>
      <c r="I54" s="47">
        <f>(E54/E55)-1-$F54</f>
        <v>-3.4789923819600332E-4</v>
      </c>
    </row>
    <row r="55" spans="1:9">
      <c r="A55" s="43">
        <v>43221</v>
      </c>
      <c r="B55" s="44">
        <f>'[1]T-bill'!B55</f>
        <v>1.9</v>
      </c>
      <c r="C55" s="45">
        <v>123.099998</v>
      </c>
      <c r="D55" s="45">
        <v>27.006761999999998</v>
      </c>
      <c r="E55" s="45">
        <v>250.902252</v>
      </c>
      <c r="F55" s="46">
        <f>(1+B55/100)^(1/12)-1</f>
        <v>1.5697102274137009E-3</v>
      </c>
      <c r="G55" s="46">
        <f>(C55/C56)-1-$F55</f>
        <v>-1.3528920820854884E-2</v>
      </c>
      <c r="H55" s="46">
        <f>(D55/D56)-1-$F55</f>
        <v>-2.8198900688389483E-2</v>
      </c>
      <c r="I55" s="47">
        <f>(E55/E56)-1-$F55</f>
        <v>2.2739547166307883E-2</v>
      </c>
    </row>
    <row r="56" spans="1:9">
      <c r="A56" s="43">
        <v>43191</v>
      </c>
      <c r="B56" s="44">
        <f>'[1]T-bill'!B56</f>
        <v>1.79</v>
      </c>
      <c r="C56" s="45">
        <v>124.589996</v>
      </c>
      <c r="D56" s="45">
        <v>27.745605000000001</v>
      </c>
      <c r="E56" s="45">
        <v>244.947754</v>
      </c>
      <c r="F56" s="46">
        <f>(1+B56/100)^(1/12)-1</f>
        <v>1.4795669370546438E-3</v>
      </c>
      <c r="G56" s="46">
        <f>(C56/C57)-1-$F56</f>
        <v>-1.1019315648877925E-2</v>
      </c>
      <c r="H56" s="46">
        <f>(D56/D57)-1-$F56</f>
        <v>2.5087802052384811E-2</v>
      </c>
      <c r="I56" s="47">
        <f>(E56/E57)-1-$F56</f>
        <v>7.7146412230599815E-3</v>
      </c>
    </row>
    <row r="57" spans="1:9">
      <c r="A57" s="43">
        <v>43160</v>
      </c>
      <c r="B57" s="44">
        <f>'[1]T-bill'!B57</f>
        <v>1.73</v>
      </c>
      <c r="C57" s="45">
        <v>125.790001</v>
      </c>
      <c r="D57" s="45">
        <v>27.027553999999999</v>
      </c>
      <c r="E57" s="45">
        <v>242.716171</v>
      </c>
      <c r="F57" s="46">
        <f>(1+B57/100)^(1/12)-1</f>
        <v>1.4303602255574255E-3</v>
      </c>
      <c r="G57" s="46">
        <f>(C57/C58)-1-$F57</f>
        <v>4.8896477744426736E-3</v>
      </c>
      <c r="H57" s="46">
        <f>(D57/D58)-1-$F57</f>
        <v>-9.3718047538942084E-3</v>
      </c>
      <c r="I57" s="47">
        <f>(E57/E58)-1-$F57</f>
        <v>-3.2720853386696391E-2</v>
      </c>
    </row>
    <row r="58" spans="1:9">
      <c r="A58" s="43">
        <v>43132</v>
      </c>
      <c r="B58" s="44">
        <f>'[1]T-bill'!B58</f>
        <v>1.59</v>
      </c>
      <c r="C58" s="45">
        <v>125</v>
      </c>
      <c r="D58" s="45">
        <v>27.24391</v>
      </c>
      <c r="E58" s="45">
        <v>250.55619799999999</v>
      </c>
      <c r="F58" s="46">
        <f>(1+B58/100)^(1/12)-1</f>
        <v>1.3154410275031392E-3</v>
      </c>
      <c r="G58" s="46">
        <f>(C58/C59)-1-$F58</f>
        <v>-2.2075346695189735E-2</v>
      </c>
      <c r="H58" s="46">
        <f>(D58/D59)-1-$F58</f>
        <v>-6.2454596178836752E-2</v>
      </c>
      <c r="I58" s="47">
        <f>(E58/E59)-1-$F58</f>
        <v>-3.7675760878580933E-2</v>
      </c>
    </row>
    <row r="59" spans="1:9">
      <c r="A59" s="43">
        <v>43101</v>
      </c>
      <c r="B59" s="44">
        <f>'[1]T-bill'!B59</f>
        <v>1.43</v>
      </c>
      <c r="C59" s="45">
        <v>127.650002</v>
      </c>
      <c r="D59" s="45">
        <v>29.018049000000001</v>
      </c>
      <c r="E59" s="45">
        <v>260.01025399999997</v>
      </c>
      <c r="F59" s="46">
        <f>(1+B59/100)^(1/12)-1</f>
        <v>1.183926905437227E-3</v>
      </c>
      <c r="G59" s="46">
        <f>(C59/C60)-1-$F59</f>
        <v>3.1165445802215475E-2</v>
      </c>
      <c r="H59" s="46">
        <f>(D59/D60)-1-$F59</f>
        <v>5.9173621782113939E-2</v>
      </c>
      <c r="I59" s="47">
        <f>(E59/E60)-1-$F59</f>
        <v>6.0574664569547521E-2</v>
      </c>
    </row>
    <row r="60" spans="1:9">
      <c r="A60" s="48">
        <v>43070</v>
      </c>
      <c r="B60" s="49">
        <f>'[1]T-bill'!B60</f>
        <v>1.34</v>
      </c>
      <c r="C60" s="38">
        <v>123.650002</v>
      </c>
      <c r="D60" s="38">
        <v>27.366287</v>
      </c>
      <c r="E60" s="38">
        <v>244.886414</v>
      </c>
      <c r="F60" s="50">
        <f>(1+B60/100)^(1/12)-1</f>
        <v>1.1098666182609573E-3</v>
      </c>
      <c r="G60" s="49"/>
      <c r="H60" s="49"/>
      <c r="I60" s="39"/>
    </row>
    <row r="63" spans="1:9">
      <c r="A63" s="69" t="s">
        <v>9</v>
      </c>
      <c r="E63" s="1"/>
      <c r="F63" s="34">
        <f>AVERAGE(F2:F59)</f>
        <v>9.990636188747994E-4</v>
      </c>
      <c r="G63" s="35">
        <f>AVERAGE(G2:G59)</f>
        <v>3.2612562258049261E-3</v>
      </c>
      <c r="H63" s="35">
        <f>AVERAGE(H2:H59)</f>
        <v>3.5375193741720882E-4</v>
      </c>
      <c r="I63" s="36">
        <f>AVERAGE(I2:I59)</f>
        <v>8.3797897968903943E-3</v>
      </c>
    </row>
    <row r="64" spans="1:9">
      <c r="A64" s="69" t="s">
        <v>10</v>
      </c>
      <c r="E64" s="1"/>
      <c r="F64" s="37">
        <f>_xlfn.STDEV.P(F2:F59)</f>
        <v>8.6844760785266084E-4</v>
      </c>
      <c r="G64" s="38">
        <f>_xlfn.STDEV.S(G2:G59)</f>
        <v>3.831377546024075E-2</v>
      </c>
      <c r="H64" s="38">
        <f>_xlfn.STDEV.S(H2:H59)</f>
        <v>5.8257316785640299E-2</v>
      </c>
      <c r="I64" s="39">
        <f>_xlfn.STDEV.S(I2:I59)</f>
        <v>5.503568648653763E-2</v>
      </c>
    </row>
  </sheetData>
  <sortState ref="A2:I60">
    <sortCondition descending="1" ref="A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AD8A-68B2-484C-A7F0-22B758BCF177}">
  <dimension ref="A1:N141"/>
  <sheetViews>
    <sheetView tabSelected="1" workbookViewId="0">
      <selection activeCell="B12" sqref="B12"/>
    </sheetView>
  </sheetViews>
  <sheetFormatPr defaultRowHeight="15"/>
  <cols>
    <col min="1" max="1" width="16.42578125" customWidth="1"/>
    <col min="6" max="6" width="11.140625" customWidth="1"/>
  </cols>
  <sheetData>
    <row r="1" spans="1:14" ht="15.75">
      <c r="A1" s="3" t="s">
        <v>11</v>
      </c>
      <c r="B1" s="4"/>
      <c r="C1" s="4"/>
      <c r="D1" s="4"/>
    </row>
    <row r="2" spans="1:14" ht="15.75">
      <c r="A2" s="5"/>
      <c r="B2" s="6" t="s">
        <v>12</v>
      </c>
      <c r="C2" s="7" t="s">
        <v>13</v>
      </c>
      <c r="D2" s="7" t="s">
        <v>14</v>
      </c>
      <c r="F2" s="32"/>
    </row>
    <row r="3" spans="1:14" ht="15.75">
      <c r="A3" s="8" t="s">
        <v>3</v>
      </c>
      <c r="B3" s="9">
        <f>'monthly data'!G63</f>
        <v>3.2612562258049261E-3</v>
      </c>
      <c r="C3" s="9">
        <f>'monthly data'!G64</f>
        <v>3.831377546024075E-2</v>
      </c>
      <c r="D3" s="9">
        <f>B3</f>
        <v>3.2612562258049261E-3</v>
      </c>
    </row>
    <row r="4" spans="1:14" ht="15.75">
      <c r="A4" s="8" t="s">
        <v>2</v>
      </c>
      <c r="B4" s="9">
        <f>'monthly data'!H63</f>
        <v>3.5375193741720882E-4</v>
      </c>
      <c r="C4" s="9">
        <f>'monthly data'!H64</f>
        <v>5.8257316785640299E-2</v>
      </c>
      <c r="D4" s="9">
        <f>B4</f>
        <v>3.5375193741720882E-4</v>
      </c>
    </row>
    <row r="5" spans="1:14" ht="15.75">
      <c r="A5" s="8" t="s">
        <v>1</v>
      </c>
      <c r="B5" s="9">
        <f>'monthly data'!I63</f>
        <v>8.3797897968903943E-3</v>
      </c>
      <c r="C5" s="9">
        <f>'monthly data'!I64</f>
        <v>5.503568648653763E-2</v>
      </c>
      <c r="D5" s="9">
        <f>B5</f>
        <v>8.3797897968903943E-3</v>
      </c>
    </row>
    <row r="8" spans="1:14" ht="15.75">
      <c r="A8" s="3" t="s">
        <v>15</v>
      </c>
      <c r="B8" s="4"/>
      <c r="C8" s="10"/>
      <c r="D8" s="4"/>
    </row>
    <row r="9" spans="1:14" ht="15.75">
      <c r="A9" s="60"/>
      <c r="B9" s="12" t="s">
        <v>3</v>
      </c>
      <c r="C9" s="12" t="s">
        <v>2</v>
      </c>
      <c r="D9" s="12" t="s">
        <v>1</v>
      </c>
    </row>
    <row r="10" spans="1:14" ht="15.75">
      <c r="A10" s="8" t="s">
        <v>3</v>
      </c>
      <c r="B10" s="13">
        <v>1</v>
      </c>
      <c r="C10" s="61"/>
      <c r="D10" s="62"/>
    </row>
    <row r="11" spans="1:14" ht="15.75">
      <c r="A11" s="8" t="s">
        <v>2</v>
      </c>
      <c r="B11" s="63">
        <f>CORREL('monthly data'!G2:G59,'monthly data'!H2:H59)</f>
        <v>0.19715767505196863</v>
      </c>
      <c r="C11" s="64">
        <v>1</v>
      </c>
      <c r="D11" s="65"/>
    </row>
    <row r="12" spans="1:14" ht="15.75">
      <c r="A12" s="66" t="s">
        <v>1</v>
      </c>
      <c r="B12" s="67">
        <f>CORREL('monthly data'!G2:G59,'monthly data'!I2:I59)</f>
        <v>0.17239594320037513</v>
      </c>
      <c r="C12" s="67">
        <f>CORREL('monthly data'!H2:H59,'monthly data'!I2:I59)</f>
        <v>0.90766580207474135</v>
      </c>
      <c r="D12" s="68">
        <v>1</v>
      </c>
    </row>
    <row r="15" spans="1:14" ht="15.75">
      <c r="A15" s="3" t="s">
        <v>16</v>
      </c>
      <c r="B15" s="4"/>
      <c r="C15" s="4"/>
      <c r="D15" s="4"/>
      <c r="E15" s="4"/>
      <c r="J15" s="3"/>
      <c r="K15" s="4"/>
      <c r="L15" s="4"/>
      <c r="M15" s="4"/>
      <c r="N15" s="4"/>
    </row>
    <row r="16" spans="1:14" ht="15.75">
      <c r="A16" s="59" t="s">
        <v>17</v>
      </c>
      <c r="B16" s="14"/>
      <c r="C16" s="15">
        <f>A18</f>
        <v>0.5538326070644457</v>
      </c>
      <c r="D16" s="15">
        <f>A19</f>
        <v>-3.0212459813966466</v>
      </c>
      <c r="E16" s="15">
        <f>A20</f>
        <v>3.4674135307417653</v>
      </c>
    </row>
    <row r="17" spans="1:14" ht="15.75">
      <c r="A17" s="16"/>
      <c r="B17" s="11"/>
      <c r="C17" s="12" t="s">
        <v>3</v>
      </c>
      <c r="D17" s="12" t="s">
        <v>2</v>
      </c>
      <c r="E17" s="12" t="s">
        <v>1</v>
      </c>
    </row>
    <row r="18" spans="1:14" ht="15.75">
      <c r="A18" s="17">
        <v>0.5538326070644457</v>
      </c>
      <c r="B18" s="8" t="s">
        <v>3</v>
      </c>
      <c r="C18" s="18">
        <f>B10*C3*C3</f>
        <v>1.4679453900177462E-3</v>
      </c>
      <c r="D18" s="19">
        <f>C19</f>
        <v>4.4006731740790089E-4</v>
      </c>
      <c r="E18" s="19">
        <f>C20</f>
        <v>3.6351838441230582E-4</v>
      </c>
    </row>
    <row r="19" spans="1:14" ht="15.75">
      <c r="A19" s="17">
        <v>-3.0212459813966466</v>
      </c>
      <c r="B19" s="8" t="s">
        <v>2</v>
      </c>
      <c r="C19" s="20">
        <f>B11*C3*C4</f>
        <v>4.4006731740790089E-4</v>
      </c>
      <c r="D19" s="20">
        <f>C11*C4*C4</f>
        <v>3.3939149590624471E-3</v>
      </c>
      <c r="E19" s="19">
        <f>D20</f>
        <v>2.9101866154333709E-3</v>
      </c>
    </row>
    <row r="20" spans="1:14" ht="15.75">
      <c r="A20" s="17">
        <v>3.4674135307417653</v>
      </c>
      <c r="B20" s="8" t="s">
        <v>1</v>
      </c>
      <c r="C20" s="20">
        <f>B12*C3*C5</f>
        <v>3.6351838441230582E-4</v>
      </c>
      <c r="D20" s="20">
        <f>C12*C4*C5</f>
        <v>2.9101866154333709E-3</v>
      </c>
      <c r="E20" s="19">
        <f>D12*C5*C5</f>
        <v>3.0289267870444608E-3</v>
      </c>
    </row>
    <row r="21" spans="1:14" ht="15.75">
      <c r="A21" s="21">
        <f>SUM(A18:A20)</f>
        <v>1.0000001564095644</v>
      </c>
      <c r="B21" s="22"/>
      <c r="C21" s="23">
        <f>C16*SUMPRODUCT($A$18:$A$20,C18:C20)</f>
        <v>4.120032612123492E-4</v>
      </c>
      <c r="D21" s="23">
        <f>D16*SUMPRODUCT($A$18:$A$20,D18:D20)</f>
        <v>-2.4379082108272988E-4</v>
      </c>
      <c r="E21" s="23">
        <f>E16*SUMPRODUCT($A$18:$A$20,E18:E20)</f>
        <v>6.6278931503733398E-3</v>
      </c>
    </row>
    <row r="22" spans="1:14" ht="15.75">
      <c r="A22" s="24">
        <f>SUMPRODUCT($A$18:$A$20,$D$3:$D$5)</f>
        <v>2.9793614945019219E-2</v>
      </c>
      <c r="B22" s="4" t="s">
        <v>18</v>
      </c>
      <c r="C22" s="4"/>
      <c r="D22" s="4"/>
      <c r="E22" s="4"/>
      <c r="J22" s="24"/>
      <c r="K22" s="4"/>
      <c r="L22" s="4"/>
      <c r="M22" s="4"/>
      <c r="N22" s="4"/>
    </row>
    <row r="23" spans="1:14" ht="15.75">
      <c r="A23" s="25">
        <f>SUM(C21:E21)^0.5</f>
        <v>8.2438495804466008E-2</v>
      </c>
      <c r="B23" s="4" t="s">
        <v>19</v>
      </c>
      <c r="C23" s="4"/>
      <c r="D23" s="4"/>
      <c r="E23" s="4"/>
      <c r="J23" s="25"/>
      <c r="K23" s="4"/>
      <c r="L23" s="4"/>
      <c r="M23" s="4"/>
      <c r="N23" s="4"/>
    </row>
    <row r="24" spans="1:14" ht="15.75">
      <c r="A24" s="25">
        <f>A22/A23</f>
        <v>0.36140415535584269</v>
      </c>
      <c r="B24" s="26" t="s">
        <v>20</v>
      </c>
      <c r="C24" s="4"/>
      <c r="D24" s="4"/>
      <c r="E24" s="4"/>
      <c r="J24" s="25"/>
      <c r="K24" s="26"/>
      <c r="L24" s="4"/>
      <c r="M24" s="4"/>
      <c r="N24" s="4"/>
    </row>
    <row r="25" spans="1:14" ht="15.75">
      <c r="A25" s="4"/>
      <c r="B25" s="4" t="s">
        <v>21</v>
      </c>
      <c r="C25" s="4"/>
      <c r="D25" s="4"/>
      <c r="E25" s="4"/>
      <c r="J25" s="4"/>
      <c r="K25" s="4"/>
      <c r="L25" s="4"/>
      <c r="M25" s="4"/>
      <c r="N25" s="4"/>
    </row>
    <row r="28" spans="1:14" ht="15.75">
      <c r="A28" s="56"/>
      <c r="B28" s="57" t="s">
        <v>22</v>
      </c>
      <c r="C28" s="58" t="s">
        <v>25</v>
      </c>
    </row>
    <row r="29" spans="1:14">
      <c r="A29" s="52" t="s">
        <v>23</v>
      </c>
      <c r="B29" s="54">
        <f>'monthly data'!F63</f>
        <v>9.990636188747994E-4</v>
      </c>
      <c r="C29" s="47">
        <f>'monthly data'!F64</f>
        <v>8.6844760785266084E-4</v>
      </c>
    </row>
    <row r="30" spans="1:14">
      <c r="A30" s="52" t="s">
        <v>1</v>
      </c>
      <c r="B30" s="54">
        <f>'monthly data'!I63</f>
        <v>8.3797897968903943E-3</v>
      </c>
      <c r="C30" s="47">
        <f>'monthly data'!I64</f>
        <v>5.503568648653763E-2</v>
      </c>
    </row>
    <row r="31" spans="1:14">
      <c r="A31" s="52" t="s">
        <v>2</v>
      </c>
      <c r="B31" s="54">
        <f>'monthly data'!H63</f>
        <v>3.5375193741720882E-4</v>
      </c>
      <c r="C31" s="47">
        <f>'monthly data'!H64</f>
        <v>5.8257316785640299E-2</v>
      </c>
    </row>
    <row r="32" spans="1:14">
      <c r="A32" s="52" t="s">
        <v>3</v>
      </c>
      <c r="B32" s="54">
        <f>'monthly data'!G63</f>
        <v>3.2612562258049261E-3</v>
      </c>
      <c r="C32" s="47">
        <f>'monthly data'!G64</f>
        <v>3.831377546024075E-2</v>
      </c>
    </row>
    <row r="33" spans="1:3">
      <c r="A33" s="53" t="s">
        <v>24</v>
      </c>
      <c r="B33" s="55">
        <f>A22</f>
        <v>2.9793614945019219E-2</v>
      </c>
      <c r="C33" s="51">
        <f>A23</f>
        <v>8.2438495804466008E-2</v>
      </c>
    </row>
    <row r="35" spans="1:3">
      <c r="A35" s="32"/>
    </row>
    <row r="36" spans="1:3">
      <c r="B36" s="33" t="s">
        <v>25</v>
      </c>
      <c r="C36" s="33" t="s">
        <v>22</v>
      </c>
    </row>
    <row r="37" spans="1:3">
      <c r="A37">
        <v>1</v>
      </c>
      <c r="B37" s="27">
        <f>0%</f>
        <v>0</v>
      </c>
      <c r="C37" s="27">
        <v>0</v>
      </c>
    </row>
    <row r="38" spans="1:3">
      <c r="A38">
        <v>2</v>
      </c>
      <c r="B38" s="2">
        <f>C38/A$24</f>
        <v>1.3834926704362164E-3</v>
      </c>
      <c r="C38" s="2">
        <f>C37+0.0005</f>
        <v>5.0000000000000001E-4</v>
      </c>
    </row>
    <row r="39" spans="1:3">
      <c r="A39">
        <v>3</v>
      </c>
      <c r="B39" s="2">
        <f t="shared" ref="B39:B77" si="0">C39/A$24</f>
        <v>2.7669853408724327E-3</v>
      </c>
      <c r="C39" s="2">
        <f>C38+0.0005</f>
        <v>1E-3</v>
      </c>
    </row>
    <row r="40" spans="1:3">
      <c r="A40">
        <v>4</v>
      </c>
      <c r="B40" s="2">
        <f t="shared" si="0"/>
        <v>4.1504780113086493E-3</v>
      </c>
      <c r="C40" s="2">
        <f t="shared" ref="C40:C77" si="1">C39+0.0005</f>
        <v>1.5E-3</v>
      </c>
    </row>
    <row r="41" spans="1:3">
      <c r="A41">
        <v>5</v>
      </c>
      <c r="B41" s="2">
        <f t="shared" si="0"/>
        <v>5.5339706817448655E-3</v>
      </c>
      <c r="C41" s="2">
        <f t="shared" si="1"/>
        <v>2E-3</v>
      </c>
    </row>
    <row r="42" spans="1:3">
      <c r="A42">
        <v>6</v>
      </c>
      <c r="B42" s="2">
        <f t="shared" si="0"/>
        <v>6.9174633521810816E-3</v>
      </c>
      <c r="C42" s="2">
        <f t="shared" si="1"/>
        <v>2.5000000000000001E-3</v>
      </c>
    </row>
    <row r="43" spans="1:3">
      <c r="A43">
        <v>7</v>
      </c>
      <c r="B43" s="2">
        <f t="shared" si="0"/>
        <v>8.3009560226172986E-3</v>
      </c>
      <c r="C43" s="2">
        <f t="shared" si="1"/>
        <v>3.0000000000000001E-3</v>
      </c>
    </row>
    <row r="44" spans="1:3">
      <c r="A44">
        <v>8</v>
      </c>
      <c r="B44" s="2">
        <f t="shared" si="0"/>
        <v>9.6844486930535139E-3</v>
      </c>
      <c r="C44" s="2">
        <f t="shared" si="1"/>
        <v>3.5000000000000001E-3</v>
      </c>
    </row>
    <row r="45" spans="1:3">
      <c r="A45">
        <v>9</v>
      </c>
      <c r="B45" s="2">
        <f t="shared" si="0"/>
        <v>1.1067941363489731E-2</v>
      </c>
      <c r="C45" s="2">
        <f t="shared" si="1"/>
        <v>4.0000000000000001E-3</v>
      </c>
    </row>
    <row r="46" spans="1:3">
      <c r="A46">
        <v>10</v>
      </c>
      <c r="B46" s="2">
        <f t="shared" si="0"/>
        <v>1.2451434033925948E-2</v>
      </c>
      <c r="C46" s="2">
        <f t="shared" si="1"/>
        <v>4.5000000000000005E-3</v>
      </c>
    </row>
    <row r="47" spans="1:3">
      <c r="A47">
        <v>11</v>
      </c>
      <c r="B47" s="2">
        <f t="shared" si="0"/>
        <v>1.3834926704362167E-2</v>
      </c>
      <c r="C47" s="2">
        <f t="shared" si="1"/>
        <v>5.000000000000001E-3</v>
      </c>
    </row>
    <row r="48" spans="1:3">
      <c r="A48">
        <v>12</v>
      </c>
      <c r="B48" s="2">
        <f t="shared" si="0"/>
        <v>1.5218419374798384E-2</v>
      </c>
      <c r="C48" s="2">
        <f t="shared" si="1"/>
        <v>5.5000000000000014E-3</v>
      </c>
    </row>
    <row r="49" spans="1:3">
      <c r="A49">
        <v>13</v>
      </c>
      <c r="B49" s="2">
        <f t="shared" si="0"/>
        <v>1.6601912045234601E-2</v>
      </c>
      <c r="C49" s="2">
        <f t="shared" si="1"/>
        <v>6.0000000000000019E-3</v>
      </c>
    </row>
    <row r="50" spans="1:3">
      <c r="A50">
        <v>14</v>
      </c>
      <c r="B50" s="2">
        <f t="shared" si="0"/>
        <v>1.7985404715670818E-2</v>
      </c>
      <c r="C50" s="2">
        <f t="shared" si="1"/>
        <v>6.5000000000000023E-3</v>
      </c>
    </row>
    <row r="51" spans="1:3">
      <c r="A51">
        <v>15</v>
      </c>
      <c r="B51" s="2">
        <f t="shared" si="0"/>
        <v>1.9368897386107035E-2</v>
      </c>
      <c r="C51" s="2">
        <f t="shared" si="1"/>
        <v>7.0000000000000027E-3</v>
      </c>
    </row>
    <row r="52" spans="1:3">
      <c r="A52">
        <v>16</v>
      </c>
      <c r="B52" s="2">
        <f t="shared" si="0"/>
        <v>2.0752390056543255E-2</v>
      </c>
      <c r="C52" s="2">
        <f t="shared" si="1"/>
        <v>7.5000000000000032E-3</v>
      </c>
    </row>
    <row r="53" spans="1:3">
      <c r="A53">
        <v>17</v>
      </c>
      <c r="B53" s="2">
        <f t="shared" si="0"/>
        <v>2.2135882726979472E-2</v>
      </c>
      <c r="C53" s="2">
        <f t="shared" si="1"/>
        <v>8.0000000000000036E-3</v>
      </c>
    </row>
    <row r="54" spans="1:3">
      <c r="A54">
        <v>18</v>
      </c>
      <c r="B54" s="2">
        <f t="shared" si="0"/>
        <v>2.3519375397415689E-2</v>
      </c>
      <c r="C54" s="2">
        <f t="shared" si="1"/>
        <v>8.5000000000000041E-3</v>
      </c>
    </row>
    <row r="55" spans="1:3">
      <c r="A55">
        <v>19</v>
      </c>
      <c r="B55" s="2">
        <f t="shared" si="0"/>
        <v>2.4902868067851906E-2</v>
      </c>
      <c r="C55" s="2">
        <f t="shared" si="1"/>
        <v>9.0000000000000045E-3</v>
      </c>
    </row>
    <row r="56" spans="1:3">
      <c r="A56">
        <v>20</v>
      </c>
      <c r="B56" s="2">
        <f t="shared" si="0"/>
        <v>2.6286360738288123E-2</v>
      </c>
      <c r="C56" s="2">
        <f t="shared" si="1"/>
        <v>9.500000000000005E-3</v>
      </c>
    </row>
    <row r="57" spans="1:3">
      <c r="A57">
        <v>21</v>
      </c>
      <c r="B57" s="2">
        <f t="shared" si="0"/>
        <v>2.766985340872434E-2</v>
      </c>
      <c r="C57" s="2">
        <f t="shared" si="1"/>
        <v>1.0000000000000005E-2</v>
      </c>
    </row>
    <row r="58" spans="1:3">
      <c r="A58">
        <v>22</v>
      </c>
      <c r="B58" s="2">
        <f t="shared" si="0"/>
        <v>2.9053346079160557E-2</v>
      </c>
      <c r="C58" s="2">
        <f t="shared" si="1"/>
        <v>1.0500000000000006E-2</v>
      </c>
    </row>
    <row r="59" spans="1:3">
      <c r="A59">
        <v>23</v>
      </c>
      <c r="B59" s="2">
        <f t="shared" si="0"/>
        <v>3.0436838749596778E-2</v>
      </c>
      <c r="C59" s="2">
        <f t="shared" si="1"/>
        <v>1.1000000000000006E-2</v>
      </c>
    </row>
    <row r="60" spans="1:3">
      <c r="A60">
        <v>24</v>
      </c>
      <c r="B60" s="2">
        <f t="shared" si="0"/>
        <v>3.1820331420032995E-2</v>
      </c>
      <c r="C60" s="2">
        <f t="shared" si="1"/>
        <v>1.1500000000000007E-2</v>
      </c>
    </row>
    <row r="61" spans="1:3">
      <c r="A61">
        <v>25</v>
      </c>
      <c r="B61" s="2">
        <f t="shared" si="0"/>
        <v>3.3203824090469208E-2</v>
      </c>
      <c r="C61" s="2">
        <f t="shared" si="1"/>
        <v>1.2000000000000007E-2</v>
      </c>
    </row>
    <row r="62" spans="1:3">
      <c r="A62">
        <v>26</v>
      </c>
      <c r="B62" s="2">
        <f t="shared" si="0"/>
        <v>3.4587316760905429E-2</v>
      </c>
      <c r="C62" s="2">
        <f t="shared" si="1"/>
        <v>1.2500000000000008E-2</v>
      </c>
    </row>
    <row r="63" spans="1:3">
      <c r="A63">
        <v>27</v>
      </c>
      <c r="B63" s="2">
        <f t="shared" si="0"/>
        <v>3.5970809431341649E-2</v>
      </c>
      <c r="C63" s="2">
        <f t="shared" si="1"/>
        <v>1.3000000000000008E-2</v>
      </c>
    </row>
    <row r="64" spans="1:3">
      <c r="A64">
        <v>28</v>
      </c>
      <c r="B64" s="2">
        <f t="shared" si="0"/>
        <v>3.7354302101777863E-2</v>
      </c>
      <c r="C64" s="2">
        <f t="shared" si="1"/>
        <v>1.3500000000000009E-2</v>
      </c>
    </row>
    <row r="65" spans="1:3">
      <c r="A65">
        <v>29</v>
      </c>
      <c r="B65" s="2">
        <f t="shared" si="0"/>
        <v>3.8737794772214083E-2</v>
      </c>
      <c r="C65" s="2">
        <f t="shared" si="1"/>
        <v>1.4000000000000009E-2</v>
      </c>
    </row>
    <row r="66" spans="1:3">
      <c r="A66">
        <v>30</v>
      </c>
      <c r="B66" s="2">
        <f t="shared" si="0"/>
        <v>4.0121287442650297E-2</v>
      </c>
      <c r="C66" s="2">
        <f t="shared" si="1"/>
        <v>1.4500000000000009E-2</v>
      </c>
    </row>
    <row r="67" spans="1:3">
      <c r="A67">
        <v>31</v>
      </c>
      <c r="B67" s="2">
        <f t="shared" si="0"/>
        <v>4.1504780113086517E-2</v>
      </c>
      <c r="C67" s="2">
        <f t="shared" si="1"/>
        <v>1.500000000000001E-2</v>
      </c>
    </row>
    <row r="68" spans="1:3">
      <c r="A68">
        <v>32</v>
      </c>
      <c r="B68" s="2">
        <f t="shared" si="0"/>
        <v>4.2888272783522738E-2</v>
      </c>
      <c r="C68" s="2">
        <f t="shared" si="1"/>
        <v>1.550000000000001E-2</v>
      </c>
    </row>
    <row r="69" spans="1:3">
      <c r="A69">
        <v>33</v>
      </c>
      <c r="B69" s="2">
        <f t="shared" si="0"/>
        <v>4.4271765453958951E-2</v>
      </c>
      <c r="C69" s="2">
        <f t="shared" si="1"/>
        <v>1.6000000000000011E-2</v>
      </c>
    </row>
    <row r="70" spans="1:3">
      <c r="A70">
        <v>34</v>
      </c>
      <c r="B70" s="2">
        <f t="shared" si="0"/>
        <v>4.5655258124395172E-2</v>
      </c>
      <c r="C70" s="2">
        <f t="shared" si="1"/>
        <v>1.6500000000000011E-2</v>
      </c>
    </row>
    <row r="71" spans="1:3">
      <c r="A71">
        <v>35</v>
      </c>
      <c r="B71" s="2">
        <f t="shared" si="0"/>
        <v>4.7038750794831385E-2</v>
      </c>
      <c r="C71" s="2">
        <f t="shared" si="1"/>
        <v>1.7000000000000012E-2</v>
      </c>
    </row>
    <row r="72" spans="1:3">
      <c r="A72">
        <v>36</v>
      </c>
      <c r="B72" s="2">
        <f t="shared" si="0"/>
        <v>4.8422243465267606E-2</v>
      </c>
      <c r="C72" s="2">
        <f t="shared" si="1"/>
        <v>1.7500000000000012E-2</v>
      </c>
    </row>
    <row r="73" spans="1:3">
      <c r="A73">
        <v>37</v>
      </c>
      <c r="B73" s="2">
        <f t="shared" si="0"/>
        <v>4.9805736135703819E-2</v>
      </c>
      <c r="C73" s="2">
        <f t="shared" si="1"/>
        <v>1.8000000000000013E-2</v>
      </c>
    </row>
    <row r="74" spans="1:3">
      <c r="A74">
        <v>38</v>
      </c>
      <c r="B74" s="2">
        <f t="shared" si="0"/>
        <v>5.118922880614004E-2</v>
      </c>
      <c r="C74" s="2">
        <f t="shared" si="1"/>
        <v>1.8500000000000013E-2</v>
      </c>
    </row>
    <row r="75" spans="1:3">
      <c r="A75">
        <v>39</v>
      </c>
      <c r="B75" s="2">
        <f t="shared" si="0"/>
        <v>5.257272147657626E-2</v>
      </c>
      <c r="C75" s="2">
        <f t="shared" si="1"/>
        <v>1.9000000000000013E-2</v>
      </c>
    </row>
    <row r="76" spans="1:3">
      <c r="A76">
        <v>40</v>
      </c>
      <c r="B76" s="2">
        <f t="shared" si="0"/>
        <v>5.3956214147012474E-2</v>
      </c>
      <c r="C76" s="2">
        <f t="shared" si="1"/>
        <v>1.9500000000000014E-2</v>
      </c>
    </row>
    <row r="77" spans="1:3">
      <c r="A77">
        <v>41</v>
      </c>
      <c r="B77" s="2">
        <f t="shared" si="0"/>
        <v>5.5339706817448694E-2</v>
      </c>
      <c r="C77" s="2">
        <f t="shared" si="1"/>
        <v>2.0000000000000014E-2</v>
      </c>
    </row>
    <row r="80" spans="1:3">
      <c r="A80" s="29" t="s">
        <v>28</v>
      </c>
    </row>
    <row r="82" spans="1:6">
      <c r="A82" s="30" t="s">
        <v>29</v>
      </c>
      <c r="B82" s="1" t="s">
        <v>30</v>
      </c>
      <c r="C82" s="1" t="s">
        <v>22</v>
      </c>
      <c r="D82" s="1" t="s">
        <v>25</v>
      </c>
    </row>
    <row r="83" spans="1:6">
      <c r="A83" s="1">
        <v>4</v>
      </c>
      <c r="B83">
        <f>$B$33/(A83*$C$33^2)</f>
        <v>1.0959811670176789</v>
      </c>
      <c r="C83">
        <f>B83*$B$33</f>
        <v>3.2653240877117524E-2</v>
      </c>
      <c r="D83">
        <f>B83*$C$33</f>
        <v>9.0351038838960687E-2</v>
      </c>
    </row>
    <row r="84" spans="1:6">
      <c r="A84" s="1">
        <v>5</v>
      </c>
      <c r="B84">
        <f>$B$33/(A84*$C$33^2)</f>
        <v>0.876784933614143</v>
      </c>
      <c r="C84">
        <f>B84*$B$33</f>
        <v>2.6122592701694015E-2</v>
      </c>
      <c r="D84">
        <f>B84*$C$33</f>
        <v>7.2280831071168533E-2</v>
      </c>
    </row>
    <row r="85" spans="1:6">
      <c r="A85" s="1"/>
    </row>
    <row r="86" spans="1:6" ht="15.75">
      <c r="B86" s="3" t="s">
        <v>31</v>
      </c>
      <c r="C86" s="4"/>
      <c r="D86" s="4"/>
      <c r="E86" s="4"/>
      <c r="F86" s="4"/>
    </row>
    <row r="87" spans="1:6" ht="31.5">
      <c r="B87" s="59" t="s">
        <v>17</v>
      </c>
      <c r="C87" s="14"/>
      <c r="D87" s="15">
        <f>B89</f>
        <v>0.27679999999999999</v>
      </c>
      <c r="E87" s="15">
        <f>B90</f>
        <v>0</v>
      </c>
      <c r="F87" s="15">
        <f>B91</f>
        <v>0.72319999999999995</v>
      </c>
    </row>
    <row r="88" spans="1:6" ht="15.75">
      <c r="B88" s="16"/>
      <c r="C88" s="11"/>
      <c r="D88" s="12" t="s">
        <v>3</v>
      </c>
      <c r="E88" s="12" t="s">
        <v>2</v>
      </c>
      <c r="F88" s="12" t="s">
        <v>1</v>
      </c>
    </row>
    <row r="89" spans="1:6" ht="15.75">
      <c r="B89" s="17">
        <v>0.27679999999999999</v>
      </c>
      <c r="C89" s="8" t="s">
        <v>3</v>
      </c>
      <c r="D89" s="18">
        <f>C18</f>
        <v>1.4679453900177462E-3</v>
      </c>
      <c r="E89" s="19">
        <f>D18</f>
        <v>4.4006731740790089E-4</v>
      </c>
      <c r="F89" s="19">
        <f>D91</f>
        <v>3.6351838441230582E-4</v>
      </c>
    </row>
    <row r="90" spans="1:6" ht="15.75">
      <c r="B90" s="17">
        <v>0</v>
      </c>
      <c r="C90" s="8" t="s">
        <v>2</v>
      </c>
      <c r="D90" s="20">
        <f>C19</f>
        <v>4.4006731740790089E-4</v>
      </c>
      <c r="E90" s="20">
        <f>D19</f>
        <v>3.3939149590624471E-3</v>
      </c>
      <c r="F90" s="19">
        <f>E91</f>
        <v>2.9101866154333709E-3</v>
      </c>
    </row>
    <row r="91" spans="1:6" ht="15.75">
      <c r="B91" s="17">
        <v>0.72319999999999995</v>
      </c>
      <c r="C91" s="8" t="s">
        <v>1</v>
      </c>
      <c r="D91" s="20">
        <f>C20</f>
        <v>3.6351838441230582E-4</v>
      </c>
      <c r="E91" s="20">
        <f>D20</f>
        <v>2.9101866154333709E-3</v>
      </c>
      <c r="F91" s="19">
        <f>E20</f>
        <v>3.0289267870444608E-3</v>
      </c>
    </row>
    <row r="92" spans="1:6" ht="15.75">
      <c r="B92" s="21">
        <f>SUM(B89:B91)</f>
        <v>1</v>
      </c>
      <c r="C92" s="22"/>
      <c r="D92" s="23">
        <f>D87*SUMPRODUCT($A$18:$A$20,D89:D91)</f>
        <v>2.0591511089975949E-4</v>
      </c>
      <c r="E92" s="23">
        <f>E87*SUMPRODUCT($A$18:$A$20,E89:E91)</f>
        <v>0</v>
      </c>
      <c r="F92" s="23">
        <f>F87*SUMPRODUCT($A$18:$A$20,F89:F91)</f>
        <v>1.3823826560786926E-3</v>
      </c>
    </row>
    <row r="93" spans="1:6" ht="15.75">
      <c r="B93" s="24">
        <f>SUMPRODUCT($A$18:$A$20,$D$3:$D$5)</f>
        <v>2.9793614945019219E-2</v>
      </c>
      <c r="C93" s="4" t="s">
        <v>18</v>
      </c>
      <c r="D93" s="4"/>
      <c r="E93" s="4"/>
      <c r="F93" s="4"/>
    </row>
    <row r="94" spans="1:6" ht="15.75">
      <c r="B94" s="25">
        <f>SUM(D92:F92)^0.5</f>
        <v>3.9853453639282659E-2</v>
      </c>
      <c r="C94" s="4" t="s">
        <v>19</v>
      </c>
      <c r="D94" s="4"/>
      <c r="E94" s="4"/>
      <c r="F94" s="4"/>
    </row>
    <row r="95" spans="1:6" ht="15.75">
      <c r="B95" s="25">
        <f>B93/B94</f>
        <v>0.74757924908300344</v>
      </c>
      <c r="C95" s="26" t="s">
        <v>20</v>
      </c>
      <c r="D95" s="4"/>
      <c r="E95" s="4"/>
      <c r="F95" s="4"/>
    </row>
    <row r="96" spans="1:6" ht="15.75">
      <c r="B96" s="4"/>
      <c r="C96" s="4" t="s">
        <v>21</v>
      </c>
      <c r="D96" s="4"/>
      <c r="E96" s="4"/>
      <c r="F96" s="4"/>
    </row>
    <row r="100" spans="1:3">
      <c r="B100" s="33" t="s">
        <v>25</v>
      </c>
      <c r="C100" s="33" t="s">
        <v>22</v>
      </c>
    </row>
    <row r="101" spans="1:3">
      <c r="A101">
        <v>1</v>
      </c>
      <c r="B101">
        <f>C101/$B$95</f>
        <v>0</v>
      </c>
      <c r="C101" s="2">
        <v>0</v>
      </c>
    </row>
    <row r="102" spans="1:3">
      <c r="A102">
        <v>2</v>
      </c>
      <c r="B102" s="2">
        <f>C102/$B$95</f>
        <v>6.6882541297569537E-4</v>
      </c>
      <c r="C102" s="2">
        <f>C101+0.0005</f>
        <v>5.0000000000000001E-4</v>
      </c>
    </row>
    <row r="103" spans="1:3">
      <c r="A103">
        <v>3</v>
      </c>
      <c r="B103" s="2">
        <f t="shared" ref="B103:B141" si="2">C103/$B$95</f>
        <v>1.3376508259513907E-3</v>
      </c>
      <c r="C103" s="2">
        <f>C102+0.0005</f>
        <v>1E-3</v>
      </c>
    </row>
    <row r="104" spans="1:3">
      <c r="A104">
        <v>4</v>
      </c>
      <c r="B104" s="2">
        <f t="shared" si="2"/>
        <v>2.0064762389270861E-3</v>
      </c>
      <c r="C104" s="2">
        <f t="shared" ref="C104:C141" si="3">C103+0.0005</f>
        <v>1.5E-3</v>
      </c>
    </row>
    <row r="105" spans="1:3">
      <c r="A105">
        <v>5</v>
      </c>
      <c r="B105" s="2">
        <f t="shared" si="2"/>
        <v>2.6753016519027815E-3</v>
      </c>
      <c r="C105" s="2">
        <f t="shared" si="3"/>
        <v>2E-3</v>
      </c>
    </row>
    <row r="106" spans="1:3">
      <c r="A106">
        <v>6</v>
      </c>
      <c r="B106" s="2">
        <f t="shared" si="2"/>
        <v>3.3441270648784768E-3</v>
      </c>
      <c r="C106" s="2">
        <f t="shared" si="3"/>
        <v>2.5000000000000001E-3</v>
      </c>
    </row>
    <row r="107" spans="1:3">
      <c r="A107">
        <v>7</v>
      </c>
      <c r="B107" s="2">
        <f t="shared" si="2"/>
        <v>4.0129524778541722E-3</v>
      </c>
      <c r="C107" s="2">
        <f t="shared" si="3"/>
        <v>3.0000000000000001E-3</v>
      </c>
    </row>
    <row r="108" spans="1:3">
      <c r="A108">
        <v>8</v>
      </c>
      <c r="B108" s="2">
        <f t="shared" si="2"/>
        <v>4.681777890829868E-3</v>
      </c>
      <c r="C108" s="2">
        <f t="shared" si="3"/>
        <v>3.5000000000000001E-3</v>
      </c>
    </row>
    <row r="109" spans="1:3">
      <c r="A109">
        <v>9</v>
      </c>
      <c r="B109" s="2">
        <f t="shared" si="2"/>
        <v>5.350603303805563E-3</v>
      </c>
      <c r="C109" s="2">
        <f t="shared" si="3"/>
        <v>4.0000000000000001E-3</v>
      </c>
    </row>
    <row r="110" spans="1:3">
      <c r="A110">
        <v>10</v>
      </c>
      <c r="B110" s="2">
        <f t="shared" si="2"/>
        <v>6.0194287167812588E-3</v>
      </c>
      <c r="C110" s="2">
        <f t="shared" si="3"/>
        <v>4.5000000000000005E-3</v>
      </c>
    </row>
    <row r="111" spans="1:3">
      <c r="A111">
        <v>11</v>
      </c>
      <c r="B111" s="2">
        <f t="shared" si="2"/>
        <v>6.6882541297569546E-3</v>
      </c>
      <c r="C111" s="2">
        <f t="shared" si="3"/>
        <v>5.000000000000001E-3</v>
      </c>
    </row>
    <row r="112" spans="1:3">
      <c r="A112">
        <v>12</v>
      </c>
      <c r="B112" s="2">
        <f t="shared" si="2"/>
        <v>7.3570795427326512E-3</v>
      </c>
      <c r="C112" s="2">
        <f t="shared" si="3"/>
        <v>5.5000000000000014E-3</v>
      </c>
    </row>
    <row r="113" spans="1:3">
      <c r="A113">
        <v>13</v>
      </c>
      <c r="B113" s="2">
        <f t="shared" si="2"/>
        <v>8.0259049557083462E-3</v>
      </c>
      <c r="C113" s="2">
        <f t="shared" si="3"/>
        <v>6.0000000000000019E-3</v>
      </c>
    </row>
    <row r="114" spans="1:3">
      <c r="A114">
        <v>14</v>
      </c>
      <c r="B114" s="2">
        <f t="shared" si="2"/>
        <v>8.6947303686840428E-3</v>
      </c>
      <c r="C114" s="2">
        <f t="shared" si="3"/>
        <v>6.5000000000000023E-3</v>
      </c>
    </row>
    <row r="115" spans="1:3">
      <c r="A115">
        <v>15</v>
      </c>
      <c r="B115" s="2">
        <f t="shared" si="2"/>
        <v>9.3635557816597395E-3</v>
      </c>
      <c r="C115" s="2">
        <f t="shared" si="3"/>
        <v>7.0000000000000027E-3</v>
      </c>
    </row>
    <row r="116" spans="1:3">
      <c r="A116">
        <v>16</v>
      </c>
      <c r="B116" s="2">
        <f t="shared" si="2"/>
        <v>1.0032381194635434E-2</v>
      </c>
      <c r="C116" s="2">
        <f t="shared" si="3"/>
        <v>7.5000000000000032E-3</v>
      </c>
    </row>
    <row r="117" spans="1:3">
      <c r="A117">
        <v>17</v>
      </c>
      <c r="B117" s="2">
        <f t="shared" si="2"/>
        <v>1.0701206607611131E-2</v>
      </c>
      <c r="C117" s="2">
        <f t="shared" si="3"/>
        <v>8.0000000000000036E-3</v>
      </c>
    </row>
    <row r="118" spans="1:3">
      <c r="A118">
        <v>18</v>
      </c>
      <c r="B118" s="2">
        <f t="shared" si="2"/>
        <v>1.1370032020586826E-2</v>
      </c>
      <c r="C118" s="2">
        <f t="shared" si="3"/>
        <v>8.5000000000000041E-3</v>
      </c>
    </row>
    <row r="119" spans="1:3">
      <c r="A119">
        <v>19</v>
      </c>
      <c r="B119" s="2">
        <f t="shared" si="2"/>
        <v>1.2038857433562523E-2</v>
      </c>
      <c r="C119" s="2">
        <f t="shared" si="3"/>
        <v>9.0000000000000045E-3</v>
      </c>
    </row>
    <row r="120" spans="1:3">
      <c r="A120">
        <v>20</v>
      </c>
      <c r="B120" s="2">
        <f t="shared" si="2"/>
        <v>1.2707682846538218E-2</v>
      </c>
      <c r="C120" s="2">
        <f t="shared" si="3"/>
        <v>9.500000000000005E-3</v>
      </c>
    </row>
    <row r="121" spans="1:3">
      <c r="A121">
        <v>21</v>
      </c>
      <c r="B121" s="2">
        <f t="shared" si="2"/>
        <v>1.3376508259513914E-2</v>
      </c>
      <c r="C121" s="2">
        <f t="shared" si="3"/>
        <v>1.0000000000000005E-2</v>
      </c>
    </row>
    <row r="122" spans="1:3">
      <c r="A122">
        <v>22</v>
      </c>
      <c r="B122" s="2">
        <f t="shared" si="2"/>
        <v>1.4045333672489611E-2</v>
      </c>
      <c r="C122" s="2">
        <f t="shared" si="3"/>
        <v>1.0500000000000006E-2</v>
      </c>
    </row>
    <row r="123" spans="1:3">
      <c r="A123">
        <v>23</v>
      </c>
      <c r="B123" s="2">
        <f t="shared" si="2"/>
        <v>1.4714159085465306E-2</v>
      </c>
      <c r="C123" s="2">
        <f t="shared" si="3"/>
        <v>1.1000000000000006E-2</v>
      </c>
    </row>
    <row r="124" spans="1:3">
      <c r="A124">
        <v>24</v>
      </c>
      <c r="B124" s="2">
        <f t="shared" si="2"/>
        <v>1.5382984498441003E-2</v>
      </c>
      <c r="C124" s="2">
        <f t="shared" si="3"/>
        <v>1.1500000000000007E-2</v>
      </c>
    </row>
    <row r="125" spans="1:3">
      <c r="A125">
        <v>25</v>
      </c>
      <c r="B125" s="2">
        <f t="shared" si="2"/>
        <v>1.6051809911416699E-2</v>
      </c>
      <c r="C125" s="2">
        <f t="shared" si="3"/>
        <v>1.2000000000000007E-2</v>
      </c>
    </row>
    <row r="126" spans="1:3">
      <c r="A126">
        <v>26</v>
      </c>
      <c r="B126" s="2">
        <f t="shared" si="2"/>
        <v>1.6720635324392392E-2</v>
      </c>
      <c r="C126" s="2">
        <f t="shared" si="3"/>
        <v>1.2500000000000008E-2</v>
      </c>
    </row>
    <row r="127" spans="1:3">
      <c r="A127">
        <v>27</v>
      </c>
      <c r="B127" s="2">
        <f t="shared" si="2"/>
        <v>1.7389460737368089E-2</v>
      </c>
      <c r="C127" s="2">
        <f t="shared" si="3"/>
        <v>1.3000000000000008E-2</v>
      </c>
    </row>
    <row r="128" spans="1:3">
      <c r="A128">
        <v>28</v>
      </c>
      <c r="B128" s="2">
        <f t="shared" si="2"/>
        <v>1.8058286150343786E-2</v>
      </c>
      <c r="C128" s="2">
        <f t="shared" si="3"/>
        <v>1.3500000000000009E-2</v>
      </c>
    </row>
    <row r="129" spans="1:3">
      <c r="A129">
        <v>29</v>
      </c>
      <c r="B129" s="2">
        <f t="shared" si="2"/>
        <v>1.8727111563319482E-2</v>
      </c>
      <c r="C129" s="2">
        <f t="shared" si="3"/>
        <v>1.4000000000000009E-2</v>
      </c>
    </row>
    <row r="130" spans="1:3">
      <c r="A130">
        <v>30</v>
      </c>
      <c r="B130" s="2">
        <f t="shared" si="2"/>
        <v>1.9395936976295179E-2</v>
      </c>
      <c r="C130" s="2">
        <f t="shared" si="3"/>
        <v>1.4500000000000009E-2</v>
      </c>
    </row>
    <row r="131" spans="1:3">
      <c r="A131">
        <v>31</v>
      </c>
      <c r="B131" s="2">
        <f t="shared" si="2"/>
        <v>2.0064762389270872E-2</v>
      </c>
      <c r="C131" s="2">
        <f t="shared" si="3"/>
        <v>1.500000000000001E-2</v>
      </c>
    </row>
    <row r="132" spans="1:3">
      <c r="A132">
        <v>32</v>
      </c>
      <c r="B132" s="2">
        <f t="shared" si="2"/>
        <v>2.0733587802246569E-2</v>
      </c>
      <c r="C132" s="2">
        <f t="shared" si="3"/>
        <v>1.550000000000001E-2</v>
      </c>
    </row>
    <row r="133" spans="1:3">
      <c r="A133">
        <v>33</v>
      </c>
      <c r="B133" s="2">
        <f t="shared" si="2"/>
        <v>2.1402413215222266E-2</v>
      </c>
      <c r="C133" s="2">
        <f t="shared" si="3"/>
        <v>1.6000000000000011E-2</v>
      </c>
    </row>
    <row r="134" spans="1:3">
      <c r="A134">
        <v>34</v>
      </c>
      <c r="B134" s="2">
        <f t="shared" si="2"/>
        <v>2.2071238628197962E-2</v>
      </c>
      <c r="C134" s="2">
        <f t="shared" si="3"/>
        <v>1.6500000000000011E-2</v>
      </c>
    </row>
    <row r="135" spans="1:3">
      <c r="A135">
        <v>35</v>
      </c>
      <c r="B135" s="2">
        <f t="shared" si="2"/>
        <v>2.2740064041173659E-2</v>
      </c>
      <c r="C135" s="2">
        <f t="shared" si="3"/>
        <v>1.7000000000000012E-2</v>
      </c>
    </row>
    <row r="136" spans="1:3">
      <c r="A136">
        <v>36</v>
      </c>
      <c r="B136" s="2">
        <f t="shared" si="2"/>
        <v>2.3408889454149352E-2</v>
      </c>
      <c r="C136" s="2">
        <f t="shared" si="3"/>
        <v>1.7500000000000012E-2</v>
      </c>
    </row>
    <row r="137" spans="1:3">
      <c r="A137">
        <v>37</v>
      </c>
      <c r="B137" s="2">
        <f t="shared" si="2"/>
        <v>2.4077714867125049E-2</v>
      </c>
      <c r="C137" s="2">
        <f t="shared" si="3"/>
        <v>1.8000000000000013E-2</v>
      </c>
    </row>
    <row r="138" spans="1:3">
      <c r="A138">
        <v>38</v>
      </c>
      <c r="B138" s="2">
        <f t="shared" si="2"/>
        <v>2.4746540280100746E-2</v>
      </c>
      <c r="C138" s="2">
        <f t="shared" si="3"/>
        <v>1.8500000000000013E-2</v>
      </c>
    </row>
    <row r="139" spans="1:3">
      <c r="A139">
        <v>39</v>
      </c>
      <c r="B139" s="2">
        <f t="shared" si="2"/>
        <v>2.5415365693076442E-2</v>
      </c>
      <c r="C139" s="2">
        <f t="shared" si="3"/>
        <v>1.9000000000000013E-2</v>
      </c>
    </row>
    <row r="140" spans="1:3">
      <c r="A140">
        <v>40</v>
      </c>
      <c r="B140" s="2">
        <f t="shared" si="2"/>
        <v>2.6084191106052139E-2</v>
      </c>
      <c r="C140" s="2">
        <f t="shared" si="3"/>
        <v>1.9500000000000014E-2</v>
      </c>
    </row>
    <row r="141" spans="1:3">
      <c r="A141">
        <v>41</v>
      </c>
      <c r="B141" s="2">
        <f t="shared" si="2"/>
        <v>2.6753016519027832E-2</v>
      </c>
      <c r="C141" s="2">
        <f t="shared" si="3"/>
        <v>2.0000000000000014E-2</v>
      </c>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962A2B9D-9ABC-4ADF-A922-1019A5634F6C}">
          <xm:f>optimisation!1:1048576</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vt:lpstr>
      <vt:lpstr>monthly data</vt:lpstr>
      <vt:lpstr>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Chi Nguyen</dc:creator>
  <cp:lastModifiedBy>Khanh Chi Nguyen</cp:lastModifiedBy>
  <dcterms:created xsi:type="dcterms:W3CDTF">2022-11-21T15:01:12Z</dcterms:created>
  <dcterms:modified xsi:type="dcterms:W3CDTF">2022-11-21T21:55:04Z</dcterms:modified>
</cp:coreProperties>
</file>