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webextensions/webextension1.xml" ContentType="application/vnd.ms-office.webextension+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Supply Chain Porfolio\Supply Chain Analyst\CSCA - Certified Supply Chain Analyst\Excel Porfolio\Final\Project 4\"/>
    </mc:Choice>
  </mc:AlternateContent>
  <xr:revisionPtr revIDLastSave="0" documentId="13_ncr:1_{BC45A010-952A-438B-8199-91EE06539FBE}" xr6:coauthVersionLast="47" xr6:coauthVersionMax="47" xr10:uidLastSave="{00000000-0000-0000-0000-000000000000}"/>
  <bookViews>
    <workbookView xWindow="-110" yWindow="-110" windowWidth="25820" windowHeight="15500" firstSheet="1" activeTab="7" xr2:uid="{00000000-000D-0000-FFFF-FFFF00000000}"/>
  </bookViews>
  <sheets>
    <sheet name="Analysis 01" sheetId="1" r:id="rId1"/>
    <sheet name="Store Revenue " sheetId="3" r:id="rId2"/>
    <sheet name="Analysis 02" sheetId="4" r:id="rId3"/>
    <sheet name="Waffle Chart" sheetId="5" state="hidden" r:id="rId4"/>
    <sheet name="TimeFrame" sheetId="2" r:id="rId5"/>
    <sheet name="Gender Char" sheetId="8" r:id="rId6"/>
    <sheet name="Analysis 3" sheetId="7" r:id="rId7"/>
    <sheet name="Profit View" sheetId="6" r:id="rId8"/>
  </sheets>
  <definedNames>
    <definedName name="_xlchart.v5.0" hidden="1">'Analysis 02'!$AM$6</definedName>
    <definedName name="_xlchart.v5.1" hidden="1">'Analysis 02'!$AM$7:$AM$26</definedName>
    <definedName name="_xlchart.v5.2" hidden="1">'Analysis 02'!$AN$6</definedName>
    <definedName name="_xlchart.v5.3" hidden="1">'Analysis 02'!$AN$7:$AN$26</definedName>
    <definedName name="_xlnm.Print_Area" localSheetId="7">'Profit View'!$C$1:$AG$43</definedName>
    <definedName name="_xlnm.Print_Area" localSheetId="1">'Store Revenue '!$E$1:$AC$39</definedName>
    <definedName name="_xlnm.Print_Area" localSheetId="4">TimeFrame!$F$1:$AC$51</definedName>
    <definedName name="Slicer_Category">#N/A</definedName>
    <definedName name="Slicer_Month">#N/A</definedName>
    <definedName name="Slicer_Month2">#N/A</definedName>
    <definedName name="Slicer_Store_Name">#N/A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 cacheId="21" r:id="rId30"/>
    <pivotCache cacheId="22" r:id="rId31"/>
    <pivotCache cacheId="23" r:id="rId32"/>
  </pivotCaches>
  <extLst>
    <ext xmlns:x14="http://schemas.microsoft.com/office/spreadsheetml/2009/9/main" uri="{876F7934-8845-4945-9796-88D515C7AA90}">
      <x14:pivotCaches>
        <pivotCache cacheId="24" r:id="rId33"/>
        <pivotCache cacheId="25" r:id="rId34"/>
        <pivotCache cacheId="26" r:id="rId35"/>
      </x14:pivotCaches>
    </ext>
    <ext xmlns:x14="http://schemas.microsoft.com/office/spreadsheetml/2009/9/main" uri="{BBE1A952-AA13-448e-AADC-164F8A28A991}">
      <x14:slicerCaches>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_adef8e9c-72ca-4f7f-a4ce-0cc4b7610bbd" name="Dim_Customer" connection="Query - Dim_Customer"/>
          <x15:modelTable id="fact_table_1eee09ab-04bf-4336-b55b-aeff00625f35" name="fact_table" connection="Query - fact_table"/>
          <x15:modelTable id="monthly_store_targets_8fea05d1-3641-4efe-938a-58d7220b1825" name="monthly_store_targets" connection="Query - monthly_store_targets"/>
          <x15:modelTable id="Dim_Products_014d013d-8191-471d-98b4-1b5cc8f4577f" name="Dim_Products" connection="Query - Dim_Products"/>
          <x15:modelTable id="Dim_SalesPerson_70fad393-2e12-4a70-8933-dfbe858c8325" name="Dim_SalesPerson" connection="Query - Dim_SalesPerson"/>
          <x15:modelTable id="Date_c3f8cdb7-15b9-4956-be0b-62aa7301fedf" name="Date" connection="Query - Date"/>
          <x15:modelTable id="A_b061e2a8-74c6-480d-b6a7-6bdd2e73c8c7" name="A" connection="Query - Measures"/>
        </x15:modelTables>
        <x15:modelRelationships>
          <x15:modelRelationship fromTable="fact_table" fromColumn="Customer ID" toTable="Dim_Customer" toColumn="Customer ID"/>
          <x15:modelRelationship fromTable="fact_table" fromColumn="Sales Person ID" toTable="Dim_SalesPerson" toColumn="Sales Person ID"/>
          <x15:modelRelationship fromTable="fact_table" fromColumn="Order Date" toTable="Date" toColumn="Order Date"/>
          <x15:modelRelationship fromTable="fact_table" fromColumn="Product ID" toTable="Dim_Products" toColumn="Product ID"/>
          <x15:modelRelationship fromTable="monthly_store_targets" fromColumn="Date" toTable="Date" toColumn="Order Date"/>
          <x15:modelRelationship fromTable="monthly_store_targets" fromColumn="Store ID" toTable="Dim_SalesPerson" toColumn="Sales Person ID"/>
        </x15:modelRelationships>
        <x15:extLst>
          <ext xmlns:x16="http://schemas.microsoft.com/office/spreadsheetml/2014/11/main" uri="{9835A34E-60A6-4A7C-AAB8-D5F71C897F49}">
            <x16:modelTimeGroupings>
              <x16:modelTimeGrouping tableName="Date"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O4" i="7" l="1"/>
  <c r="BJ16" i="7"/>
  <c r="BJ17" i="7"/>
  <c r="BJ18" i="7"/>
  <c r="BJ19" i="7"/>
  <c r="BJ20" i="7"/>
  <c r="BJ15" i="7"/>
  <c r="BK20" i="7"/>
  <c r="BK16" i="7"/>
  <c r="BK17" i="7"/>
  <c r="BK18" i="7"/>
  <c r="BK19" i="7"/>
  <c r="BK15" i="7"/>
  <c r="BM9" i="7"/>
  <c r="BM10" i="7"/>
  <c r="BM11" i="7"/>
  <c r="BM12" i="7"/>
  <c r="BM8" i="7"/>
  <c r="AX8" i="7"/>
  <c r="AY8" i="7"/>
  <c r="AZ8" i="7" s="1"/>
  <c r="AX9" i="7"/>
  <c r="AY9" i="7"/>
  <c r="AZ9" i="7" s="1"/>
  <c r="AX10" i="7"/>
  <c r="AY10" i="7"/>
  <c r="AZ10" i="7" s="1"/>
  <c r="AX11" i="7"/>
  <c r="AY11" i="7"/>
  <c r="AZ11" i="7" s="1"/>
  <c r="AX12" i="7"/>
  <c r="AY12" i="7"/>
  <c r="AZ12" i="7" s="1"/>
  <c r="AX13" i="7"/>
  <c r="AY13" i="7"/>
  <c r="AZ13" i="7" s="1"/>
  <c r="AX14" i="7"/>
  <c r="AY14" i="7"/>
  <c r="AZ14" i="7" s="1"/>
  <c r="AX15" i="7"/>
  <c r="AY15" i="7"/>
  <c r="AZ15" i="7" s="1"/>
  <c r="AX16" i="7"/>
  <c r="AY16" i="7"/>
  <c r="AZ16" i="7" s="1"/>
  <c r="AX17" i="7"/>
  <c r="AY17" i="7"/>
  <c r="AZ17" i="7" s="1"/>
  <c r="AX18" i="7"/>
  <c r="AY18" i="7"/>
  <c r="AZ18" i="7" s="1"/>
  <c r="AX19" i="7"/>
  <c r="AY19" i="7"/>
  <c r="AZ19" i="7" s="1"/>
  <c r="AY7" i="7"/>
  <c r="AX7" i="7"/>
  <c r="C12" i="8" a="1"/>
  <c r="P5" i="8"/>
  <c r="P4" i="8"/>
  <c r="N18" i="7"/>
  <c r="N20" i="7"/>
  <c r="N19" i="7"/>
  <c r="K19" i="7"/>
  <c r="L19" i="7"/>
  <c r="L20" i="7"/>
  <c r="L21" i="7"/>
  <c r="L22" i="7"/>
  <c r="L23" i="7"/>
  <c r="L24" i="7"/>
  <c r="K20" i="7"/>
  <c r="K21" i="7"/>
  <c r="K22" i="7"/>
  <c r="K23" i="7"/>
  <c r="K24" i="7"/>
  <c r="H19" i="7"/>
  <c r="E20" i="7"/>
  <c r="D19" i="7"/>
  <c r="I19" i="7"/>
  <c r="I20" i="7"/>
  <c r="I21" i="7"/>
  <c r="I22" i="7"/>
  <c r="I23" i="7"/>
  <c r="I24" i="7"/>
  <c r="H20" i="7"/>
  <c r="H21" i="7"/>
  <c r="H22" i="7"/>
  <c r="H23" i="7"/>
  <c r="H24" i="7"/>
  <c r="E19" i="7"/>
  <c r="E21" i="7"/>
  <c r="E22" i="7"/>
  <c r="E23" i="7"/>
  <c r="E24" i="7"/>
  <c r="D24" i="7"/>
  <c r="D20" i="7"/>
  <c r="D21" i="7"/>
  <c r="D22" i="7"/>
  <c r="D23" i="7"/>
  <c r="AN8" i="4"/>
  <c r="AN9" i="4"/>
  <c r="AN10" i="4"/>
  <c r="AN11" i="4"/>
  <c r="AN12" i="4"/>
  <c r="AN13" i="4"/>
  <c r="AN14" i="4"/>
  <c r="AN15" i="4"/>
  <c r="AN16" i="4"/>
  <c r="AN17" i="4"/>
  <c r="AN18" i="4"/>
  <c r="AN19" i="4"/>
  <c r="AN20" i="4"/>
  <c r="AN21" i="4"/>
  <c r="AN22" i="4"/>
  <c r="AN23" i="4"/>
  <c r="AN24" i="4"/>
  <c r="AN25" i="4"/>
  <c r="AN26" i="4"/>
  <c r="AN6" i="4"/>
  <c r="AN7" i="4"/>
  <c r="AM7" i="4"/>
  <c r="AM8" i="4"/>
  <c r="AM9" i="4"/>
  <c r="AM10" i="4"/>
  <c r="AM11" i="4"/>
  <c r="AM12" i="4"/>
  <c r="AM13" i="4"/>
  <c r="AM14" i="4"/>
  <c r="AM15" i="4"/>
  <c r="AM16" i="4"/>
  <c r="AM17" i="4"/>
  <c r="AM18" i="4"/>
  <c r="AM19" i="4"/>
  <c r="AM20" i="4"/>
  <c r="AM21" i="4"/>
  <c r="AM22" i="4"/>
  <c r="AM23" i="4"/>
  <c r="AM24" i="4"/>
  <c r="AM25" i="4"/>
  <c r="AM26" i="4"/>
  <c r="AM6" i="4"/>
  <c r="I11" i="4"/>
  <c r="AB14" i="4"/>
  <c r="AB15" i="4"/>
  <c r="AB16" i="4"/>
  <c r="AB17" i="4"/>
  <c r="AB18" i="4"/>
  <c r="AA18" i="4"/>
  <c r="AA15" i="4"/>
  <c r="AA16" i="4"/>
  <c r="AA17" i="4"/>
  <c r="AA14" i="4"/>
  <c r="AE6" i="4"/>
  <c r="AD6" i="4" s="1"/>
  <c r="AE7" i="4"/>
  <c r="AD7" i="4" s="1"/>
  <c r="AE8" i="4"/>
  <c r="AD8" i="4" s="1"/>
  <c r="AE5" i="4"/>
  <c r="AD5" i="4" s="1"/>
  <c r="D5" i="5"/>
  <c r="D6" i="5"/>
  <c r="G32" i="5"/>
  <c r="F31" i="5"/>
  <c r="F30" i="5" s="1"/>
  <c r="F29" i="5" s="1"/>
  <c r="F28" i="5" s="1"/>
  <c r="F27" i="5" s="1"/>
  <c r="F26" i="5" s="1"/>
  <c r="F25" i="5" s="1"/>
  <c r="F24" i="5" s="1"/>
  <c r="F23" i="5" s="1"/>
  <c r="F18" i="5"/>
  <c r="F17" i="5" s="1"/>
  <c r="F16" i="5" s="1"/>
  <c r="F15" i="5" s="1"/>
  <c r="F14" i="5" s="1"/>
  <c r="F13" i="5" s="1"/>
  <c r="F12" i="5" s="1"/>
  <c r="F11" i="5" s="1"/>
  <c r="G18" i="5"/>
  <c r="G17" i="5" s="1"/>
  <c r="G16" i="5" s="1"/>
  <c r="G15" i="5" s="1"/>
  <c r="G14" i="5" s="1"/>
  <c r="G13" i="5" s="1"/>
  <c r="G12" i="5" s="1"/>
  <c r="G11" i="5" s="1"/>
  <c r="H18" i="5"/>
  <c r="H17" i="5" s="1"/>
  <c r="H16" i="5" s="1"/>
  <c r="H15" i="5" s="1"/>
  <c r="H14" i="5" s="1"/>
  <c r="H13" i="5" s="1"/>
  <c r="H12" i="5" s="1"/>
  <c r="H11" i="5" s="1"/>
  <c r="I18" i="5"/>
  <c r="I17" i="5" s="1"/>
  <c r="I16" i="5" s="1"/>
  <c r="I15" i="5" s="1"/>
  <c r="I14" i="5" s="1"/>
  <c r="I13" i="5" s="1"/>
  <c r="I12" i="5" s="1"/>
  <c r="I11" i="5" s="1"/>
  <c r="J18" i="5"/>
  <c r="J17" i="5" s="1"/>
  <c r="J16" i="5" s="1"/>
  <c r="J15" i="5" s="1"/>
  <c r="J14" i="5" s="1"/>
  <c r="J13" i="5" s="1"/>
  <c r="J12" i="5" s="1"/>
  <c r="J11" i="5" s="1"/>
  <c r="K18" i="5"/>
  <c r="K17" i="5" s="1"/>
  <c r="K16" i="5" s="1"/>
  <c r="K15" i="5" s="1"/>
  <c r="K14" i="5" s="1"/>
  <c r="K13" i="5" s="1"/>
  <c r="K12" i="5" s="1"/>
  <c r="K11" i="5" s="1"/>
  <c r="L18" i="5"/>
  <c r="L17" i="5" s="1"/>
  <c r="L16" i="5" s="1"/>
  <c r="L15" i="5" s="1"/>
  <c r="L14" i="5" s="1"/>
  <c r="L13" i="5" s="1"/>
  <c r="L12" i="5" s="1"/>
  <c r="L11" i="5" s="1"/>
  <c r="M18" i="5"/>
  <c r="M17" i="5" s="1"/>
  <c r="M16" i="5" s="1"/>
  <c r="M15" i="5" s="1"/>
  <c r="M14" i="5" s="1"/>
  <c r="M13" i="5" s="1"/>
  <c r="M12" i="5" s="1"/>
  <c r="M11" i="5" s="1"/>
  <c r="N18" i="5"/>
  <c r="N17" i="5" s="1"/>
  <c r="N16" i="5" s="1"/>
  <c r="N15" i="5" s="1"/>
  <c r="N14" i="5" s="1"/>
  <c r="N13" i="5" s="1"/>
  <c r="N12" i="5" s="1"/>
  <c r="N11" i="5" s="1"/>
  <c r="O18" i="5"/>
  <c r="O17" i="5" s="1"/>
  <c r="O16" i="5" s="1"/>
  <c r="O15" i="5" s="1"/>
  <c r="O14" i="5" s="1"/>
  <c r="O13" i="5" s="1"/>
  <c r="O12" i="5" s="1"/>
  <c r="O11" i="5" s="1"/>
  <c r="J19" i="5"/>
  <c r="K19" i="5"/>
  <c r="L19" i="5"/>
  <c r="M19" i="5"/>
  <c r="N19" i="5"/>
  <c r="O19" i="5"/>
  <c r="G19" i="5"/>
  <c r="H19" i="5"/>
  <c r="I19" i="5"/>
  <c r="F19" i="5"/>
  <c r="H20" i="5"/>
  <c r="I20" i="5" s="1"/>
  <c r="J20" i="5" s="1"/>
  <c r="K20" i="5" s="1"/>
  <c r="L20" i="5" s="1"/>
  <c r="M20" i="5" s="1"/>
  <c r="N20" i="5" s="1"/>
  <c r="O20" i="5" s="1"/>
  <c r="G20" i="5"/>
  <c r="S9" i="4"/>
  <c r="S5" i="4"/>
  <c r="G5" i="4"/>
  <c r="L5" i="4" s="1"/>
  <c r="H5" i="4"/>
  <c r="I5" i="4"/>
  <c r="G6" i="4"/>
  <c r="L6" i="4" s="1"/>
  <c r="H6" i="4"/>
  <c r="I6" i="4"/>
  <c r="G7" i="4"/>
  <c r="L7" i="4" s="1"/>
  <c r="H7" i="4"/>
  <c r="I7" i="4"/>
  <c r="G8" i="4"/>
  <c r="L8" i="4" s="1"/>
  <c r="H8" i="4"/>
  <c r="I8" i="4"/>
  <c r="G9" i="4"/>
  <c r="L9" i="4" s="1"/>
  <c r="H9" i="4"/>
  <c r="I9" i="4"/>
  <c r="G10" i="4"/>
  <c r="L10" i="4" s="1"/>
  <c r="H10" i="4"/>
  <c r="I10" i="4"/>
  <c r="G11" i="4"/>
  <c r="L11" i="4" s="1"/>
  <c r="H11" i="4"/>
  <c r="G12" i="4"/>
  <c r="L12" i="4" s="1"/>
  <c r="H12" i="4"/>
  <c r="I12" i="4"/>
  <c r="G13" i="4"/>
  <c r="L13" i="4" s="1"/>
  <c r="H13" i="4"/>
  <c r="I13" i="4"/>
  <c r="G14" i="4"/>
  <c r="L14" i="4" s="1"/>
  <c r="H14" i="4"/>
  <c r="I14" i="4"/>
  <c r="G15" i="4"/>
  <c r="L15" i="4" s="1"/>
  <c r="H15" i="4"/>
  <c r="I15" i="4"/>
  <c r="G16" i="4"/>
  <c r="L16" i="4" s="1"/>
  <c r="H16" i="4"/>
  <c r="I16" i="4"/>
  <c r="H4" i="4"/>
  <c r="I4" i="4"/>
  <c r="G4" i="4"/>
  <c r="L4" i="4" s="1"/>
  <c r="F14" i="1"/>
  <c r="E14" i="1"/>
  <c r="G14" i="1" s="1"/>
  <c r="AD16" i="4" l="1"/>
  <c r="AC16" i="4" s="1"/>
  <c r="AD18" i="4"/>
  <c r="AC18" i="4" s="1"/>
  <c r="AD15" i="4"/>
  <c r="AD17" i="4"/>
  <c r="AC17" i="4" s="1"/>
  <c r="H32" i="5"/>
  <c r="G31" i="5"/>
  <c r="G30" i="5" s="1"/>
  <c r="G29" i="5" s="1"/>
  <c r="G28" i="5" s="1"/>
  <c r="G27" i="5" s="1"/>
  <c r="G26" i="5" s="1"/>
  <c r="G25" i="5" s="1"/>
  <c r="G24" i="5" s="1"/>
  <c r="G23" i="5" s="1"/>
  <c r="H18" i="4"/>
  <c r="H19" i="4"/>
  <c r="M5" i="4"/>
  <c r="M6" i="4"/>
  <c r="M7" i="4"/>
  <c r="M8" i="4"/>
  <c r="M9" i="4"/>
  <c r="M10" i="4"/>
  <c r="M11" i="4"/>
  <c r="M12" i="4"/>
  <c r="M13" i="4"/>
  <c r="M14" i="4"/>
  <c r="M15" i="4"/>
  <c r="M16" i="4"/>
  <c r="J12" i="4" l="1"/>
  <c r="AC15" i="4"/>
  <c r="AA23" i="4"/>
  <c r="I32" i="5"/>
  <c r="H31" i="5"/>
  <c r="H30" i="5" s="1"/>
  <c r="H29" i="5" s="1"/>
  <c r="H28" i="5" s="1"/>
  <c r="H27" i="5" s="1"/>
  <c r="H26" i="5" s="1"/>
  <c r="H25" i="5" s="1"/>
  <c r="H24" i="5" s="1"/>
  <c r="H23" i="5" s="1"/>
  <c r="J6" i="4"/>
  <c r="J7" i="4"/>
  <c r="J5" i="4"/>
  <c r="J8" i="4"/>
  <c r="J9" i="4"/>
  <c r="J10" i="4"/>
  <c r="J11" i="4"/>
  <c r="J15" i="4"/>
  <c r="J16" i="4"/>
  <c r="J13" i="4"/>
  <c r="J14" i="4"/>
  <c r="I31" i="5" l="1"/>
  <c r="I30" i="5" s="1"/>
  <c r="I29" i="5" s="1"/>
  <c r="I28" i="5" s="1"/>
  <c r="I27" i="5" s="1"/>
  <c r="I26" i="5" s="1"/>
  <c r="I25" i="5" s="1"/>
  <c r="I24" i="5" s="1"/>
  <c r="I23" i="5" s="1"/>
  <c r="J32" i="5"/>
  <c r="K32" i="5" l="1"/>
  <c r="J31" i="5"/>
  <c r="J30" i="5" s="1"/>
  <c r="J29" i="5" s="1"/>
  <c r="J28" i="5" s="1"/>
  <c r="J27" i="5" s="1"/>
  <c r="J26" i="5" s="1"/>
  <c r="J25" i="5" s="1"/>
  <c r="J24" i="5" s="1"/>
  <c r="J23" i="5" s="1"/>
  <c r="L32" i="5" l="1"/>
  <c r="K31" i="5"/>
  <c r="K30" i="5" s="1"/>
  <c r="K29" i="5" s="1"/>
  <c r="K28" i="5" s="1"/>
  <c r="K27" i="5" s="1"/>
  <c r="K26" i="5" s="1"/>
  <c r="K25" i="5" s="1"/>
  <c r="K24" i="5" s="1"/>
  <c r="K23" i="5" s="1"/>
  <c r="L31" i="5" l="1"/>
  <c r="L30" i="5" s="1"/>
  <c r="L29" i="5" s="1"/>
  <c r="L28" i="5" s="1"/>
  <c r="L27" i="5" s="1"/>
  <c r="L26" i="5" s="1"/>
  <c r="L25" i="5" s="1"/>
  <c r="L24" i="5" s="1"/>
  <c r="L23" i="5" s="1"/>
  <c r="M32" i="5"/>
  <c r="N32" i="5" l="1"/>
  <c r="M31" i="5"/>
  <c r="M30" i="5" s="1"/>
  <c r="M29" i="5" s="1"/>
  <c r="M28" i="5" s="1"/>
  <c r="M27" i="5" s="1"/>
  <c r="M26" i="5" s="1"/>
  <c r="M25" i="5" s="1"/>
  <c r="M24" i="5" s="1"/>
  <c r="M23" i="5" s="1"/>
  <c r="O32" i="5" l="1"/>
  <c r="O31" i="5" s="1"/>
  <c r="O30" i="5" s="1"/>
  <c r="O29" i="5" s="1"/>
  <c r="O28" i="5" s="1"/>
  <c r="O27" i="5" s="1"/>
  <c r="O26" i="5" s="1"/>
  <c r="O25" i="5" s="1"/>
  <c r="O24" i="5" s="1"/>
  <c r="O23" i="5" s="1"/>
  <c r="N31" i="5"/>
  <c r="N30" i="5" s="1"/>
  <c r="N29" i="5" s="1"/>
  <c r="N28" i="5" s="1"/>
  <c r="N27" i="5" s="1"/>
  <c r="N26" i="5" s="1"/>
  <c r="N25" i="5" s="1"/>
  <c r="N24" i="5" s="1"/>
  <c r="N23"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946CCF-5A2C-4FA2-A161-B1CA24DA058A}" name="Query - Date" description="Connection to the 'Date' query in the workbook." type="100" refreshedVersion="8" minRefreshableVersion="5">
    <extLst>
      <ext xmlns:x15="http://schemas.microsoft.com/office/spreadsheetml/2010/11/main" uri="{DE250136-89BD-433C-8126-D09CA5730AF9}">
        <x15:connection id="762d6264-b2df-448d-a340-b5c37f4b9864">
          <x15:oledbPr connection="Provider=Microsoft.Mashup.OleDb.1;Data Source=$Workbook$;Location=Date;Extended Properties=&quot;&quot;">
            <x15:dbTables>
              <x15:dbTable name="Date"/>
            </x15:dbTables>
          </x15:oledbPr>
        </x15:connection>
      </ext>
    </extLst>
  </connection>
  <connection id="2" xr16:uid="{22012827-7E20-4773-8C83-BCD87AD61834}" name="Query - Dim_Customer" description="Connection to the 'Dim_Customer' query in the workbook." type="100" refreshedVersion="8" minRefreshableVersion="5">
    <extLst>
      <ext xmlns:x15="http://schemas.microsoft.com/office/spreadsheetml/2010/11/main" uri="{DE250136-89BD-433C-8126-D09CA5730AF9}">
        <x15:connection id="3901eaff-d7fc-4e6e-ab21-d1e4f239aa3e"/>
      </ext>
    </extLst>
  </connection>
  <connection id="3" xr16:uid="{A9F83303-263C-4B4A-AFD9-80ABCD826809}" name="Query - Dim_Products" description="Connection to the 'Dim_Products' query in the workbook." type="100" refreshedVersion="8" minRefreshableVersion="5">
    <extLst>
      <ext xmlns:x15="http://schemas.microsoft.com/office/spreadsheetml/2010/11/main" uri="{DE250136-89BD-433C-8126-D09CA5730AF9}">
        <x15:connection id="5102ed85-cb3e-4aa0-8ac8-f8393b678bea">
          <x15:oledbPr connection="Provider=Microsoft.Mashup.OleDb.1;Data Source=$Workbook$;Location=Dim_Products;Extended Properties=&quot;&quot;">
            <x15:dbTables>
              <x15:dbTable name="Dim_Products"/>
            </x15:dbTables>
          </x15:oledbPr>
        </x15:connection>
      </ext>
    </extLst>
  </connection>
  <connection id="4" xr16:uid="{A45E1201-25E8-458D-A2C7-28BF2A418CA4}" name="Query - Dim_SalesPerson" description="Connection to the 'Dim_SalesPerson' query in the workbook." type="100" refreshedVersion="8" minRefreshableVersion="5">
    <extLst>
      <ext xmlns:x15="http://schemas.microsoft.com/office/spreadsheetml/2010/11/main" uri="{DE250136-89BD-433C-8126-D09CA5730AF9}">
        <x15:connection id="02bd9100-c6ef-44cf-944d-d2cb9a810aea">
          <x15:oledbPr connection="Provider=Microsoft.Mashup.OleDb.1;Data Source=$Workbook$;Location=Dim_SalesPerson;Extended Properties=&quot;&quot;">
            <x15:dbTables>
              <x15:dbTable name="Dim_SalesPerson"/>
            </x15:dbTables>
          </x15:oledbPr>
        </x15:connection>
      </ext>
    </extLst>
  </connection>
  <connection id="5" xr16:uid="{9416A9BF-7430-4C03-9D24-16CD055E21C2}" name="Query - fact_table" description="Connection to the 'fact_table' query in the workbook." type="100" refreshedVersion="8" minRefreshableVersion="5">
    <extLst>
      <ext xmlns:x15="http://schemas.microsoft.com/office/spreadsheetml/2010/11/main" uri="{DE250136-89BD-433C-8126-D09CA5730AF9}">
        <x15:connection id="86e1cec6-9034-4dfa-a1aa-50ab9cfbbc83">
          <x15:oledbPr connection="Provider=Microsoft.Mashup.OleDb.1;Data Source=$Workbook$;Location=fact_table;Extended Properties=&quot;&quot;">
            <x15:dbTables>
              <x15:dbTable name="fact_table"/>
            </x15:dbTables>
          </x15:oledbPr>
        </x15:connection>
      </ext>
    </extLst>
  </connection>
  <connection id="6" xr16:uid="{6E384413-C6FB-4601-95D0-BE1C6094029B}" name="Query - Measures" description="Connection to the 'Measures' query in the workbook." type="100" refreshedVersion="8" minRefreshableVersion="5">
    <extLst>
      <ext xmlns:x15="http://schemas.microsoft.com/office/spreadsheetml/2010/11/main" uri="{DE250136-89BD-433C-8126-D09CA5730AF9}">
        <x15:connection id="e44a693a-be32-49c8-a947-5b3305de3d37">
          <x15:oledbPr connection="Provider=Microsoft.Mashup.OleDb.1;Data Source=$Workbook$;Location=Measures;Extended Properties=&quot;&quot;">
            <x15:dbTables>
              <x15:dbTable name="Measures"/>
            </x15:dbTables>
          </x15:oledbPr>
        </x15:connection>
      </ext>
    </extLst>
  </connection>
  <connection id="7" xr16:uid="{FC286C1E-5CE0-4B78-99F2-F29204DDED4D}" name="Query - monthly_store_targets" description="Connection to the 'monthly_store_targets' query in the workbook." type="100" refreshedVersion="8" minRefreshableVersion="5">
    <extLst>
      <ext xmlns:x15="http://schemas.microsoft.com/office/spreadsheetml/2010/11/main" uri="{DE250136-89BD-433C-8126-D09CA5730AF9}">
        <x15:connection id="ee1d700e-9e1a-42ad-a11a-fdc09182a909">
          <x15:oledbPr connection="Provider=Microsoft.Mashup.OleDb.1;Data Source=$Workbook$;Location=monthly_store_targets;Extended Properties=&quot;&quot;">
            <x15:dbTables>
              <x15:dbTable name="monthly_store_targets"/>
            </x15:dbTables>
          </x15:oledbPr>
        </x15:connection>
      </ext>
    </extLst>
  </connection>
  <connection id="8" xr16:uid="{E4C7E143-B120-4E2F-AF75-FD754AA78E2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<sst xmlns="http://schemas.openxmlformats.org/spreadsheetml/2006/main" count="346" uniqueCount="233">
  <si>
    <t xml:space="preserve"> </t>
  </si>
  <si>
    <t>Total Revenue</t>
  </si>
  <si>
    <t>COGS</t>
  </si>
  <si>
    <t>Profit Margin</t>
  </si>
  <si>
    <t># Transactions</t>
  </si>
  <si>
    <t>Total Refund</t>
  </si>
  <si>
    <t>Refund Rate</t>
  </si>
  <si>
    <t># Products</t>
  </si>
  <si>
    <t>Profit Margin %</t>
  </si>
  <si>
    <t>Total Quantity Sold</t>
  </si>
  <si>
    <t>Qty Returned</t>
  </si>
  <si>
    <t>Total Target</t>
  </si>
  <si>
    <t>Row Labels</t>
  </si>
  <si>
    <t>Grand Total</t>
  </si>
  <si>
    <t>Thomas</t>
  </si>
  <si>
    <t>Valdez</t>
  </si>
  <si>
    <t>Novak PLC</t>
  </si>
  <si>
    <t>Miller</t>
  </si>
  <si>
    <t>Martinez</t>
  </si>
  <si>
    <t>Berg-Trujillo</t>
  </si>
  <si>
    <t>Myers-Lopez</t>
  </si>
  <si>
    <t>Lee-Myers</t>
  </si>
  <si>
    <t>Barron-Fleming</t>
  </si>
  <si>
    <t>Lopez</t>
  </si>
  <si>
    <t>Apr</t>
  </si>
  <si>
    <t>Aug</t>
  </si>
  <si>
    <t>Dec</t>
  </si>
  <si>
    <t>Feb</t>
  </si>
  <si>
    <t>Jan</t>
  </si>
  <si>
    <t>Jul</t>
  </si>
  <si>
    <t>Jun</t>
  </si>
  <si>
    <t>Mar</t>
  </si>
  <si>
    <t>May</t>
  </si>
  <si>
    <t>Nov</t>
  </si>
  <si>
    <t>Oct</t>
  </si>
  <si>
    <t>Sep</t>
  </si>
  <si>
    <t>Revenue</t>
  </si>
  <si>
    <t>Target</t>
  </si>
  <si>
    <t>Variance %</t>
  </si>
  <si>
    <t>Month</t>
  </si>
  <si>
    <t>Highlight</t>
  </si>
  <si>
    <t>Variance</t>
  </si>
  <si>
    <t>WeekType</t>
  </si>
  <si>
    <t>Weekday</t>
  </si>
  <si>
    <t>Weekend</t>
  </si>
  <si>
    <t>Total Revenue2</t>
  </si>
  <si>
    <t>Quarter</t>
  </si>
  <si>
    <t>Q-1</t>
  </si>
  <si>
    <t>Q-2</t>
  </si>
  <si>
    <t>Q-3</t>
  </si>
  <si>
    <t>Q-4</t>
  </si>
  <si>
    <t>Average</t>
  </si>
  <si>
    <t>Caption</t>
  </si>
  <si>
    <t>Location</t>
  </si>
  <si>
    <t>Arizona</t>
  </si>
  <si>
    <t>California</t>
  </si>
  <si>
    <t>Florida</t>
  </si>
  <si>
    <t>Georgia</t>
  </si>
  <si>
    <t>Illinois</t>
  </si>
  <si>
    <t>Indiana</t>
  </si>
  <si>
    <t>Maryland</t>
  </si>
  <si>
    <t>Massachusetts</t>
  </si>
  <si>
    <t>Michigan</t>
  </si>
  <si>
    <t>Missouri</t>
  </si>
  <si>
    <t>New Jersey</t>
  </si>
  <si>
    <t>New York</t>
  </si>
  <si>
    <t>North Carolina</t>
  </si>
  <si>
    <t>Ohio</t>
  </si>
  <si>
    <t>Pennsylvania</t>
  </si>
  <si>
    <t>Tennessee</t>
  </si>
  <si>
    <t>Texas</t>
  </si>
  <si>
    <t>Virginia</t>
  </si>
  <si>
    <t>Washington</t>
  </si>
  <si>
    <t>Wisconsin</t>
  </si>
  <si>
    <t>Option</t>
  </si>
  <si>
    <t>Combo Box</t>
  </si>
  <si>
    <t>Customer</t>
  </si>
  <si>
    <t>Bobby Abbott</t>
  </si>
  <si>
    <t>Christine Hawkins</t>
  </si>
  <si>
    <t>Jeffery Powell</t>
  </si>
  <si>
    <t>John Brown</t>
  </si>
  <si>
    <t>Judith Simmons</t>
  </si>
  <si>
    <t>Kristine Barrett</t>
  </si>
  <si>
    <t>Laura Gross</t>
  </si>
  <si>
    <t>Lisa West</t>
  </si>
  <si>
    <t>Paul Noble</t>
  </si>
  <si>
    <t>Travis Ewing</t>
  </si>
  <si>
    <t>Full Name</t>
  </si>
  <si>
    <t>Top 5 Customers</t>
  </si>
  <si>
    <t>Bottom 5 Customers</t>
  </si>
  <si>
    <t>Top 5 Location</t>
  </si>
  <si>
    <t>Bottom 5 Location</t>
  </si>
  <si>
    <t>Customer Table</t>
  </si>
  <si>
    <t>Location Table</t>
  </si>
  <si>
    <t>Chart</t>
  </si>
  <si>
    <t># Customers</t>
  </si>
  <si>
    <t># Locations</t>
  </si>
  <si>
    <t>Caption:</t>
  </si>
  <si>
    <t>Customer Age Group</t>
  </si>
  <si>
    <t>0-20</t>
  </si>
  <si>
    <t>21-30</t>
  </si>
  <si>
    <t>31-40</t>
  </si>
  <si>
    <t>41-50</t>
  </si>
  <si>
    <t>51 +</t>
  </si>
  <si>
    <t>Average of Customer Age</t>
  </si>
  <si>
    <t>Average Customer Age</t>
  </si>
  <si>
    <t>Gender</t>
  </si>
  <si>
    <t>Female</t>
  </si>
  <si>
    <t>Male</t>
  </si>
  <si>
    <t>Icon</t>
  </si>
  <si>
    <t>🔸</t>
  </si>
  <si>
    <t>◽</t>
  </si>
  <si>
    <t>New Chart</t>
  </si>
  <si>
    <t>Sun</t>
  </si>
  <si>
    <t>Mon</t>
  </si>
  <si>
    <t>Tue</t>
  </si>
  <si>
    <t>Wed</t>
  </si>
  <si>
    <t>Thu</t>
  </si>
  <si>
    <t>Fri</t>
  </si>
  <si>
    <t>Sat</t>
  </si>
  <si>
    <t>Return Rate</t>
  </si>
  <si>
    <t>Product Name</t>
  </si>
  <si>
    <t>A Splash</t>
  </si>
  <si>
    <t>Above Brew</t>
  </si>
  <si>
    <t>Administration Fusion</t>
  </si>
  <si>
    <t>Against Rush</t>
  </si>
  <si>
    <t>Alone Splash</t>
  </si>
  <si>
    <t>Animal Breeze</t>
  </si>
  <si>
    <t>Any Brew</t>
  </si>
  <si>
    <t>Assume Mist</t>
  </si>
  <si>
    <t>Attorney Mist</t>
  </si>
  <si>
    <t>Audience Fusion</t>
  </si>
  <si>
    <t>Bar Drop</t>
  </si>
  <si>
    <t>Begin Brew</t>
  </si>
  <si>
    <t>Boy Splash</t>
  </si>
  <si>
    <t>Build Brew</t>
  </si>
  <si>
    <t>Center Mist</t>
  </si>
  <si>
    <t>Century Dew</t>
  </si>
  <si>
    <t>Choice Mist</t>
  </si>
  <si>
    <t>Clearly Brew</t>
  </si>
  <si>
    <t>Common Splash</t>
  </si>
  <si>
    <t>Dark Brew</t>
  </si>
  <si>
    <t>Debate Rush</t>
  </si>
  <si>
    <t>Democrat Dew</t>
  </si>
  <si>
    <t>Despite Rush</t>
  </si>
  <si>
    <t>Develop Breeze</t>
  </si>
  <si>
    <t>Different Dew</t>
  </si>
  <si>
    <t>Discussion Fusion</t>
  </si>
  <si>
    <t>Door Brew</t>
  </si>
  <si>
    <t>Eight Brew</t>
  </si>
  <si>
    <t>Few Dew</t>
  </si>
  <si>
    <t>For Splash</t>
  </si>
  <si>
    <t>Friend Splash</t>
  </si>
  <si>
    <t>Ground Rush</t>
  </si>
  <si>
    <t>Heavy Rush</t>
  </si>
  <si>
    <t>Hold Brew</t>
  </si>
  <si>
    <t>Hotel Splash</t>
  </si>
  <si>
    <t>Husband Rush</t>
  </si>
  <si>
    <t>Include Breeze</t>
  </si>
  <si>
    <t>Indeed Splash</t>
  </si>
  <si>
    <t>Into Mist</t>
  </si>
  <si>
    <t>Its Dew</t>
  </si>
  <si>
    <t>Itself Breeze</t>
  </si>
  <si>
    <t>Large Fusion</t>
  </si>
  <si>
    <t>Left Breeze</t>
  </si>
  <si>
    <t>Leg Rush</t>
  </si>
  <si>
    <t>Let Dew</t>
  </si>
  <si>
    <t>Level Splash</t>
  </si>
  <si>
    <t>Majority Rush</t>
  </si>
  <si>
    <t>Management Drop</t>
  </si>
  <si>
    <t>Method Mist</t>
  </si>
  <si>
    <t>Might Mist</t>
  </si>
  <si>
    <t>Mind Dew</t>
  </si>
  <si>
    <t>Minute Rush</t>
  </si>
  <si>
    <t>Name Rush</t>
  </si>
  <si>
    <t>Nice Mist</t>
  </si>
  <si>
    <t>Note Splash</t>
  </si>
  <si>
    <t>Now Mist</t>
  </si>
  <si>
    <t>Of Rush</t>
  </si>
  <si>
    <t>Only Dew</t>
  </si>
  <si>
    <t>Onto Dew</t>
  </si>
  <si>
    <t>Over Splash</t>
  </si>
  <si>
    <t>Own Drop</t>
  </si>
  <si>
    <t>Pay Mist</t>
  </si>
  <si>
    <t>Piece Dew</t>
  </si>
  <si>
    <t>Pm Fusion</t>
  </si>
  <si>
    <t>Point Splash</t>
  </si>
  <si>
    <t>Poor Breeze</t>
  </si>
  <si>
    <t>Property Mist</t>
  </si>
  <si>
    <t>Protect Rush</t>
  </si>
  <si>
    <t>Question Breeze</t>
  </si>
  <si>
    <t>Race Rush</t>
  </si>
  <si>
    <t>Recent Splash</t>
  </si>
  <si>
    <t>Record Fusion</t>
  </si>
  <si>
    <t>Relate Mist</t>
  </si>
  <si>
    <t>Represent Drop</t>
  </si>
  <si>
    <t>Result Splash</t>
  </si>
  <si>
    <t>Return Mist</t>
  </si>
  <si>
    <t>Reveal Rush</t>
  </si>
  <si>
    <t>Sea Drop</t>
  </si>
  <si>
    <t>Second Splash</t>
  </si>
  <si>
    <t>Series Mist</t>
  </si>
  <si>
    <t>Side Brew</t>
  </si>
  <si>
    <t>Society Rush</t>
  </si>
  <si>
    <t>Soldier Splash</t>
  </si>
  <si>
    <t>Somebody Fusion</t>
  </si>
  <si>
    <t>Sometimes Dew</t>
  </si>
  <si>
    <t>Street Breeze</t>
  </si>
  <si>
    <t>Threat Mist</t>
  </si>
  <si>
    <t>Throughout Fusion</t>
  </si>
  <si>
    <t>Too Splash</t>
  </si>
  <si>
    <t>Training Mist</t>
  </si>
  <si>
    <t>Tv Breeze</t>
  </si>
  <si>
    <t>Two Breeze</t>
  </si>
  <si>
    <t>Value Fusion</t>
  </si>
  <si>
    <t>Wait Drop</t>
  </si>
  <si>
    <t>Way Splash</t>
  </si>
  <si>
    <t>West Rush</t>
  </si>
  <si>
    <t>What Rush</t>
  </si>
  <si>
    <t>Window Dew</t>
  </si>
  <si>
    <t>Woman Dew</t>
  </si>
  <si>
    <t>Would Rush</t>
  </si>
  <si>
    <t>Quantity</t>
  </si>
  <si>
    <t xml:space="preserve">Option </t>
  </si>
  <si>
    <t>Category</t>
  </si>
  <si>
    <t>Alcoholic Beverage</t>
  </si>
  <si>
    <t>Coffee</t>
  </si>
  <si>
    <t>Energy Drink</t>
  </si>
  <si>
    <t>Juice</t>
  </si>
  <si>
    <t>Soft Drink</t>
  </si>
  <si>
    <t>Sports Drink</t>
  </si>
  <si>
    <t>Tea</t>
  </si>
  <si>
    <t>Water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</si>
</sst>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0;\(\$#,##0\);\$#,##0"/>
    <numFmt numFmtId="165" formatCode="0.00%;\-0.00%;0.00%"/>
    <numFmt numFmtId="166" formatCode="[&gt;=1000000]&quot;$&quot;0.0,,&quot;M&quot;;[&gt;=1000]&quot;$&quot;0.0,&quot;K&quot;;0"/>
    <numFmt numFmtId="167" formatCode="[&gt;=1000000]0.0,,&quot;M&quot;;[&gt;=1000]0.0,&quot;K&quot;;0"/>
    <numFmt numFmtId="168" formatCode="\+0.0%;\-0.0%"/>
    <numFmt numFmtId="169" formatCode="[&gt;=1000000]0,,&quot;M&quot;;[&gt;=1000]0,&quot;K&quot;;0"/>
    <numFmt numFmtId="170" formatCode=";;"/>
    <numFmt numFmtId="171" formatCode="[&gt;=1000000]0.00,,&quot;M&quot;;[&gt;=1000]0.00,&quot;K&quot;;0.00"/>
    <numFmt numFmtId="172" formatCode="\+0.00%;\-0.00%"/>
    <numFmt numFmtId="173" formatCode="0%;\-0%;0%"/>
    <numFmt numFmtId="174" formatCode="[&gt;=1000000]&quot;$&quot;0,,&quot;M&quot;;[&gt;=1000]&quot;$&quot;0,&quot;K&quot;;0"/>
  </numFmts>
  <fonts count="12" x14ac:knownFonts="1">
    <font>
      <sz val="11"/>
      <color theme="1"/>
      <name val="Calibri"/>
      <family val="2"/>
      <scheme val="minor"/>
    </font>
    <font>
      <sz val="11"/>
      <color rgb="FFFF0000"/>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1"/>
      <color theme="1" tint="0.499984740745262"/>
      <name val="Calibri"/>
      <family val="2"/>
      <scheme val="minor"/>
    </font>
    <font>
      <i/>
      <sz val="11"/>
      <color theme="1"/>
      <name val="Calibri"/>
      <family val="2"/>
      <scheme val="minor"/>
    </font>
    <font>
      <sz val="11"/>
      <color rgb="FF1F8CB3"/>
      <name val="Calibri"/>
      <family val="2"/>
      <scheme val="minor"/>
    </font>
    <font>
      <b/>
      <sz val="11"/>
      <name val="Calibri"/>
      <family val="2"/>
      <scheme val="minor"/>
    </font>
    <font>
      <b/>
      <sz val="14"/>
      <color rgb="FF1F8CB3"/>
      <name val="Calibri"/>
      <family val="2"/>
      <scheme val="minor"/>
    </font>
    <font>
      <b/>
      <sz val="14"/>
      <color theme="5"/>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5"/>
        <bgColor indexed="64"/>
      </patternFill>
    </fill>
    <fill>
      <patternFill patternType="solid">
        <fgColor rgb="FFFFFF00"/>
        <bgColor indexed="64"/>
      </patternFill>
    </fill>
    <fill>
      <patternFill patternType="solid">
        <fgColor rgb="FF92D050"/>
        <bgColor indexed="64"/>
      </patternFill>
    </fill>
    <fill>
      <patternFill patternType="solid">
        <fgColor theme="1" tint="0.14999847407452621"/>
        <bgColor indexed="64"/>
      </patternFill>
    </fill>
    <fill>
      <patternFill patternType="solid">
        <fgColor theme="2"/>
        <bgColor indexed="64"/>
      </patternFill>
    </fill>
    <fill>
      <patternFill patternType="solid">
        <fgColor rgb="FFFF00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top/>
      <bottom style="thin">
        <color theme="4" tint="0.39997558519241921"/>
      </bottom>
      <diagonal/>
    </border>
  </borders>
  <cellStyleXfs count="2">
    <xf numFmtId="0" fontId="0" fillId="0" borderId="0"/>
    <xf numFmtId="9" fontId="2" fillId="0" borderId="0" applyFont="0" applyFill="0" applyBorder="0" applyAlignment="0" applyProtection="0"/>
  </cellStyleXfs>
  <cellXfs count="59">
    <xf numFmtId="0" fontId="0" fillId="0" borderId="0" xfId="0"/>
    <xf numFmtId="164" fontId="0" fillId="0" borderId="0" xfId="0" applyNumberFormat="1"/>
    <xf numFmtId="165" fontId="0" fillId="0" borderId="0" xfId="0" applyNumberFormat="1"/>
    <xf numFmtId="1" fontId="0" fillId="0" borderId="0" xfId="0" applyNumberFormat="1"/>
    <xf numFmtId="0" fontId="1" fillId="2" borderId="0" xfId="0" applyFont="1" applyFill="1"/>
    <xf numFmtId="0" fontId="0" fillId="0" borderId="0" xfId="0" pivotButton="1"/>
    <xf numFmtId="0" fontId="0" fillId="0" borderId="0" xfId="0" applyAlignment="1">
      <alignment horizontal="left"/>
    </xf>
    <xf numFmtId="166" fontId="0" fillId="0" borderId="0" xfId="0" applyNumberFormat="1"/>
    <xf numFmtId="167" fontId="0" fillId="0" borderId="0" xfId="0" applyNumberFormat="1"/>
    <xf numFmtId="10" fontId="0" fillId="0" borderId="0" xfId="0" applyNumberFormat="1"/>
    <xf numFmtId="168" fontId="5" fillId="0" borderId="0" xfId="0" applyNumberFormat="1" applyFont="1"/>
    <xf numFmtId="0" fontId="0" fillId="0" borderId="1" xfId="0" pivotButton="1" applyBorder="1"/>
    <xf numFmtId="0" fontId="0" fillId="0" borderId="1" xfId="0" applyBorder="1"/>
    <xf numFmtId="169" fontId="0" fillId="0" borderId="1" xfId="0" applyNumberFormat="1" applyBorder="1"/>
    <xf numFmtId="169" fontId="0" fillId="0" borderId="0" xfId="0" applyNumberFormat="1"/>
    <xf numFmtId="1" fontId="0" fillId="0" borderId="1" xfId="0" applyNumberFormat="1" applyBorder="1"/>
    <xf numFmtId="0" fontId="4" fillId="4" borderId="1" xfId="0" applyFont="1" applyFill="1" applyBorder="1"/>
    <xf numFmtId="1" fontId="4" fillId="4" borderId="1" xfId="0" applyNumberFormat="1" applyFont="1" applyFill="1" applyBorder="1"/>
    <xf numFmtId="168" fontId="0" fillId="0" borderId="1" xfId="0" applyNumberFormat="1" applyBorder="1"/>
    <xf numFmtId="168" fontId="0" fillId="0" borderId="0" xfId="0" applyNumberFormat="1"/>
    <xf numFmtId="0" fontId="4" fillId="0" borderId="0" xfId="0" applyFont="1"/>
    <xf numFmtId="0" fontId="0" fillId="5" borderId="0" xfId="0" applyFill="1"/>
    <xf numFmtId="0" fontId="4" fillId="5" borderId="0" xfId="0" applyFont="1" applyFill="1"/>
    <xf numFmtId="168" fontId="0" fillId="5" borderId="0" xfId="0" applyNumberFormat="1" applyFill="1"/>
    <xf numFmtId="0" fontId="3" fillId="3" borderId="1" xfId="0" applyFont="1" applyFill="1" applyBorder="1"/>
    <xf numFmtId="10" fontId="0" fillId="0" borderId="1" xfId="1" applyNumberFormat="1" applyFont="1" applyBorder="1"/>
    <xf numFmtId="10" fontId="0" fillId="0" borderId="1" xfId="0" applyNumberFormat="1" applyBorder="1"/>
    <xf numFmtId="170" fontId="0" fillId="6" borderId="2" xfId="0" applyNumberFormat="1" applyFill="1" applyBorder="1"/>
    <xf numFmtId="170" fontId="0" fillId="6" borderId="3" xfId="0" applyNumberFormat="1" applyFill="1" applyBorder="1"/>
    <xf numFmtId="170" fontId="0" fillId="6" borderId="4" xfId="0" applyNumberFormat="1" applyFill="1" applyBorder="1"/>
    <xf numFmtId="170" fontId="0" fillId="6" borderId="5" xfId="0" applyNumberFormat="1" applyFill="1" applyBorder="1"/>
    <xf numFmtId="170" fontId="0" fillId="6" borderId="6" xfId="0" applyNumberFormat="1" applyFill="1" applyBorder="1"/>
    <xf numFmtId="170" fontId="0" fillId="6" borderId="7" xfId="0" applyNumberFormat="1" applyFill="1" applyBorder="1"/>
    <xf numFmtId="170" fontId="0" fillId="6" borderId="8" xfId="0" applyNumberFormat="1" applyFill="1" applyBorder="1"/>
    <xf numFmtId="170" fontId="0" fillId="6" borderId="9" xfId="0" applyNumberFormat="1" applyFill="1" applyBorder="1"/>
    <xf numFmtId="170" fontId="0" fillId="6" borderId="10" xfId="0" applyNumberFormat="1" applyFill="1" applyBorder="1"/>
    <xf numFmtId="0" fontId="6" fillId="2" borderId="0" xfId="0" applyFont="1" applyFill="1"/>
    <xf numFmtId="9" fontId="0" fillId="0" borderId="0" xfId="0" applyNumberFormat="1"/>
    <xf numFmtId="0" fontId="0" fillId="7" borderId="0" xfId="0" applyFill="1"/>
    <xf numFmtId="171" fontId="0" fillId="0" borderId="1" xfId="0" applyNumberFormat="1" applyBorder="1"/>
    <xf numFmtId="172" fontId="0" fillId="0" borderId="1" xfId="0" applyNumberFormat="1" applyBorder="1"/>
    <xf numFmtId="172" fontId="0" fillId="0" borderId="0" xfId="0" applyNumberFormat="1"/>
    <xf numFmtId="171" fontId="0" fillId="0" borderId="0" xfId="0" applyNumberFormat="1"/>
    <xf numFmtId="0" fontId="3" fillId="0" borderId="1" xfId="0" applyFont="1" applyBorder="1"/>
    <xf numFmtId="0" fontId="3" fillId="0" borderId="0" xfId="0" applyFont="1"/>
    <xf numFmtId="0" fontId="0" fillId="8" borderId="1" xfId="0" applyFill="1" applyBorder="1"/>
    <xf numFmtId="0" fontId="7" fillId="0" borderId="0" xfId="0" applyFont="1"/>
    <xf numFmtId="3" fontId="0" fillId="0" borderId="0" xfId="0" applyNumberFormat="1"/>
    <xf numFmtId="173" fontId="0" fillId="0" borderId="0" xfId="0" applyNumberFormat="1"/>
    <xf numFmtId="0" fontId="0" fillId="9" borderId="0" xfId="0" applyFill="1"/>
    <xf numFmtId="0" fontId="9" fillId="0" borderId="11" xfId="0" applyFont="1" applyBorder="1"/>
    <xf numFmtId="10" fontId="10" fillId="0" borderId="0" xfId="0" applyNumberFormat="1" applyFont="1"/>
    <xf numFmtId="10" fontId="11" fillId="0" borderId="0" xfId="0" applyNumberFormat="1" applyFont="1"/>
    <xf numFmtId="9" fontId="0" fillId="0" borderId="0" xfId="0" applyNumberFormat="1" applyAlignment="1">
      <alignment horizontal="center" vertical="center"/>
    </xf>
    <xf numFmtId="0" fontId="8" fillId="10" borderId="0" xfId="0" applyFont="1" applyFill="1"/>
    <xf numFmtId="0" fontId="0" fillId="11" borderId="0" xfId="0" applyFill="1"/>
    <xf numFmtId="0" fontId="3" fillId="8" borderId="0" xfId="0" applyFont="1" applyFill="1"/>
    <xf numFmtId="0" fontId="0" fillId="12" borderId="0" xfId="0" applyFill="1"/>
    <xf numFmtId="174" fontId="0" fillId="0" borderId="0" xfId="0" applyNumberFormat="1"/>
  </cellXfs>
  <cellStyles count="2">
    <cellStyle name="Normal" xfId="0" builtinId="0"/>
    <cellStyle name="Percent" xfId="1" builtinId="5"/>
  </cellStyles>
  <dxfs count="70">
    <dxf>
      <font>
        <color rgb="FF1F8CB3"/>
      </font>
    </dxf>
    <dxf>
      <font>
        <color theme="5" tint="0.39994506668294322"/>
      </font>
    </dxf>
    <dxf>
      <font>
        <color rgb="FF1F8CB3"/>
      </font>
      <fill>
        <patternFill>
          <bgColor theme="0" tint="-0.499984740745262"/>
        </patternFill>
      </fill>
    </dxf>
    <dxf>
      <font>
        <color rgb="FF1F8CB3"/>
      </font>
    </dxf>
    <dxf>
      <font>
        <color rgb="FF1F8CB3"/>
      </font>
      <fill>
        <patternFill>
          <bgColor rgb="FF1F8CB3"/>
        </patternFill>
      </fill>
    </dxf>
    <dxf>
      <font>
        <color theme="9" tint="-0.24994659260841701"/>
      </font>
    </dxf>
    <dxf>
      <font>
        <color rgb="FFFF0000"/>
      </font>
    </dxf>
    <dxf>
      <font>
        <color rgb="FFFF0000"/>
      </font>
    </dxf>
    <dxf>
      <font>
        <color theme="9" tint="-0.24994659260841701"/>
      </font>
    </dxf>
    <dxf>
      <font>
        <color theme="9" tint="-0.24994659260841701"/>
      </font>
    </dxf>
    <dxf>
      <font>
        <color rgb="FFFF0000"/>
      </font>
    </dxf>
    <dxf>
      <numFmt numFmtId="169" formatCode="[&gt;=1000000]0,,&quot;M&quot;;[&gt;=1000]0,&quot;K&quot;;0"/>
    </dxf>
    <dxf>
      <numFmt numFmtId="167" formatCode="[&gt;=1000000]0.0,,&quot;M&quot;;[&gt;=1000]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9" formatCode="[&gt;=1000000]0,,&quot;M&quot;;[&gt;=1000]0,&quot;K&quot;;0"/>
    </dxf>
    <dxf>
      <numFmt numFmtId="169" formatCode="[&gt;=1000000]0,,&quot;M&quot;;[&gt;=1000]0,&quot;K&quot;;0"/>
    </dxf>
    <dxf>
      <numFmt numFmtId="14" formatCode="0.00%"/>
    </dxf>
    <dxf>
      <numFmt numFmtId="169" formatCode="[&gt;=1000000]0,,&quot;M&quot;;[&gt;=1000]0,&quot;K&quot;;0"/>
    </dxf>
    <dxf>
      <numFmt numFmtId="169" formatCode="[&gt;=1000000]0,,&quot;M&quot;;[&gt;=1000]0,&quot;K&quot;;0"/>
    </dxf>
    <dxf>
      <numFmt numFmtId="167" formatCode="[&gt;=1000000]0.0,,&quot;M&quot;;[&gt;=1000]0.0,&quot;K&quot;;0"/>
    </dxf>
    <dxf>
      <numFmt numFmtId="169" formatCode="[&gt;=1000000]0,,&quot;M&quot;;[&gt;=1000]0,&quot;K&quot;;0"/>
    </dxf>
    <dxf>
      <numFmt numFmtId="14" formatCode="0.00%"/>
    </dxf>
    <dxf>
      <numFmt numFmtId="169" formatCode="[&gt;=1000000]0,,&quot;M&quot;;[&gt;=1000]0,&quot;K&quot;;0"/>
    </dxf>
    <dxf>
      <numFmt numFmtId="169" formatCode="[&gt;=1000000]0,,&quot;M&quot;;[&gt;=1000]0,&quot;K&quot;;0"/>
    </dxf>
    <dxf>
      <numFmt numFmtId="14" formatCode="0.00%"/>
    </dxf>
    <dxf>
      <numFmt numFmtId="14" formatCode="0.00%"/>
    </dxf>
    <dxf>
      <numFmt numFmtId="169" formatCode="[&gt;=1000000]0,,&quot;M&quot;;[&gt;=1000]0,&quot;K&quot;;0"/>
    </dxf>
    <dxf>
      <numFmt numFmtId="14" formatCode="0.00%"/>
    </dxf>
    <dxf>
      <numFmt numFmtId="169" formatCode="[&gt;=1000000]0,,&quot;M&quot;;[&gt;=1000]0,&quot;K&quot;;0"/>
    </dxf>
    <dxf>
      <numFmt numFmtId="169" formatCode="[&gt;=1000000]0,,&quot;M&quot;;[&gt;=1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0.00%;\-0.00%"/>
    </dxf>
    <dxf>
      <numFmt numFmtId="171" formatCode="[&gt;=1000000]0.00,,&quot;M&quot;;[&gt;=1000]0.00,&quot;K&quot;;0.00"/>
    </dxf>
    <dxf>
      <numFmt numFmtId="14" formatCode="0.00%"/>
    </dxf>
    <dxf>
      <numFmt numFmtId="169" formatCode="[&gt;=1000000]0,,&quot;M&quot;;[&gt;=1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69" formatCode="[&gt;=1000000]0,,&quot;M&quot;;[&gt;=1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quot;M&quot;;[&gt;=1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gt;=1000000]0,,&quot;M&quot;;[&gt;=1000]0,&quot;K&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7" formatCode="[&gt;=1000000]0.0,,&quot;M&quot;;[&gt;=1000]0.0,&quot;K&quot;;0"/>
    </dxf>
    <dxf>
      <numFmt numFmtId="167" formatCode="[&gt;=1000000]0.0,,&quot;M&quot;;[&gt;=1000]0.0,&quot;K&quot;;0"/>
    </dxf>
    <dxf>
      <numFmt numFmtId="167" formatCode="[&gt;=1000000]0.0,,&quot;M&quot;;[&gt;=1000]0.0,&quot;K&quot;;0"/>
    </dxf>
    <dxf>
      <numFmt numFmtId="167" formatCode="[&gt;=1000000]0.0,,&quot;M&quot;;[&gt;=1000]0.0,&quot;K&quot;;0"/>
    </dxf>
    <dxf>
      <numFmt numFmtId="166" formatCode="[&gt;=1000000]&quot;$&quot;0.0,,&quot;M&quot;;[&gt;=1000]&quot;$&quot;0.0,&quot;K&quot;;0"/>
    </dxf>
    <dxf>
      <numFmt numFmtId="165" formatCode="0.00%;\-0.00%;0.00%"/>
    </dxf>
    <dxf>
      <font>
        <b val="0"/>
        <i/>
        <color theme="3"/>
      </font>
      <fill>
        <patternFill>
          <bgColor theme="4" tint="0.79998168889431442"/>
        </patternFill>
      </fill>
      <border diagonalUp="0" diagonalDown="0">
        <left/>
        <right/>
        <top/>
        <bottom/>
        <vertical/>
        <horizontal/>
      </border>
    </dxf>
    <dxf>
      <font>
        <color theme="1"/>
      </font>
      <fill>
        <patternFill>
          <bgColor theme="4" tint="0.79998168889431442"/>
        </patternFill>
      </fill>
      <border diagonalUp="0" diagonalDown="0">
        <left/>
        <right/>
        <top/>
        <bottom/>
        <vertical/>
        <horizontal/>
      </border>
    </dxf>
    <dxf>
      <font>
        <b val="0"/>
        <i/>
        <color theme="3"/>
      </font>
      <fill>
        <patternFill>
          <bgColor theme="0"/>
        </patternFill>
      </fill>
      <border diagonalUp="0" diagonalDown="0">
        <left/>
        <right/>
        <top/>
        <bottom/>
        <vertical/>
        <horizontal/>
      </border>
    </dxf>
    <dxf>
      <font>
        <color theme="1"/>
      </font>
      <fill>
        <patternFill>
          <bgColor theme="0"/>
        </patternFill>
      </fill>
      <border diagonalUp="0" diagonalDown="0">
        <left/>
        <right/>
        <top/>
        <bottom/>
        <vertical/>
        <horizontal/>
      </border>
    </dxf>
  </dxfs>
  <tableStyles count="2" defaultTableStyle="TableStyleMedium2" defaultPivotStyle="PivotStyleLight16">
    <tableStyle name="SlicerStyleLight1 2" pivot="0" table="0" count="10" xr9:uid="{3084B3E0-3BB9-42F5-8E74-776282827343}">
      <tableStyleElement type="wholeTable" dxfId="69"/>
      <tableStyleElement type="headerRow" dxfId="68"/>
    </tableStyle>
    <tableStyle name="SlicerStyleLight1 2 2" pivot="0" table="0" count="10" xr9:uid="{A98D5856-590E-4D32-BA35-A058EE990865}">
      <tableStyleElement type="wholeTable" dxfId="67"/>
      <tableStyleElement type="headerRow" dxfId="66"/>
    </tableStyle>
  </tableStyles>
  <colors>
    <mruColors>
      <color rgb="FF1F8CB3"/>
      <color rgb="FF333F50"/>
      <color rgb="FF1F95B3"/>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4"/>
            <color theme="0"/>
          </font>
          <fill>
            <patternFill patternType="solid">
              <fgColor theme="4" tint="0.59999389629810485"/>
              <bgColor theme="4" tint="0.79998168889431442"/>
            </patternFill>
          </fill>
          <border diagonalUp="0" diagonalDown="0">
            <left/>
            <right/>
            <top/>
            <bottom style="thick">
              <color theme="0" tint="-0.2499465926084170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color theme="0" tint="-0.24994659260841701"/>
          </font>
          <fill>
            <patternFill patternType="solid">
              <fgColor rgb="FFFFFFFF"/>
              <bgColor theme="4" tint="0.79998168889431442"/>
            </patternFill>
          </fill>
          <border diagonalUp="0" diagonalDown="0">
            <left/>
            <right/>
            <top/>
            <bottom style="medium">
              <color theme="0" tint="-4.9989318521683403E-2"/>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4"/>
            <color theme="2" tint="-0.499984740745262"/>
          </font>
          <fill>
            <patternFill patternType="solid">
              <fgColor theme="4" tint="0.59999389629810485"/>
              <bgColor theme="0"/>
            </patternFill>
          </fill>
          <border diagonalUp="0" diagonalDown="0">
            <left/>
            <right/>
            <top/>
            <bottom style="thick">
              <color theme="0" tint="-0.2499465926084170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val="0"/>
            <i/>
            <color theme="2" tint="-9.9948118533890809E-2"/>
          </font>
          <fill>
            <patternFill patternType="solid">
              <fgColor rgb="FFFFFFFF"/>
              <bgColor theme="0"/>
            </patternFill>
          </fill>
          <border diagonalUp="0" diagonalDown="0">
            <left/>
            <right/>
            <top/>
            <bottom style="medium">
              <color theme="0" tint="-4.9989318521683403E-2"/>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8.xml"/><Relationship Id="rId21" Type="http://schemas.openxmlformats.org/officeDocument/2006/relationships/pivotCacheDefinition" Target="pivotCache/pivotCacheDefinition13.xml"/><Relationship Id="rId42" Type="http://schemas.openxmlformats.org/officeDocument/2006/relationships/styles" Target="styles.xml"/><Relationship Id="rId47" Type="http://schemas.openxmlformats.org/officeDocument/2006/relationships/customXml" Target="../customXml/item1.xml"/><Relationship Id="rId63" Type="http://schemas.openxmlformats.org/officeDocument/2006/relationships/customXml" Target="../customXml/item17.xml"/><Relationship Id="rId68" Type="http://schemas.openxmlformats.org/officeDocument/2006/relationships/customXml" Target="../customXml/item22.xml"/><Relationship Id="rId84" Type="http://schemas.openxmlformats.org/officeDocument/2006/relationships/customXml" Target="../customXml/item38.xml"/><Relationship Id="rId89" Type="http://schemas.openxmlformats.org/officeDocument/2006/relationships/customXml" Target="../customXml/item43.xml"/><Relationship Id="rId16" Type="http://schemas.openxmlformats.org/officeDocument/2006/relationships/pivotCacheDefinition" Target="pivotCache/pivotCacheDefinition8.xml"/><Relationship Id="rId11" Type="http://schemas.openxmlformats.org/officeDocument/2006/relationships/pivotCacheDefinition" Target="pivotCache/pivotCacheDefinition3.xml"/><Relationship Id="rId32" Type="http://schemas.openxmlformats.org/officeDocument/2006/relationships/pivotCacheDefinition" Target="pivotCache/pivotCacheDefinition24.xml"/><Relationship Id="rId37" Type="http://schemas.microsoft.com/office/2007/relationships/slicerCache" Target="slicerCaches/slicerCache2.xml"/><Relationship Id="rId53" Type="http://schemas.openxmlformats.org/officeDocument/2006/relationships/customXml" Target="../customXml/item7.xml"/><Relationship Id="rId58" Type="http://schemas.openxmlformats.org/officeDocument/2006/relationships/customXml" Target="../customXml/item12.xml"/><Relationship Id="rId74" Type="http://schemas.openxmlformats.org/officeDocument/2006/relationships/customXml" Target="../customXml/item28.xml"/><Relationship Id="rId79" Type="http://schemas.openxmlformats.org/officeDocument/2006/relationships/customXml" Target="../customXml/item33.xml"/><Relationship Id="rId5" Type="http://schemas.openxmlformats.org/officeDocument/2006/relationships/worksheet" Target="worksheets/sheet5.xml"/><Relationship Id="rId90" Type="http://schemas.openxmlformats.org/officeDocument/2006/relationships/customXml" Target="../customXml/item44.xml"/><Relationship Id="rId95" Type="http://schemas.openxmlformats.org/officeDocument/2006/relationships/customXml" Target="../customXml/item49.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43" Type="http://schemas.openxmlformats.org/officeDocument/2006/relationships/sharedStrings" Target="sharedStrings.xml"/><Relationship Id="rId48" Type="http://schemas.openxmlformats.org/officeDocument/2006/relationships/customXml" Target="../customXml/item2.xml"/><Relationship Id="rId64" Type="http://schemas.openxmlformats.org/officeDocument/2006/relationships/customXml" Target="../customXml/item18.xml"/><Relationship Id="rId69"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5.xml"/><Relationship Id="rId72" Type="http://schemas.openxmlformats.org/officeDocument/2006/relationships/customXml" Target="../customXml/item26.xml"/><Relationship Id="rId80" Type="http://schemas.openxmlformats.org/officeDocument/2006/relationships/customXml" Target="../customXml/item34.xml"/><Relationship Id="rId85" Type="http://schemas.openxmlformats.org/officeDocument/2006/relationships/customXml" Target="../customXml/item39.xml"/><Relationship Id="rId93" Type="http://schemas.openxmlformats.org/officeDocument/2006/relationships/customXml" Target="../customXml/item47.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microsoft.com/office/2007/relationships/slicerCache" Target="slicerCaches/slicerCache3.xml"/><Relationship Id="rId46" Type="http://schemas.openxmlformats.org/officeDocument/2006/relationships/calcChain" Target="calcChain.xml"/><Relationship Id="rId59" Type="http://schemas.openxmlformats.org/officeDocument/2006/relationships/customXml" Target="../customXml/item13.xml"/><Relationship Id="rId67" Type="http://schemas.openxmlformats.org/officeDocument/2006/relationships/customXml" Target="../customXml/item21.xml"/><Relationship Id="rId20" Type="http://schemas.openxmlformats.org/officeDocument/2006/relationships/pivotCacheDefinition" Target="pivotCache/pivotCacheDefinition12.xml"/><Relationship Id="rId41" Type="http://schemas.openxmlformats.org/officeDocument/2006/relationships/connections" Target="connections.xml"/><Relationship Id="rId54" Type="http://schemas.openxmlformats.org/officeDocument/2006/relationships/customXml" Target="../customXml/item8.xml"/><Relationship Id="rId62" Type="http://schemas.openxmlformats.org/officeDocument/2006/relationships/customXml" Target="../customXml/item16.xml"/><Relationship Id="rId70" Type="http://schemas.openxmlformats.org/officeDocument/2006/relationships/customXml" Target="../customXml/item24.xml"/><Relationship Id="rId75" Type="http://schemas.openxmlformats.org/officeDocument/2006/relationships/customXml" Target="../customXml/item29.xml"/><Relationship Id="rId83" Type="http://schemas.openxmlformats.org/officeDocument/2006/relationships/customXml" Target="../customXml/item37.xml"/><Relationship Id="rId88" Type="http://schemas.openxmlformats.org/officeDocument/2006/relationships/customXml" Target="../customXml/item42.xml"/><Relationship Id="rId91" Type="http://schemas.openxmlformats.org/officeDocument/2006/relationships/customXml" Target="../customXml/item4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microsoft.com/office/2007/relationships/slicerCache" Target="slicerCaches/slicerCache1.xml"/><Relationship Id="rId49" Type="http://schemas.openxmlformats.org/officeDocument/2006/relationships/customXml" Target="../customXml/item3.xml"/><Relationship Id="rId57" Type="http://schemas.openxmlformats.org/officeDocument/2006/relationships/customXml" Target="../customXml/item11.xml"/><Relationship Id="rId10" Type="http://schemas.openxmlformats.org/officeDocument/2006/relationships/pivotCacheDefinition" Target="pivotCache/pivotCacheDefinition2.xml"/><Relationship Id="rId31" Type="http://schemas.openxmlformats.org/officeDocument/2006/relationships/pivotCacheDefinition" Target="pivotCache/pivotCacheDefinition23.xml"/><Relationship Id="rId44" Type="http://schemas.openxmlformats.org/officeDocument/2006/relationships/sheetMetadata" Target="metadata.xml"/><Relationship Id="rId52" Type="http://schemas.openxmlformats.org/officeDocument/2006/relationships/customXml" Target="../customXml/item6.xml"/><Relationship Id="rId60" Type="http://schemas.openxmlformats.org/officeDocument/2006/relationships/customXml" Target="../customXml/item14.xml"/><Relationship Id="rId65" Type="http://schemas.openxmlformats.org/officeDocument/2006/relationships/customXml" Target="../customXml/item19.xml"/><Relationship Id="rId73" Type="http://schemas.openxmlformats.org/officeDocument/2006/relationships/customXml" Target="../customXml/item27.xml"/><Relationship Id="rId78" Type="http://schemas.openxmlformats.org/officeDocument/2006/relationships/customXml" Target="../customXml/item32.xml"/><Relationship Id="rId81" Type="http://schemas.openxmlformats.org/officeDocument/2006/relationships/customXml" Target="../customXml/item35.xml"/><Relationship Id="rId86" Type="http://schemas.openxmlformats.org/officeDocument/2006/relationships/customXml" Target="../customXml/item40.xml"/><Relationship Id="rId94" Type="http://schemas.openxmlformats.org/officeDocument/2006/relationships/customXml" Target="../customXml/item48.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39" Type="http://schemas.microsoft.com/office/2007/relationships/slicerCache" Target="slicerCaches/slicerCache4.xml"/><Relationship Id="rId34" Type="http://schemas.openxmlformats.org/officeDocument/2006/relationships/pivotCacheDefinition" Target="pivotCache/pivotCacheDefinition26.xml"/><Relationship Id="rId50" Type="http://schemas.openxmlformats.org/officeDocument/2006/relationships/customXml" Target="../customXml/item4.xml"/><Relationship Id="rId55" Type="http://schemas.openxmlformats.org/officeDocument/2006/relationships/customXml" Target="../customXml/item9.xml"/><Relationship Id="rId76" Type="http://schemas.openxmlformats.org/officeDocument/2006/relationships/customXml" Target="../customXml/item30.xml"/><Relationship Id="rId7" Type="http://schemas.openxmlformats.org/officeDocument/2006/relationships/worksheet" Target="worksheets/sheet7.xml"/><Relationship Id="rId71" Type="http://schemas.openxmlformats.org/officeDocument/2006/relationships/customXml" Target="../customXml/item25.xml"/><Relationship Id="rId92" Type="http://schemas.openxmlformats.org/officeDocument/2006/relationships/customXml" Target="../customXml/item46.xml"/><Relationship Id="rId2" Type="http://schemas.openxmlformats.org/officeDocument/2006/relationships/worksheet" Target="worksheets/sheet2.xml"/><Relationship Id="rId29" Type="http://schemas.openxmlformats.org/officeDocument/2006/relationships/pivotCacheDefinition" Target="pivotCache/pivotCacheDefinition21.xml"/><Relationship Id="rId24" Type="http://schemas.openxmlformats.org/officeDocument/2006/relationships/pivotCacheDefinition" Target="pivotCache/pivotCacheDefinition16.xml"/><Relationship Id="rId40" Type="http://schemas.openxmlformats.org/officeDocument/2006/relationships/theme" Target="theme/theme1.xml"/><Relationship Id="rId45" Type="http://schemas.openxmlformats.org/officeDocument/2006/relationships/powerPivotData" Target="model/item.data"/><Relationship Id="rId66" Type="http://schemas.openxmlformats.org/officeDocument/2006/relationships/customXml" Target="../customXml/item20.xml"/><Relationship Id="rId87" Type="http://schemas.openxmlformats.org/officeDocument/2006/relationships/customXml" Target="../customXml/item41.xml"/><Relationship Id="rId61" Type="http://schemas.openxmlformats.org/officeDocument/2006/relationships/customXml" Target="../customXml/item15.xml"/><Relationship Id="rId82" Type="http://schemas.openxmlformats.org/officeDocument/2006/relationships/customXml" Target="../customXml/item36.xml"/><Relationship Id="rId19" Type="http://schemas.openxmlformats.org/officeDocument/2006/relationships/pivotCacheDefinition" Target="pivotCache/pivotCacheDefinition11.xml"/><Relationship Id="rId14" Type="http://schemas.openxmlformats.org/officeDocument/2006/relationships/pivotCacheDefinition" Target="pivotCache/pivotCacheDefinition6.xml"/><Relationship Id="rId30" Type="http://schemas.openxmlformats.org/officeDocument/2006/relationships/pivotCacheDefinition" Target="pivotCache/pivotCacheDefinition22.xml"/><Relationship Id="rId35" Type="http://schemas.openxmlformats.org/officeDocument/2006/relationships/pivotCacheDefinition" Target="pivotCache/pivotCacheDefinition27.xml"/><Relationship Id="rId56" Type="http://schemas.openxmlformats.org/officeDocument/2006/relationships/customXml" Target="../customXml/item10.xml"/><Relationship Id="rId77"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 02'!$H$4</c:f>
              <c:strCache>
                <c:ptCount val="1"/>
                <c:pt idx="0">
                  <c:v>Total Revenue</c:v>
                </c:pt>
              </c:strCache>
            </c:strRef>
          </c:tx>
          <c:spPr>
            <a:ln w="28575" cap="rnd">
              <a:solidFill>
                <a:srgbClr val="1F8CB3"/>
              </a:solidFill>
              <a:round/>
            </a:ln>
            <a:effectLst/>
          </c:spPr>
          <c:marker>
            <c:symbol val="circle"/>
            <c:size val="5"/>
            <c:spPr>
              <a:solidFill>
                <a:schemeClr val="accent1">
                  <a:lumMod val="75000"/>
                </a:schemeClr>
              </a:solidFill>
              <a:ln w="9525">
                <a:solidFill>
                  <a:schemeClr val="accent1">
                    <a:lumMod val="75000"/>
                    <a:alpha val="88000"/>
                  </a:schemeClr>
                </a:solidFill>
              </a:ln>
              <a:effectLst/>
            </c:spPr>
          </c:marker>
          <c:dLbls>
            <c:dLbl>
              <c:idx val="0"/>
              <c:tx>
                <c:rich>
                  <a:bodyPr/>
                  <a:lstStyle/>
                  <a:p>
                    <a:fld id="{BF8E3CF1-3933-4E91-9FCB-72CF8FA7802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B33-492D-8D9F-C8857C45805A}"/>
                </c:ext>
              </c:extLst>
            </c:dLbl>
            <c:dLbl>
              <c:idx val="1"/>
              <c:tx>
                <c:rich>
                  <a:bodyPr/>
                  <a:lstStyle/>
                  <a:p>
                    <a:fld id="{627BEF97-40B4-4984-A049-609716829EF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B33-492D-8D9F-C8857C45805A}"/>
                </c:ext>
              </c:extLst>
            </c:dLbl>
            <c:dLbl>
              <c:idx val="2"/>
              <c:tx>
                <c:rich>
                  <a:bodyPr/>
                  <a:lstStyle/>
                  <a:p>
                    <a:fld id="{B420EE52-97B1-4664-844D-4BE92EA5A54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B33-492D-8D9F-C8857C45805A}"/>
                </c:ext>
              </c:extLst>
            </c:dLbl>
            <c:dLbl>
              <c:idx val="3"/>
              <c:tx>
                <c:rich>
                  <a:bodyPr/>
                  <a:lstStyle/>
                  <a:p>
                    <a:fld id="{6ED6E35A-4226-4EA9-B3BF-1B58E9F7FE1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B33-492D-8D9F-C8857C45805A}"/>
                </c:ext>
              </c:extLst>
            </c:dLbl>
            <c:dLbl>
              <c:idx val="4"/>
              <c:tx>
                <c:rich>
                  <a:bodyPr/>
                  <a:lstStyle/>
                  <a:p>
                    <a:fld id="{A6E28F61-4E1A-440D-AD4A-32B16C89FFD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B33-492D-8D9F-C8857C45805A}"/>
                </c:ext>
              </c:extLst>
            </c:dLbl>
            <c:dLbl>
              <c:idx val="5"/>
              <c:tx>
                <c:rich>
                  <a:bodyPr/>
                  <a:lstStyle/>
                  <a:p>
                    <a:fld id="{57F646EA-7DFC-46A1-A53B-F27E960C6DF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B33-492D-8D9F-C8857C45805A}"/>
                </c:ext>
              </c:extLst>
            </c:dLbl>
            <c:dLbl>
              <c:idx val="6"/>
              <c:tx>
                <c:rich>
                  <a:bodyPr/>
                  <a:lstStyle/>
                  <a:p>
                    <a:fld id="{8C39E8D3-C226-4C58-BA17-7BC9278A6A5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B33-492D-8D9F-C8857C45805A}"/>
                </c:ext>
              </c:extLst>
            </c:dLbl>
            <c:dLbl>
              <c:idx val="7"/>
              <c:tx>
                <c:rich>
                  <a:bodyPr/>
                  <a:lstStyle/>
                  <a:p>
                    <a:fld id="{1F882521-9883-416F-A86D-940E8E943AA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B33-492D-8D9F-C8857C45805A}"/>
                </c:ext>
              </c:extLst>
            </c:dLbl>
            <c:dLbl>
              <c:idx val="8"/>
              <c:tx>
                <c:rich>
                  <a:bodyPr/>
                  <a:lstStyle/>
                  <a:p>
                    <a:fld id="{8B6FD699-0AF6-489B-80F4-4D3064B2E8C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B33-492D-8D9F-C8857C45805A}"/>
                </c:ext>
              </c:extLst>
            </c:dLbl>
            <c:dLbl>
              <c:idx val="9"/>
              <c:tx>
                <c:rich>
                  <a:bodyPr/>
                  <a:lstStyle/>
                  <a:p>
                    <a:fld id="{7872BFA8-6E71-49FC-9B1F-E761CF453F9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B33-492D-8D9F-C8857C45805A}"/>
                </c:ext>
              </c:extLst>
            </c:dLbl>
            <c:dLbl>
              <c:idx val="10"/>
              <c:tx>
                <c:rich>
                  <a:bodyPr/>
                  <a:lstStyle/>
                  <a:p>
                    <a:fld id="{A8A5C0A1-12AC-4044-BC18-683F15AAB0B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B33-492D-8D9F-C8857C45805A}"/>
                </c:ext>
              </c:extLst>
            </c:dLbl>
            <c:dLbl>
              <c:idx val="11"/>
              <c:tx>
                <c:rich>
                  <a:bodyPr/>
                  <a:lstStyle/>
                  <a:p>
                    <a:fld id="{D604B8CC-354F-4109-85C1-C098A1CD4E5A}"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B33-492D-8D9F-C8857C45805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 02'!$G$5:$G$16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02'!$H$5:$H$16</c:f>
              <c:numCache>
                <c:formatCode>[&gt;=1000000]0,,"M";[&gt;=1000]0,"K";0</c:formatCode>
                <c:ptCount val="12"/>
                <c:pt idx="0">
                  <c:v>444162.52000000014</c:v>
                </c:pt>
                <c:pt idx="1">
                  <c:v>423741.52000000037</c:v>
                </c:pt>
                <c:pt idx="2">
                  <c:v>468344.26999999949</c:v>
                </c:pt>
                <c:pt idx="3">
                  <c:v>448652.76000000007</c:v>
                </c:pt>
                <c:pt idx="4">
                  <c:v>480720.64000000001</c:v>
                </c:pt>
                <c:pt idx="5">
                  <c:v>455501.13999999996</c:v>
                </c:pt>
                <c:pt idx="6">
                  <c:v>433725.86000000045</c:v>
                </c:pt>
                <c:pt idx="7">
                  <c:v>485766.24999999977</c:v>
                </c:pt>
                <c:pt idx="8">
                  <c:v>443447.4300000004</c:v>
                </c:pt>
                <c:pt idx="9">
                  <c:v>458984.37999999971</c:v>
                </c:pt>
                <c:pt idx="10">
                  <c:v>462537.40999999939</c:v>
                </c:pt>
                <c:pt idx="11">
                  <c:v>441225.2900000001</c:v>
                </c:pt>
              </c:numCache>
            </c:numRef>
          </c:val>
          <c:smooth val="1"/>
          <c:extLst>
            <c:ext xmlns:c15="http://schemas.microsoft.com/office/drawing/2012/chart" uri="{02D57815-91ED-43cb-92C2-25804820EDAC}">
              <c15:datalabelsRange>
                <c15:f>'Analysis 02'!$J$5:$J$16</c15:f>
                <c15:dlblRangeCache>
                  <c:ptCount val="12"/>
                  <c:pt idx="4">
                    <c:v>481K</c:v>
                  </c:pt>
                  <c:pt idx="7">
                    <c:v>486K</c:v>
                  </c:pt>
                </c15:dlblRangeCache>
              </c15:datalabelsRange>
            </c:ext>
            <c:ext xmlns:c16="http://schemas.microsoft.com/office/drawing/2014/chart" uri="{C3380CC4-5D6E-409C-BE32-E72D297353CC}">
              <c16:uniqueId val="{0000000C-5B33-492D-8D9F-C8857C45805A}"/>
            </c:ext>
          </c:extLst>
        </c:ser>
        <c:ser>
          <c:idx val="1"/>
          <c:order val="1"/>
          <c:tx>
            <c:strRef>
              <c:f>'Analysis 02'!$I$4</c:f>
              <c:strCache>
                <c:ptCount val="1"/>
                <c:pt idx="0">
                  <c:v>Total Target</c:v>
                </c:pt>
              </c:strCache>
            </c:strRef>
          </c:tx>
          <c:spPr>
            <a:ln w="28575" cap="rnd">
              <a:solidFill>
                <a:schemeClr val="bg1">
                  <a:lumMod val="65000"/>
                </a:schemeClr>
              </a:solidFill>
              <a:round/>
            </a:ln>
            <a:effectLst/>
          </c:spPr>
          <c:marker>
            <c:symbol val="none"/>
          </c:marker>
          <c:cat>
            <c:strRef>
              <c:f>'Analysis 02'!$G$5:$G$16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02'!$I$5:$I$16</c:f>
              <c:numCache>
                <c:formatCode>[&gt;=1000000]0,,"M";[&gt;=1000]0,"K";0</c:formatCode>
                <c:ptCount val="12"/>
                <c:pt idx="0">
                  <c:v>439042</c:v>
                </c:pt>
                <c:pt idx="1">
                  <c:v>431279</c:v>
                </c:pt>
                <c:pt idx="2">
                  <c:v>445591</c:v>
                </c:pt>
                <c:pt idx="3">
                  <c:v>453071</c:v>
                </c:pt>
                <c:pt idx="4">
                  <c:v>444167</c:v>
                </c:pt>
                <c:pt idx="5">
                  <c:v>421979</c:v>
                </c:pt>
                <c:pt idx="6">
                  <c:v>456718</c:v>
                </c:pt>
                <c:pt idx="7">
                  <c:v>431727</c:v>
                </c:pt>
                <c:pt idx="8">
                  <c:v>446912</c:v>
                </c:pt>
                <c:pt idx="9">
                  <c:v>414360</c:v>
                </c:pt>
                <c:pt idx="10">
                  <c:v>413371</c:v>
                </c:pt>
                <c:pt idx="11">
                  <c:v>456773</c:v>
                </c:pt>
              </c:numCache>
            </c:numRef>
          </c:val>
          <c:smooth val="1"/>
          <c:extLst>
            <c:ext xmlns:c16="http://schemas.microsoft.com/office/drawing/2014/chart" uri="{C3380CC4-5D6E-409C-BE32-E72D297353CC}">
              <c16:uniqueId val="{0000000D-5B33-492D-8D9F-C8857C45805A}"/>
            </c:ext>
          </c:extLst>
        </c:ser>
        <c:dLbls>
          <c:showLegendKey val="0"/>
          <c:showVal val="0"/>
          <c:showCatName val="0"/>
          <c:showSerName val="0"/>
          <c:showPercent val="0"/>
          <c:showBubbleSize val="0"/>
        </c:dLbls>
        <c:marker val="1"/>
        <c:smooth val="0"/>
        <c:axId val="687010655"/>
        <c:axId val="687002015"/>
      </c:lineChart>
      <c:catAx>
        <c:axId val="68701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002015"/>
        <c:crosses val="autoZero"/>
        <c:auto val="1"/>
        <c:lblAlgn val="ctr"/>
        <c:lblOffset val="100"/>
        <c:noMultiLvlLbl val="0"/>
      </c:catAx>
      <c:valAx>
        <c:axId val="687002015"/>
        <c:scaling>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010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9223301558697396E-2"/>
          <c:y val="0.19125006588338883"/>
          <c:w val="0.96155339688260522"/>
          <c:h val="0.74687491280139706"/>
        </c:manualLayout>
      </c:layout>
      <c:barChart>
        <c:barDir val="col"/>
        <c:grouping val="clustered"/>
        <c:varyColors val="0"/>
        <c:ser>
          <c:idx val="0"/>
          <c:order val="0"/>
          <c:tx>
            <c:strRef>
              <c:f>'Analysis 02'!$M$4</c:f>
              <c:strCache>
                <c:ptCount val="1"/>
                <c:pt idx="0">
                  <c:v>Variance</c:v>
                </c:pt>
              </c:strCache>
            </c:strRef>
          </c:tx>
          <c:spPr>
            <a:solidFill>
              <a:srgbClr val="A9D18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02'!$L$5:$L$16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02'!$M$5:$M$16</c:f>
              <c:numCache>
                <c:formatCode>\+0.0%;\-0.0%</c:formatCode>
                <c:ptCount val="12"/>
                <c:pt idx="0">
                  <c:v>1.1662938853230749E-2</c:v>
                </c:pt>
                <c:pt idx="1">
                  <c:v>-1.7477039225187483E-2</c:v>
                </c:pt>
                <c:pt idx="2">
                  <c:v>5.1063127397096203E-2</c:v>
                </c:pt>
                <c:pt idx="3">
                  <c:v>-9.7517607615581932E-3</c:v>
                </c:pt>
                <c:pt idx="4">
                  <c:v>8.2297063942165932E-2</c:v>
                </c:pt>
                <c:pt idx="5">
                  <c:v>7.9440303901378878E-2</c:v>
                </c:pt>
                <c:pt idx="6">
                  <c:v>-5.0342092932618265E-2</c:v>
                </c:pt>
                <c:pt idx="7">
                  <c:v>0.12516995694038077</c:v>
                </c:pt>
                <c:pt idx="8">
                  <c:v>-7.7522420521256973E-3</c:v>
                </c:pt>
                <c:pt idx="9">
                  <c:v>0.10769470991408368</c:v>
                </c:pt>
                <c:pt idx="10">
                  <c:v>0.11894015303443975</c:v>
                </c:pt>
                <c:pt idx="11">
                  <c:v>-3.4038154619471607E-2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DCED-47B8-BB9B-A2EF1F748F2B}"/>
            </c:ext>
          </c:extLst>
        </c:ser>
        <c:dLbls>
          <c:showLegendKey val="0"/>
          <c:showVal val="0"/>
          <c:showCatName val="0"/>
          <c:showSerName val="0"/>
          <c:showPercent val="0"/>
          <c:showBubbleSize val="0"/>
        </c:dLbls>
        <c:gapWidth val="219"/>
        <c:overlap val="-27"/>
        <c:axId val="1507659775"/>
        <c:axId val="1507664575"/>
      </c:barChart>
      <c:catAx>
        <c:axId val="1507659775"/>
        <c:scaling>
          <c:orientation val="minMax"/>
        </c:scaling>
        <c:delete val="1"/>
        <c:axPos val="b"/>
        <c:numFmt formatCode="General" sourceLinked="1"/>
        <c:majorTickMark val="none"/>
        <c:minorTickMark val="none"/>
        <c:tickLblPos val="nextTo"/>
        <c:crossAx val="1507664575"/>
        <c:crosses val="autoZero"/>
        <c:auto val="1"/>
        <c:lblAlgn val="ctr"/>
        <c:lblOffset val="100"/>
        <c:noMultiLvlLbl val="0"/>
      </c:catAx>
      <c:valAx>
        <c:axId val="1507664575"/>
        <c:scaling>
          <c:orientation val="minMax"/>
        </c:scaling>
        <c:delete val="1"/>
        <c:axPos val="l"/>
        <c:numFmt formatCode="\+0.0%;\-0.0%" sourceLinked="1"/>
        <c:majorTickMark val="none"/>
        <c:minorTickMark val="none"/>
        <c:tickLblPos val="nextTo"/>
        <c:crossAx val="15076597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04522131242904E-2"/>
          <c:y val="0.22720289973437252"/>
          <c:w val="0.88790955737514188"/>
          <c:h val="0.65821636778712456"/>
        </c:manualLayout>
      </c:layout>
      <c:barChart>
        <c:barDir val="col"/>
        <c:grouping val="clustered"/>
        <c:varyColors val="0"/>
        <c:ser>
          <c:idx val="0"/>
          <c:order val="0"/>
          <c:tx>
            <c:strRef>
              <c:f>'Analysis 02'!$AB$14</c:f>
              <c:strCache>
                <c:ptCount val="1"/>
                <c:pt idx="0">
                  <c:v>Total Revenue</c:v>
                </c:pt>
              </c:strCache>
            </c:strRef>
          </c:tx>
          <c:spPr>
            <a:solidFill>
              <a:schemeClr val="accent1"/>
            </a:solidFill>
            <a:ln>
              <a:noFill/>
            </a:ln>
            <a:effectLst/>
          </c:spPr>
          <c:invertIfNegative val="0"/>
          <c:dLbls>
            <c:dLbl>
              <c:idx val="0"/>
              <c:tx>
                <c:rich>
                  <a:bodyPr/>
                  <a:lstStyle/>
                  <a:p>
                    <a:fld id="{5F705EBE-D784-412A-A403-4133FD3C585B}" type="CELLRANGE">
                      <a:rPr lang="en-US"/>
                      <a:pPr/>
                      <a:t>[CELLRANGE]</a:t>
                    </a:fld>
                    <a:endParaRPr lang="en-US" baseline="0"/>
                  </a:p>
                  <a:p>
                    <a:fld id="{8122F7A1-BEFF-4750-B40E-CFA65F58A5D9}"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0-449D-42C9-A187-70820DEB2D09}"/>
                </c:ext>
              </c:extLst>
            </c:dLbl>
            <c:dLbl>
              <c:idx val="1"/>
              <c:tx>
                <c:rich>
                  <a:bodyPr/>
                  <a:lstStyle/>
                  <a:p>
                    <a:fld id="{11379EF5-786E-4F86-B8A3-12BB261C47FA}" type="CELLRANGE">
                      <a:rPr lang="en-US"/>
                      <a:pPr/>
                      <a:t>[CELLRANGE]</a:t>
                    </a:fld>
                    <a:endParaRPr lang="en-US" baseline="0"/>
                  </a:p>
                  <a:p>
                    <a:fld id="{1878E5AD-79EE-475B-97E2-7070D36CC200}"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449D-42C9-A187-70820DEB2D09}"/>
                </c:ext>
              </c:extLst>
            </c:dLbl>
            <c:dLbl>
              <c:idx val="2"/>
              <c:tx>
                <c:rich>
                  <a:bodyPr/>
                  <a:lstStyle/>
                  <a:p>
                    <a:fld id="{DF5C0F4F-DB14-42A4-A4E0-6B6D6DF36509}" type="CELLRANGE">
                      <a:rPr lang="en-US"/>
                      <a:pPr/>
                      <a:t>[CELLRANGE]</a:t>
                    </a:fld>
                    <a:endParaRPr lang="en-US" baseline="0"/>
                  </a:p>
                  <a:p>
                    <a:fld id="{6EBA60E2-8A19-4B67-BE6E-6BDE4E27A28D}"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449D-42C9-A187-70820DEB2D09}"/>
                </c:ext>
              </c:extLst>
            </c:dLbl>
            <c:dLbl>
              <c:idx val="3"/>
              <c:tx>
                <c:rich>
                  <a:bodyPr/>
                  <a:lstStyle/>
                  <a:p>
                    <a:fld id="{5246B8F3-A424-47AE-98C7-95B7085421DC}" type="CELLRANGE">
                      <a:rPr lang="en-US"/>
                      <a:pPr/>
                      <a:t>[CELLRANGE]</a:t>
                    </a:fld>
                    <a:endParaRPr lang="en-US" baseline="0"/>
                  </a:p>
                  <a:p>
                    <a:fld id="{E9EEBA44-8A4E-45D2-98BD-4873801C5D1F}" type="VALUE">
                      <a:rPr lang="en-US"/>
                      <a:pPr/>
                      <a:t>[VALUE]</a:t>
                    </a:fld>
                    <a:endParaRPr lang="en-US"/>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449D-42C9-A187-70820DEB2D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 02'!$AA$15:$AA$18</c:f>
              <c:strCache>
                <c:ptCount val="4"/>
                <c:pt idx="0">
                  <c:v>Q-1</c:v>
                </c:pt>
                <c:pt idx="1">
                  <c:v>Q-2</c:v>
                </c:pt>
                <c:pt idx="2">
                  <c:v>Q-3</c:v>
                </c:pt>
                <c:pt idx="3">
                  <c:v>Q-4</c:v>
                </c:pt>
              </c:strCache>
            </c:strRef>
          </c:cat>
          <c:val>
            <c:numRef>
              <c:f>'Analysis 02'!$AB$15:$AB$18</c:f>
              <c:numCache>
                <c:formatCode>[&gt;=1000000]0.00,,"M";[&gt;=1000]0.00,"K";0.00</c:formatCode>
                <c:ptCount val="4"/>
                <c:pt idx="0">
                  <c:v>1336248.3099999984</c:v>
                </c:pt>
                <c:pt idx="1">
                  <c:v>1384874.5400000024</c:v>
                </c:pt>
                <c:pt idx="2">
                  <c:v>1362939.5400000014</c:v>
                </c:pt>
                <c:pt idx="3">
                  <c:v>1362747.0800000008</c:v>
                </c:pt>
              </c:numCache>
            </c:numRef>
          </c:val>
          <c:extLst>
            <c:ext xmlns:c15="http://schemas.microsoft.com/office/drawing/2012/chart" uri="{02D57815-91ED-43cb-92C2-25804820EDAC}">
              <c15:datalabelsRange>
                <c15:f>'Analysis 02'!$AC$5:$AC$8</c15:f>
                <c15:dlblRangeCache>
                  <c:ptCount val="4"/>
                  <c:pt idx="1">
                    <c:v>+3.64%</c:v>
                  </c:pt>
                  <c:pt idx="2">
                    <c:v>-1.58%</c:v>
                  </c:pt>
                  <c:pt idx="3">
                    <c:v>-0.01%</c:v>
                  </c:pt>
                </c15:dlblRangeCache>
              </c15:datalabelsRange>
            </c:ext>
            <c:ext xmlns:c16="http://schemas.microsoft.com/office/drawing/2014/chart" uri="{C3380CC4-5D6E-409C-BE32-E72D297353CC}">
              <c16:uniqueId val="{00000004-449D-42C9-A187-70820DEB2D09}"/>
            </c:ext>
          </c:extLst>
        </c:ser>
        <c:ser>
          <c:idx val="1"/>
          <c:order val="1"/>
          <c:tx>
            <c:strRef>
              <c:f>'Analysis 02'!$AC$14</c:f>
              <c:strCache>
                <c:ptCount val="1"/>
                <c:pt idx="0">
                  <c:v>Highlight</c:v>
                </c:pt>
              </c:strCache>
            </c:strRef>
          </c:tx>
          <c:spPr>
            <a:solidFill>
              <a:srgbClr val="1F8CB3"/>
            </a:solidFill>
            <a:ln>
              <a:noFill/>
            </a:ln>
            <a:effectLst/>
          </c:spPr>
          <c:invertIfNegative val="0"/>
          <c:val>
            <c:numRef>
              <c:f>'Analysis 02'!$AC$15:$AC$18</c:f>
              <c:numCache>
                <c:formatCode>General</c:formatCode>
                <c:ptCount val="4"/>
                <c:pt idx="0">
                  <c:v>0</c:v>
                </c:pt>
                <c:pt idx="1">
                  <c:v>1384874.5400000024</c:v>
                </c:pt>
                <c:pt idx="2">
                  <c:v>1362939.5400000014</c:v>
                </c:pt>
                <c:pt idx="3">
                  <c:v>1362747.0800000008</c:v>
                </c:pt>
              </c:numCache>
            </c:numRef>
          </c:val>
          <c:extLst>
            <c:ext xmlns:c16="http://schemas.microsoft.com/office/drawing/2014/chart" uri="{C3380CC4-5D6E-409C-BE32-E72D297353CC}">
              <c16:uniqueId val="{00000005-449D-42C9-A187-70820DEB2D09}"/>
            </c:ext>
          </c:extLst>
        </c:ser>
        <c:dLbls>
          <c:showLegendKey val="0"/>
          <c:showVal val="0"/>
          <c:showCatName val="0"/>
          <c:showSerName val="0"/>
          <c:showPercent val="0"/>
          <c:showBubbleSize val="0"/>
        </c:dLbls>
        <c:gapWidth val="219"/>
        <c:overlap val="100"/>
        <c:axId val="1507686175"/>
        <c:axId val="1507679455"/>
      </c:barChart>
      <c:lineChart>
        <c:grouping val="standard"/>
        <c:varyColors val="0"/>
        <c:ser>
          <c:idx val="2"/>
          <c:order val="2"/>
          <c:tx>
            <c:strRef>
              <c:f>'Analysis 02'!$AD$14</c:f>
              <c:strCache>
                <c:ptCount val="1"/>
                <c:pt idx="0">
                  <c:v>Average</c:v>
                </c:pt>
              </c:strCache>
            </c:strRef>
          </c:tx>
          <c:spPr>
            <a:ln w="19050" cap="rnd">
              <a:solidFill>
                <a:schemeClr val="accent3"/>
              </a:solidFill>
              <a:prstDash val="dash"/>
              <a:round/>
            </a:ln>
            <a:effectLst/>
          </c:spPr>
          <c:marker>
            <c:symbol val="none"/>
          </c:marker>
          <c:val>
            <c:numRef>
              <c:f>'Analysis 02'!$AD$15:$AD$18</c:f>
              <c:numCache>
                <c:formatCode>[&gt;=1000000]0.00,,"M";[&gt;=1000]0.00,"K";0.00</c:formatCode>
                <c:ptCount val="4"/>
                <c:pt idx="0">
                  <c:v>1361702.3675000006</c:v>
                </c:pt>
                <c:pt idx="1">
                  <c:v>1361702.3675000006</c:v>
                </c:pt>
                <c:pt idx="2">
                  <c:v>1361702.3675000006</c:v>
                </c:pt>
                <c:pt idx="3">
                  <c:v>1361702.3675000006</c:v>
                </c:pt>
              </c:numCache>
            </c:numRef>
          </c:val>
          <c:smooth val="0"/>
          <c:extLst>
            <c:ext xmlns:c16="http://schemas.microsoft.com/office/drawing/2014/chart" uri="{C3380CC4-5D6E-409C-BE32-E72D297353CC}">
              <c16:uniqueId val="{00000006-449D-42C9-A187-70820DEB2D09}"/>
            </c:ext>
          </c:extLst>
        </c:ser>
        <c:dLbls>
          <c:showLegendKey val="0"/>
          <c:showVal val="0"/>
          <c:showCatName val="0"/>
          <c:showSerName val="0"/>
          <c:showPercent val="0"/>
          <c:showBubbleSize val="0"/>
        </c:dLbls>
        <c:marker val="1"/>
        <c:smooth val="0"/>
        <c:axId val="1507686175"/>
        <c:axId val="1507679455"/>
      </c:lineChart>
      <c:catAx>
        <c:axId val="1507686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07679455"/>
        <c:crosses val="autoZero"/>
        <c:auto val="1"/>
        <c:lblAlgn val="ctr"/>
        <c:lblOffset val="100"/>
        <c:noMultiLvlLbl val="0"/>
      </c:catAx>
      <c:valAx>
        <c:axId val="1507679455"/>
        <c:scaling>
          <c:orientation val="minMax"/>
        </c:scaling>
        <c:delete val="1"/>
        <c:axPos val="l"/>
        <c:numFmt formatCode="[&gt;=1000000]0.00,,&quot;M&quot;;[&gt;=1000]0.00,&quot;K&quot;;0.00" sourceLinked="1"/>
        <c:majorTickMark val="out"/>
        <c:minorTickMark val="none"/>
        <c:tickLblPos val="nextTo"/>
        <c:crossAx val="15076861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9865557956819576E-2"/>
          <c:y val="0.18111894428096731"/>
          <c:w val="0.94026888408636089"/>
          <c:h val="0.66326454616473107"/>
        </c:manualLayout>
      </c:layout>
      <c:barChart>
        <c:barDir val="col"/>
        <c:grouping val="clustered"/>
        <c:varyColors val="0"/>
        <c:ser>
          <c:idx val="0"/>
          <c:order val="0"/>
          <c:tx>
            <c:strRef>
              <c:f>'Analysis 3'!$L$19</c:f>
              <c:strCache>
                <c:ptCount val="1"/>
                <c:pt idx="0">
                  <c:v>Profit Margin</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3'!$K$20:$K$24</c:f>
              <c:strCache>
                <c:ptCount val="5"/>
                <c:pt idx="0">
                  <c:v>Washington</c:v>
                </c:pt>
                <c:pt idx="1">
                  <c:v>California</c:v>
                </c:pt>
                <c:pt idx="2">
                  <c:v>Michigan</c:v>
                </c:pt>
                <c:pt idx="3">
                  <c:v>Virginia</c:v>
                </c:pt>
                <c:pt idx="4">
                  <c:v>Missouri</c:v>
                </c:pt>
              </c:strCache>
            </c:strRef>
          </c:cat>
          <c:val>
            <c:numRef>
              <c:f>'Analysis 3'!$L$20:$L$24</c:f>
              <c:numCache>
                <c:formatCode>[&gt;=1000000]0.0,,"M";[&gt;=1000]0.0,"K";0</c:formatCode>
                <c:ptCount val="5"/>
                <c:pt idx="0">
                  <c:v>134907.56</c:v>
                </c:pt>
                <c:pt idx="1">
                  <c:v>132555.79000000024</c:v>
                </c:pt>
                <c:pt idx="2">
                  <c:v>132061.01999999973</c:v>
                </c:pt>
                <c:pt idx="3">
                  <c:v>131335.97000000015</c:v>
                </c:pt>
                <c:pt idx="4">
                  <c:v>128176.22000000032</c:v>
                </c:pt>
              </c:numCache>
            </c:numRef>
          </c:val>
          <c:extLst>
            <c:ext xmlns:c16="http://schemas.microsoft.com/office/drawing/2014/chart" uri="{C3380CC4-5D6E-409C-BE32-E72D297353CC}">
              <c16:uniqueId val="{00000000-81FD-430A-8D98-B564791CA481}"/>
            </c:ext>
          </c:extLst>
        </c:ser>
        <c:dLbls>
          <c:showLegendKey val="0"/>
          <c:showVal val="0"/>
          <c:showCatName val="0"/>
          <c:showSerName val="0"/>
          <c:showPercent val="0"/>
          <c:showBubbleSize val="0"/>
        </c:dLbls>
        <c:gapWidth val="219"/>
        <c:overlap val="-27"/>
        <c:axId val="275787439"/>
        <c:axId val="275785039"/>
      </c:barChart>
      <c:catAx>
        <c:axId val="27578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785039"/>
        <c:crosses val="autoZero"/>
        <c:auto val="1"/>
        <c:lblAlgn val="ctr"/>
        <c:lblOffset val="100"/>
        <c:noMultiLvlLbl val="0"/>
      </c:catAx>
      <c:valAx>
        <c:axId val="275785039"/>
        <c:scaling>
          <c:orientation val="minMax"/>
        </c:scaling>
        <c:delete val="1"/>
        <c:axPos val="l"/>
        <c:numFmt formatCode="[&gt;=1000000]0.0,,&quot;M&quot;;[&gt;=1000]0.0,&quot;K&quot;;0" sourceLinked="1"/>
        <c:majorTickMark val="none"/>
        <c:minorTickMark val="none"/>
        <c:tickLblPos val="nextTo"/>
        <c:crossAx val="27578743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4.xlsx]Analysis 3!CustomerAgeGroup</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958348032185119E-2"/>
          <c:y val="0.15197559728917018"/>
          <c:w val="0.92208330393562976"/>
          <c:h val="0.68014008879204191"/>
        </c:manualLayout>
      </c:layout>
      <c:barChart>
        <c:barDir val="col"/>
        <c:grouping val="clustered"/>
        <c:varyColors val="0"/>
        <c:ser>
          <c:idx val="0"/>
          <c:order val="0"/>
          <c:tx>
            <c:strRef>
              <c:f>'Analysis 3'!$AA$7</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3'!$Z$8:$Z$12</c:f>
              <c:strCache>
                <c:ptCount val="5"/>
                <c:pt idx="0">
                  <c:v>0-20</c:v>
                </c:pt>
                <c:pt idx="1">
                  <c:v>21-30</c:v>
                </c:pt>
                <c:pt idx="2">
                  <c:v>31-40</c:v>
                </c:pt>
                <c:pt idx="3">
                  <c:v>41-50</c:v>
                </c:pt>
                <c:pt idx="4">
                  <c:v>51 +</c:v>
                </c:pt>
              </c:strCache>
            </c:strRef>
          </c:cat>
          <c:val>
            <c:numRef>
              <c:f>'Analysis 3'!$AA$8:$AA$12</c:f>
              <c:numCache>
                <c:formatCode>[&gt;=1000000]0,,"M";[&gt;=1000]0,"K";0</c:formatCode>
                <c:ptCount val="5"/>
                <c:pt idx="0">
                  <c:v>23280.019999999993</c:v>
                </c:pt>
                <c:pt idx="1">
                  <c:v>362924.95</c:v>
                </c:pt>
                <c:pt idx="2">
                  <c:v>418408.67999999854</c:v>
                </c:pt>
                <c:pt idx="3">
                  <c:v>520925.08999999939</c:v>
                </c:pt>
                <c:pt idx="4">
                  <c:v>971973.31999999331</c:v>
                </c:pt>
              </c:numCache>
            </c:numRef>
          </c:val>
          <c:extLst>
            <c:ext xmlns:c16="http://schemas.microsoft.com/office/drawing/2014/chart" uri="{C3380CC4-5D6E-409C-BE32-E72D297353CC}">
              <c16:uniqueId val="{00000000-E07E-47EC-8876-74BC1C9FEA3A}"/>
            </c:ext>
          </c:extLst>
        </c:ser>
        <c:dLbls>
          <c:dLblPos val="outEnd"/>
          <c:showLegendKey val="0"/>
          <c:showVal val="1"/>
          <c:showCatName val="0"/>
          <c:showSerName val="0"/>
          <c:showPercent val="0"/>
          <c:showBubbleSize val="0"/>
        </c:dLbls>
        <c:gapWidth val="219"/>
        <c:overlap val="-27"/>
        <c:axId val="1734158944"/>
        <c:axId val="1734171904"/>
      </c:barChart>
      <c:catAx>
        <c:axId val="173415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171904"/>
        <c:crosses val="autoZero"/>
        <c:auto val="1"/>
        <c:lblAlgn val="ctr"/>
        <c:lblOffset val="100"/>
        <c:noMultiLvlLbl val="0"/>
      </c:catAx>
      <c:valAx>
        <c:axId val="1734171904"/>
        <c:scaling>
          <c:orientation val="minMax"/>
        </c:scaling>
        <c:delete val="1"/>
        <c:axPos val="l"/>
        <c:numFmt formatCode="[&gt;=1000000]0,,&quot;M&quot;;[&gt;=1000]0,&quot;K&quot;;0" sourceLinked="1"/>
        <c:majorTickMark val="none"/>
        <c:minorTickMark val="none"/>
        <c:tickLblPos val="nextTo"/>
        <c:crossAx val="173415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39315432318814E-2"/>
          <c:y val="0.15000611116988333"/>
          <c:w val="0.95921369135362367"/>
          <c:h val="0.69869467465466761"/>
        </c:manualLayout>
      </c:layout>
      <c:areaChart>
        <c:grouping val="stacked"/>
        <c:varyColors val="0"/>
        <c:ser>
          <c:idx val="1"/>
          <c:order val="1"/>
          <c:tx>
            <c:strRef>
              <c:f>'Analysis 3'!$AZ$7</c:f>
              <c:strCache>
                <c:ptCount val="1"/>
                <c:pt idx="0">
                  <c:v>New Chart</c:v>
                </c:pt>
              </c:strCache>
            </c:strRef>
          </c:tx>
          <c:spPr>
            <a:gradFill flip="none" rotWithShape="1">
              <a:gsLst>
                <a:gs pos="100000">
                  <a:schemeClr val="accent1">
                    <a:lumMod val="60000"/>
                    <a:lumOff val="40000"/>
                    <a:alpha val="5000"/>
                  </a:schemeClr>
                </a:gs>
                <a:gs pos="57000">
                  <a:schemeClr val="accent1">
                    <a:lumMod val="60000"/>
                    <a:lumOff val="40000"/>
                    <a:alpha val="27000"/>
                  </a:schemeClr>
                </a:gs>
                <a:gs pos="75000">
                  <a:schemeClr val="accent1">
                    <a:lumMod val="60000"/>
                    <a:lumOff val="40000"/>
                    <a:alpha val="10000"/>
                  </a:schemeClr>
                </a:gs>
                <a:gs pos="0">
                  <a:schemeClr val="accent1">
                    <a:lumMod val="60000"/>
                    <a:lumOff val="40000"/>
                  </a:schemeClr>
                </a:gs>
              </a:gsLst>
              <a:path path="circle">
                <a:fillToRect l="50000" t="50000" r="50000" b="50000"/>
              </a:path>
              <a:tileRect/>
            </a:gradFill>
            <a:ln>
              <a:noFill/>
            </a:ln>
            <a:effectLst>
              <a:innerShdw blurRad="622300" dir="18060000">
                <a:schemeClr val="accent1">
                  <a:lumMod val="60000"/>
                  <a:lumOff val="40000"/>
                  <a:alpha val="20000"/>
                </a:schemeClr>
              </a:innerShdw>
            </a:effectLst>
          </c:spPr>
          <c:val>
            <c:numRef>
              <c:f>'Analysis 3'!$AZ$8:$AZ$19</c:f>
              <c:numCache>
                <c:formatCode>[&gt;=1000000]0.0,,"M";[&gt;=1000]0.0,"K";0</c:formatCode>
                <c:ptCount val="12"/>
                <c:pt idx="0">
                  <c:v>177715.37999999989</c:v>
                </c:pt>
                <c:pt idx="1">
                  <c:v>177756.57000000004</c:v>
                </c:pt>
                <c:pt idx="2">
                  <c:v>204515.86999999941</c:v>
                </c:pt>
                <c:pt idx="3">
                  <c:v>192977.04000000018</c:v>
                </c:pt>
                <c:pt idx="4">
                  <c:v>205642.85000000033</c:v>
                </c:pt>
                <c:pt idx="5">
                  <c:v>195489.95000000042</c:v>
                </c:pt>
                <c:pt idx="6">
                  <c:v>182737.19000000047</c:v>
                </c:pt>
                <c:pt idx="7">
                  <c:v>208599.36000000034</c:v>
                </c:pt>
                <c:pt idx="8">
                  <c:v>190084.82000000039</c:v>
                </c:pt>
                <c:pt idx="9">
                  <c:v>190384.21999999968</c:v>
                </c:pt>
                <c:pt idx="10">
                  <c:v>192253.24999999942</c:v>
                </c:pt>
                <c:pt idx="11">
                  <c:v>179355.56000000011</c:v>
                </c:pt>
              </c:numCache>
            </c:numRef>
          </c:val>
          <c:extLst>
            <c:ext xmlns:c16="http://schemas.microsoft.com/office/drawing/2014/chart" uri="{C3380CC4-5D6E-409C-BE32-E72D297353CC}">
              <c16:uniqueId val="{00000000-CB8A-4541-BA25-4B5E98EAA111}"/>
            </c:ext>
          </c:extLst>
        </c:ser>
        <c:dLbls>
          <c:showLegendKey val="0"/>
          <c:showVal val="0"/>
          <c:showCatName val="0"/>
          <c:showSerName val="0"/>
          <c:showPercent val="0"/>
          <c:showBubbleSize val="0"/>
        </c:dLbls>
        <c:axId val="3470799"/>
        <c:axId val="3468879"/>
      </c:areaChart>
      <c:lineChart>
        <c:grouping val="standard"/>
        <c:varyColors val="0"/>
        <c:ser>
          <c:idx val="0"/>
          <c:order val="0"/>
          <c:tx>
            <c:strRef>
              <c:f>'Analysis 3'!$AY$7</c:f>
              <c:strCache>
                <c:ptCount val="1"/>
                <c:pt idx="0">
                  <c:v>Profit Margin</c:v>
                </c:pt>
              </c:strCache>
            </c:strRef>
          </c:tx>
          <c:spPr>
            <a:ln w="28575" cap="rnd">
              <a:solidFill>
                <a:schemeClr val="accent1"/>
              </a:solidFill>
              <a:round/>
            </a:ln>
            <a:effectLst/>
          </c:spPr>
          <c:marker>
            <c:symbol val="circle"/>
            <c:size val="5"/>
            <c:spPr>
              <a:solidFill>
                <a:srgbClr val="1F8CB3"/>
              </a:solidFill>
              <a:ln w="9525">
                <a:solidFill>
                  <a:srgbClr val="1F8CB3"/>
                </a:solidFill>
              </a:ln>
              <a:effectLst/>
            </c:spPr>
          </c:marker>
          <c:dLbls>
            <c:dLbl>
              <c:idx val="0"/>
              <c:tx>
                <c:rich>
                  <a:bodyPr/>
                  <a:lstStyle/>
                  <a:p>
                    <a:fld id="{F9C710E9-1E78-461E-B213-2B79D2CB575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B8A-4541-BA25-4B5E98EAA111}"/>
                </c:ext>
              </c:extLst>
            </c:dLbl>
            <c:dLbl>
              <c:idx val="1"/>
              <c:tx>
                <c:rich>
                  <a:bodyPr/>
                  <a:lstStyle/>
                  <a:p>
                    <a:fld id="{27BFFAD5-46F5-4BCB-8076-97213DFE2330}"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B8A-4541-BA25-4B5E98EAA111}"/>
                </c:ext>
              </c:extLst>
            </c:dLbl>
            <c:dLbl>
              <c:idx val="2"/>
              <c:tx>
                <c:rich>
                  <a:bodyPr/>
                  <a:lstStyle/>
                  <a:p>
                    <a:fld id="{2930BD09-2DB0-47D1-9C40-3B5A17E3974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B8A-4541-BA25-4B5E98EAA111}"/>
                </c:ext>
              </c:extLst>
            </c:dLbl>
            <c:dLbl>
              <c:idx val="3"/>
              <c:tx>
                <c:rich>
                  <a:bodyPr/>
                  <a:lstStyle/>
                  <a:p>
                    <a:fld id="{E1552691-D92D-4CB1-A7C7-7F185AE8EC7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B8A-4541-BA25-4B5E98EAA111}"/>
                </c:ext>
              </c:extLst>
            </c:dLbl>
            <c:dLbl>
              <c:idx val="4"/>
              <c:tx>
                <c:rich>
                  <a:bodyPr/>
                  <a:lstStyle/>
                  <a:p>
                    <a:fld id="{F56B176E-F5FD-4AED-916A-6E6F3E25F84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B8A-4541-BA25-4B5E98EAA111}"/>
                </c:ext>
              </c:extLst>
            </c:dLbl>
            <c:dLbl>
              <c:idx val="5"/>
              <c:tx>
                <c:rich>
                  <a:bodyPr/>
                  <a:lstStyle/>
                  <a:p>
                    <a:fld id="{64240DB1-7495-4341-AC2D-C4CE37DFD09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B8A-4541-BA25-4B5E98EAA111}"/>
                </c:ext>
              </c:extLst>
            </c:dLbl>
            <c:dLbl>
              <c:idx val="6"/>
              <c:tx>
                <c:rich>
                  <a:bodyPr/>
                  <a:lstStyle/>
                  <a:p>
                    <a:fld id="{15DF913E-FBA2-4838-9D7A-C7C0047D98B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CB8A-4541-BA25-4B5E98EAA111}"/>
                </c:ext>
              </c:extLst>
            </c:dLbl>
            <c:dLbl>
              <c:idx val="7"/>
              <c:tx>
                <c:rich>
                  <a:bodyPr/>
                  <a:lstStyle/>
                  <a:p>
                    <a:fld id="{674D80EE-6248-40C3-AB1A-E0C7857E71A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B8A-4541-BA25-4B5E98EAA111}"/>
                </c:ext>
              </c:extLst>
            </c:dLbl>
            <c:dLbl>
              <c:idx val="8"/>
              <c:tx>
                <c:rich>
                  <a:bodyPr/>
                  <a:lstStyle/>
                  <a:p>
                    <a:fld id="{6865B192-6FB7-4C8B-8094-202F7B372F6B}"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B8A-4541-BA25-4B5E98EAA111}"/>
                </c:ext>
              </c:extLst>
            </c:dLbl>
            <c:dLbl>
              <c:idx val="9"/>
              <c:tx>
                <c:rich>
                  <a:bodyPr/>
                  <a:lstStyle/>
                  <a:p>
                    <a:fld id="{13ABC63B-A7B4-486D-8EB7-6630D04C4B7C}"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B8A-4541-BA25-4B5E98EAA111}"/>
                </c:ext>
              </c:extLst>
            </c:dLbl>
            <c:dLbl>
              <c:idx val="10"/>
              <c:tx>
                <c:rich>
                  <a:bodyPr/>
                  <a:lstStyle/>
                  <a:p>
                    <a:fld id="{399C78E0-2285-4582-A1BA-6718A455E8B4}"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B8A-4541-BA25-4B5E98EAA111}"/>
                </c:ext>
              </c:extLst>
            </c:dLbl>
            <c:dLbl>
              <c:idx val="11"/>
              <c:tx>
                <c:rich>
                  <a:bodyPr/>
                  <a:lstStyle/>
                  <a:p>
                    <a:fld id="{5BE61914-A235-496F-A886-17412B498D05}"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B8A-4541-BA25-4B5E98EAA1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'Analysis 3'!$AX$8:$AX$19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3'!$AY$8:$AY$19</c:f>
              <c:numCache>
                <c:formatCode>[&gt;=1000000]0.0,,"M";[&gt;=1000]0.0,"K";0</c:formatCode>
                <c:ptCount val="12"/>
                <c:pt idx="0">
                  <c:v>177715.37999999989</c:v>
                </c:pt>
                <c:pt idx="1">
                  <c:v>177756.57000000004</c:v>
                </c:pt>
                <c:pt idx="2">
                  <c:v>204515.86999999941</c:v>
                </c:pt>
                <c:pt idx="3">
                  <c:v>192977.04000000018</c:v>
                </c:pt>
                <c:pt idx="4">
                  <c:v>205642.85000000033</c:v>
                </c:pt>
                <c:pt idx="5">
                  <c:v>195489.95000000042</c:v>
                </c:pt>
                <c:pt idx="6">
                  <c:v>182737.19000000047</c:v>
                </c:pt>
                <c:pt idx="7">
                  <c:v>208599.36000000034</c:v>
                </c:pt>
                <c:pt idx="8">
                  <c:v>190084.82000000039</c:v>
                </c:pt>
                <c:pt idx="9">
                  <c:v>190384.21999999968</c:v>
                </c:pt>
                <c:pt idx="10">
                  <c:v>192253.24999999942</c:v>
                </c:pt>
                <c:pt idx="11">
                  <c:v>179355.56000000011</c:v>
                </c:pt>
              </c:numCache>
            </c:numRef>
          </c:val>
          <c:smooth val="1"/>
          <c:extLst>
            <c:ext xmlns:c15="http://schemas.microsoft.com/office/drawing/2012/chart" uri="{02D57815-91ED-43cb-92C2-25804820EDAC}">
              <c15:datalabelsRange>
                <c15:f>'Analysis 3'!$AQ$8:$AQ$19</c15:f>
                <c15:dlblRangeCache>
                  <c:ptCount val="12"/>
                  <c:pt idx="1">
                    <c:v>0.02%</c:v>
                  </c:pt>
                  <c:pt idx="2">
                    <c:v>15.05%</c:v>
                  </c:pt>
                  <c:pt idx="3">
                    <c:v>-5.64%</c:v>
                  </c:pt>
                  <c:pt idx="4">
                    <c:v>6.56%</c:v>
                  </c:pt>
                  <c:pt idx="5">
                    <c:v>-4.94%</c:v>
                  </c:pt>
                  <c:pt idx="6">
                    <c:v>-6.52%</c:v>
                  </c:pt>
                  <c:pt idx="7">
                    <c:v>14.15%</c:v>
                  </c:pt>
                  <c:pt idx="8">
                    <c:v>-8.88%</c:v>
                  </c:pt>
                  <c:pt idx="9">
                    <c:v>0.16%</c:v>
                  </c:pt>
                  <c:pt idx="10">
                    <c:v>0.98%</c:v>
                  </c:pt>
                  <c:pt idx="11">
                    <c:v>-6.71%</c:v>
                  </c:pt>
                </c15:dlblRangeCache>
              </c15:datalabelsRange>
            </c:ext>
            <c:ext xmlns:c16="http://schemas.microsoft.com/office/drawing/2014/chart" uri="{C3380CC4-5D6E-409C-BE32-E72D297353CC}">
              <c16:uniqueId val="{0000000D-CB8A-4541-BA25-4B5E98EAA111}"/>
            </c:ext>
          </c:extLst>
        </c:ser>
        <c:dLbls>
          <c:showLegendKey val="0"/>
          <c:showVal val="0"/>
          <c:showCatName val="0"/>
          <c:showSerName val="0"/>
          <c:showPercent val="0"/>
          <c:showBubbleSize val="0"/>
        </c:dLbls>
        <c:marker val="1"/>
        <c:smooth val="0"/>
        <c:axId val="3470799"/>
        <c:axId val="3468879"/>
      </c:lineChart>
      <c:catAx>
        <c:axId val="347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8879"/>
        <c:crosses val="autoZero"/>
        <c:auto val="1"/>
        <c:lblAlgn val="ctr"/>
        <c:lblOffset val="100"/>
        <c:noMultiLvlLbl val="0"/>
      </c:catAx>
      <c:valAx>
        <c:axId val="3468879"/>
        <c:scaling>
          <c:orientation val="minMax"/>
        </c:scaling>
        <c:delete val="1"/>
        <c:axPos val="l"/>
        <c:numFmt formatCode="[&gt;=1000000]0.0,,&quot;M&quot;;[&gt;=1000]0.0,&quot;K&quot;;0" sourceLinked="1"/>
        <c:majorTickMark val="none"/>
        <c:minorTickMark val="none"/>
        <c:tickLblPos val="nextTo"/>
        <c:crossAx val="347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4.xlsx]Analysis 3!ProductWeekday</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3'!$BD$7</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3'!$BC$8:$BC$14</c:f>
              <c:strCache>
                <c:ptCount val="7"/>
                <c:pt idx="0">
                  <c:v>Sun</c:v>
                </c:pt>
                <c:pt idx="1">
                  <c:v>Mon</c:v>
                </c:pt>
                <c:pt idx="2">
                  <c:v>Tue</c:v>
                </c:pt>
                <c:pt idx="3">
                  <c:v>Wed</c:v>
                </c:pt>
                <c:pt idx="4">
                  <c:v>Thu</c:v>
                </c:pt>
                <c:pt idx="5">
                  <c:v>Fri</c:v>
                </c:pt>
                <c:pt idx="6">
                  <c:v>Sat</c:v>
                </c:pt>
              </c:strCache>
            </c:strRef>
          </c:cat>
          <c:val>
            <c:numRef>
              <c:f>'Analysis 3'!$BD$8:$BD$14</c:f>
              <c:numCache>
                <c:formatCode>[&gt;=1000000]0,,"M";[&gt;=1000]0,"K";0</c:formatCode>
                <c:ptCount val="7"/>
                <c:pt idx="0">
                  <c:v>313403.34999999951</c:v>
                </c:pt>
                <c:pt idx="1">
                  <c:v>342889.85000000324</c:v>
                </c:pt>
                <c:pt idx="2">
                  <c:v>324340.81999999884</c:v>
                </c:pt>
                <c:pt idx="3">
                  <c:v>324189.0599999979</c:v>
                </c:pt>
                <c:pt idx="4">
                  <c:v>340665.27999999869</c:v>
                </c:pt>
                <c:pt idx="5">
                  <c:v>319564.96000000124</c:v>
                </c:pt>
                <c:pt idx="6">
                  <c:v>332458.74000000069</c:v>
                </c:pt>
              </c:numCache>
            </c:numRef>
          </c:val>
          <c:extLst>
            <c:ext xmlns:c16="http://schemas.microsoft.com/office/drawing/2014/chart" uri="{C3380CC4-5D6E-409C-BE32-E72D297353CC}">
              <c16:uniqueId val="{00000000-61C8-4ADA-B3C2-E5F05DF80626}"/>
            </c:ext>
          </c:extLst>
        </c:ser>
        <c:dLbls>
          <c:dLblPos val="outEnd"/>
          <c:showLegendKey val="0"/>
          <c:showVal val="1"/>
          <c:showCatName val="0"/>
          <c:showSerName val="0"/>
          <c:showPercent val="0"/>
          <c:showBubbleSize val="0"/>
        </c:dLbls>
        <c:gapWidth val="219"/>
        <c:overlap val="-27"/>
        <c:axId val="36691407"/>
        <c:axId val="36697647"/>
      </c:barChart>
      <c:catAx>
        <c:axId val="3669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97647"/>
        <c:crosses val="autoZero"/>
        <c:auto val="1"/>
        <c:lblAlgn val="ctr"/>
        <c:lblOffset val="100"/>
        <c:noMultiLvlLbl val="0"/>
      </c:catAx>
      <c:valAx>
        <c:axId val="36697647"/>
        <c:scaling>
          <c:orientation val="minMax"/>
        </c:scaling>
        <c:delete val="1"/>
        <c:axPos val="l"/>
        <c:numFmt formatCode="[&gt;=1000000]0,,&quot;M&quot;;[&gt;=1000]0,&quot;K&quot;;0" sourceLinked="1"/>
        <c:majorTickMark val="none"/>
        <c:minorTickMark val="none"/>
        <c:tickLblPos val="nextTo"/>
        <c:crossAx val="3669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1328009982870364"/>
          <c:y val="6.7126058124343219E-2"/>
          <c:w val="0.5805582797203217"/>
          <c:h val="0.86574788375131362"/>
        </c:manualLayout>
      </c:layout>
      <c:barChart>
        <c:barDir val="bar"/>
        <c:grouping val="clustered"/>
        <c:varyColors val="0"/>
        <c:ser>
          <c:idx val="0"/>
          <c:order val="0"/>
          <c:tx>
            <c:strRef>
              <c:f>'Analysis 3'!$BK$15</c:f>
              <c:strCache>
                <c:ptCount val="1"/>
                <c:pt idx="0">
                  <c:v>Profit Margin</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3'!$BJ$16:$BJ$20</c:f>
              <c:strCache>
                <c:ptCount val="5"/>
                <c:pt idx="0">
                  <c:v>Begin Brew</c:v>
                </c:pt>
                <c:pt idx="1">
                  <c:v>Common Splash</c:v>
                </c:pt>
                <c:pt idx="2">
                  <c:v>Onto Dew</c:v>
                </c:pt>
                <c:pt idx="3">
                  <c:v>Eight Brew</c:v>
                </c:pt>
                <c:pt idx="4">
                  <c:v>Attorney Mist</c:v>
                </c:pt>
              </c:strCache>
            </c:strRef>
          </c:cat>
          <c:val>
            <c:numRef>
              <c:f>'Analysis 3'!$BK$16:$BK$20</c:f>
              <c:numCache>
                <c:formatCode>[&gt;=1000000]"$"0,,"M";[&gt;=1000]"$"0,"K";0</c:formatCode>
                <c:ptCount val="5"/>
                <c:pt idx="0">
                  <c:v>95024.850000000035</c:v>
                </c:pt>
                <c:pt idx="1">
                  <c:v>84506.489999999932</c:v>
                </c:pt>
                <c:pt idx="2">
                  <c:v>83284.599999999977</c:v>
                </c:pt>
                <c:pt idx="3">
                  <c:v>82987.239999999991</c:v>
                </c:pt>
                <c:pt idx="4">
                  <c:v>78081.849999999962</c:v>
                </c:pt>
              </c:numCache>
            </c:numRef>
          </c:val>
          <c:extLst>
            <c:ext xmlns:c16="http://schemas.microsoft.com/office/drawing/2014/chart" uri="{C3380CC4-5D6E-409C-BE32-E72D297353CC}">
              <c16:uniqueId val="{00000000-DFA5-4125-A996-6E27B3DD7ABD}"/>
            </c:ext>
          </c:extLst>
        </c:ser>
        <c:dLbls>
          <c:dLblPos val="outEnd"/>
          <c:showLegendKey val="0"/>
          <c:showVal val="1"/>
          <c:showCatName val="0"/>
          <c:showSerName val="0"/>
          <c:showPercent val="0"/>
          <c:showBubbleSize val="0"/>
        </c:dLbls>
        <c:gapWidth val="219"/>
        <c:overlap val="-27"/>
        <c:axId val="1421017456"/>
        <c:axId val="1421014576"/>
      </c:barChart>
      <c:catAx>
        <c:axId val="142101745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21014576"/>
        <c:crosses val="autoZero"/>
        <c:auto val="1"/>
        <c:lblAlgn val="ctr"/>
        <c:lblOffset val="100"/>
        <c:noMultiLvlLbl val="0"/>
      </c:catAx>
      <c:valAx>
        <c:axId val="1421014576"/>
        <c:scaling>
          <c:orientation val="minMax"/>
        </c:scaling>
        <c:delete val="1"/>
        <c:axPos val="t"/>
        <c:numFmt formatCode="[&gt;=1000000]&quot;$&quot;0,,&quot;M&quot;;[&gt;=1000]&quot;$&quot;0,&quot;K&quot;;0" sourceLinked="1"/>
        <c:majorTickMark val="none"/>
        <c:minorTickMark val="none"/>
        <c:tickLblPos val="nextTo"/>
        <c:crossAx val="14210174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4.xlsx]Analysis 3!PivotTable16</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5.0925925925925923E-2"/>
          <c:w val="0.40498731408573935"/>
          <c:h val="0.89814814814814814"/>
        </c:manualLayout>
      </c:layout>
      <c:barChart>
        <c:barDir val="bar"/>
        <c:grouping val="clustered"/>
        <c:varyColors val="0"/>
        <c:ser>
          <c:idx val="0"/>
          <c:order val="0"/>
          <c:tx>
            <c:strRef>
              <c:f>'Analysis 3'!$BU$7</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3'!$BT$8:$BT$15</c:f>
              <c:strCache>
                <c:ptCount val="8"/>
                <c:pt idx="0">
                  <c:v>Soft Drink</c:v>
                </c:pt>
                <c:pt idx="1">
                  <c:v>Sports Drink</c:v>
                </c:pt>
                <c:pt idx="2">
                  <c:v>Tea</c:v>
                </c:pt>
                <c:pt idx="3">
                  <c:v>Water</c:v>
                </c:pt>
                <c:pt idx="4">
                  <c:v>Energy Drink</c:v>
                </c:pt>
                <c:pt idx="5">
                  <c:v>Coffee</c:v>
                </c:pt>
                <c:pt idx="6">
                  <c:v>Alcoholic Beverage</c:v>
                </c:pt>
                <c:pt idx="7">
                  <c:v>Juice</c:v>
                </c:pt>
              </c:strCache>
            </c:strRef>
          </c:cat>
          <c:val>
            <c:numRef>
              <c:f>'Analysis 3'!$BU$8:$BU$15</c:f>
              <c:numCache>
                <c:formatCode>[&gt;=1000000]0,,"M";[&gt;=1000]0,"K";0</c:formatCode>
                <c:ptCount val="8"/>
                <c:pt idx="0">
                  <c:v>718216.26999999897</c:v>
                </c:pt>
                <c:pt idx="1">
                  <c:v>417457.83000000106</c:v>
                </c:pt>
                <c:pt idx="2">
                  <c:v>367414.25000000029</c:v>
                </c:pt>
                <c:pt idx="3">
                  <c:v>339210.49000000255</c:v>
                </c:pt>
                <c:pt idx="4">
                  <c:v>174072.76000000047</c:v>
                </c:pt>
                <c:pt idx="5">
                  <c:v>142236.05999999959</c:v>
                </c:pt>
                <c:pt idx="6">
                  <c:v>86449.160000000265</c:v>
                </c:pt>
                <c:pt idx="7">
                  <c:v>52455.239999999583</c:v>
                </c:pt>
              </c:numCache>
            </c:numRef>
          </c:val>
          <c:extLst>
            <c:ext xmlns:c16="http://schemas.microsoft.com/office/drawing/2014/chart" uri="{C3380CC4-5D6E-409C-BE32-E72D297353CC}">
              <c16:uniqueId val="{00000000-8EB9-4752-AABB-A2FA9B435FB0}"/>
            </c:ext>
          </c:extLst>
        </c:ser>
        <c:dLbls>
          <c:showLegendKey val="0"/>
          <c:showVal val="0"/>
          <c:showCatName val="0"/>
          <c:showSerName val="0"/>
          <c:showPercent val="0"/>
          <c:showBubbleSize val="0"/>
        </c:dLbls>
        <c:gapWidth val="182"/>
        <c:axId val="619092832"/>
        <c:axId val="619093312"/>
      </c:barChart>
      <c:catAx>
        <c:axId val="619092832"/>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619093312"/>
        <c:crosses val="autoZero"/>
        <c:auto val="1"/>
        <c:lblAlgn val="ctr"/>
        <c:lblOffset val="100"/>
        <c:noMultiLvlLbl val="0"/>
      </c:catAx>
      <c:valAx>
        <c:axId val="619093312"/>
        <c:scaling>
          <c:orientation val="minMax"/>
        </c:scaling>
        <c:delete val="1"/>
        <c:axPos val="t"/>
        <c:numFmt formatCode="[&gt;=1000000]0,,&quot;M&quot;;[&gt;=1000]0,&quot;K&quot;;0" sourceLinked="1"/>
        <c:majorTickMark val="none"/>
        <c:minorTickMark val="none"/>
        <c:tickLblPos val="nextTo"/>
        <c:crossAx val="61909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by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Revenue by Location</a:t>
          </a:r>
        </a:p>
      </cx:txPr>
    </cx:title>
    <cx:plotArea>
      <cx:plotAreaRegion>
        <cx:series layoutId="regionMap" uniqueId="{33277DFB-71C6-4CED-9324-6E0AA99AA36B}">
          <cx:tx>
            <cx:txData>
              <cx:f>_xlchart.v5.2</cx:f>
              <cx:v>Total Revenue</cx:v>
            </cx:txData>
          </cx:tx>
          <cx:dataId val="0"/>
          <cx:layoutPr>
            <cx:geography cultureLanguage="en-US" cultureRegion="US" attribution="Powered by Bing">
              <cx:geoCache provider="{E9337A44-BEBE-4D9F-B70C-5C5E7DAFC167}">
                <cx:binary>7Hxpb9xIsu1fMfz5UZ37MpgZ4JJVpX2xZMttfyFkSc01k2Rmcv31L8qSbalaY3twjQcYeEKjDYuV
xWCeyIgTJ4L+5+30j9v6/sa9mkxt/T9up3+9zkNo//HHH/42vzc3fs8Ut67xzV9h77YxfzR//VXc
3v9x527GwmZ/EITZH7f5jQv30+t//xO+LbtvTprbm1A09k1/7+bLe9/XwX/n2ouXXt3cmcKuCh9c
cRvwv16fFrd5kd3Y16/ubSjC/HZu7//1+tmnXr/6Y/e7/nbfVzWYFvo7WMvYnpJMaqmw/vyjXr+q
G5s9Xo4U35MUaan143Xx5d5nNwbW/4xFn+25ubtz997DI33+8+nKZ/bDhcPXr26b3obtvmWwhf96
/c4W4f7u1VW4Cff+9avCN8nDB5Jm+xDvrj4/9R/Pd/7f/9z5BezDzm+egLO7aT+69Dds/scVS2Nv
vmzP/x4ayvaIpoQozB6gkc+hwRjvCcG4Flyg7Q/+cu8HaH7CoJeR+bpwB5j/+fhbAnN64/3Nbd77
+xDAeX7ZySF7WBIqkUYvnhwJ6CCOKFWA28NNH4/Mz9rzMjo7j7OD0en//JYYberGFXe/8PAQtcc1
51g8hi2tnx8eRfaYkpQRRT+fHUSfg/QTBr0Mz9eFO8BsTn5LYJKbuvircbb4hdhQuUc4EwJSysPe
Q+B6mnMw1nsCzpbE7BG959j8nE0vw/N07Q5Cye95dPbvG5f9UnjInmCKKKbxi/AouscYo5Ih9eLR
+QmDXsbm68IdYPZ/T2AO67qwTfErUw7aw4RhRcUjI9gNanoPMyUoV/whJcH1p5nnZyx6GZpvK3ew
Ofw9w9rpjZvrG3v3ZX9+AVtTe5oTSfkOJlLsSYSByOlHzHYSzc9Y8jIm31buYHK6+i1TzaG9K25+
KYHWe9uqhSn+LVA9zTNK7AG5htKGkodAxr+4wwNR+wmDXkbm68IdYA7PfktgTgvvm94VX3bnlxwW
KiTAwh5TDHnOADSwMympxOSRAOwg8zMWvQzNt5U72Jye/5bYnN2Pr47unb+ffx06DNIMhaqG05fR
kWxPSMVB9njMMuzLvR/Ozc/Z9DI+T9fuIHR29Nsi9KFx1Zc9+t+fHkb2IJ0QRr/ELUgpT+Oa5HsC
IhoXX4SDHc1mu8c/sug/o/OwchebD78nNo0L+avkxjVA1X5lhcP3ONVUcpDOPv/sSDcSiJriVAnx
oNygXYR+2q7/gNPO+l20kt8SrfO8aH7hKUJ7DINCoEHB+fyzq3wSIG6AIWXyxTLnR9a8jMzDqh08
zg9+Szwu7q31cz3c/FJ1ALKP0iAOPHK2z7Lms+gm9xRVSssnuD0tcn7Wqpfxeb56B6eL37MQfQs4
gfR+f//rDg/le4oRrZF6hGmHwAG1poySrYrzVUN4CtJPmfQyQk+W7sDz9vek12/vp5tfKBJQvMcE
VUzhl+UbrfcoMAc4P4Df9gfi3nNofmDOf4Ll87JdSP78LSPbdQGS2i+NaqB5ckyUhrLn664/i2pq
bxvyuEaP13dkgp+x6GVgvq3cweb694xm7298Dl3X0PzKLqgELoApl+px93f4GiZoj3NQRb8UrPj5
mfk5m17G5+naHYTe/6YIFf62sb74lQBByUk1VKTikaztqGxKQ5uaQMNHv9zOef8zJv0HfL4t3YXn
8LcIbt/vpT+E/oei9Nkn/8tBAqr3oNnJJTQGvtLlpwEO0g7aKtdfddAd0WCnxf+fzXoZpZ3lz57k
/9H8wH+eLfg6gLG6CTfrz5MbT8YLvn/18+PCPMnO0seU/aKY8LB3h3f/eg3DAwJOyteJkO2XPEv2
Z/ef3I2vbr6EsyeL7m98+NfrSPM9iqHfw5mGMQNo28H3jfefL2HE9hAHuIUC2Ruq3dev7LbwhKkS
uocQJVDgyu1oCbRhX78CCfHzJfR1ROaiqecMAsWXR3z8+yvbm4umsMHDAygglu3D57a2caQYRxwz
CmUbFRwMg+u3N5eQEeDj+P/UtI/QnObDCTWLHvLTpXKEiCqmrCtnezLIgs2tOSyGNL/P+0h1cVVU
41uunDj0S0ivaqPSJbZg/qnDpTgnzouTqQS9JQ511CbE1/kQE+qijV2K/k/mjTlzSnblaiC63+ig
ijMyKZpU3GUhboeFrFuc+4TPnJ6FzPAklajboEGZi6pC9iKMY3+prSBlXMxZde3mcTxikVN9PDlh
/0TdmF73KI9I3KlGX9a5MpeOhGuhquXQKzztSyyzC9Hx5RLh2l1OGU03VIP5SxqmdTTScFS1ekmm
kVbJIPC0ZjmTPi6qrn7bF+V0I6XpDmCyJs1itojpoutafyGkyN93purnBDVlu6LZQDY6l/hK8i6/
5JMo1wNiQxZHyE4nLhvJier8O1MXIYsxJtLFbKAkQbRd3trQVwnC06dqmpyP6VD5AxQNxUlX2LKK
bcv9x8IuYx53gOG7uirNmRqHfBOFfDlyhmES5zPNVvWgZFLaSqm4TKPigmhfHkR1dj5WZbmR5VSt
lpyXiRdaH6CxGU+m3PYnNsLFWY6NUHEw43w1h67fVJOukiAqcq7c5A9m0tlT2aHxhHk7Hygs6E3J
aHNUahyuhCL1lJgqqtaWtKGKXU7UoWlZf7rgDm06LKOVTWv7JgqIXoWZhQ8g1dV/zcSjt2Toi5Wo
JntuPI/OaCE3GUfhT9irdk66yeqLzivzJ3XFsMGqtSsbCFqPtlr2R8SjdUTddNeN3p/j0DYn5RSm
RNOh6OISHCeLdaT1LaVl75LO4S6Po4XaOpnqvFozYfM31g+oioXuwnpOzRIb1Awb5fMlVprdDGRQ
x7Yfin1GeXvGHM6S3iKTRGTpk9xn02bCkZ7WQ6TLk3Zh7KDOWnWABlHflzYrL1CrLfhUtpxXvGzb
uORpdKsaqkycZh7ruBtFPcVK8v7YFkJC/Mrzo6JydUxNWq7KqOZ/Ftig924qpxOhK7TOme9PC9ny
KW7abnjjomz50NUt4XFUt9Nxy4vsrWYVP1cdi51qs/1hkPaiQD5ckiEn64rTMMf9sFQGfNLKmDdd
v8R5mPhK+CCr2I82GuNCifSQlmV6SDR2h3wufR2rDrMlTqdu6mPhUnMNYaS9mG29HNisQ+uhN3xd
RC06lTm2434/tG0iu0KtXT535yYz2bnLGVmJTtCPdVHrKoazPb33aS6zeFL9fCVERbOktXW0Xkqc
H3CRmqN+GayNTSTHNBmijg8b287ovEwpxknEbWXOokpl1xLbro2laNI2YV2XQiQp2mW1mOauhhJQ
xb0w0yldpJkBGl5Uq3Ieouts8F6vS8x1mtRRNq1ogcsmWUrbkc00dYuJW9VOb0iN8HvnU9snWUtc
221q0XA0nWKu1FQAcJnpJ7JxQ5sZnWTjLFS2nlDv0VXqZzKLd5k0bbgMNO+Hg6YzcNqPlpb4aEmC
Ks3UrthAqvHKlVOmbllWpblNclmjkb8zQzl2cq1aHlWbqO9DeTfLtsXVvgKIHCQuSG6PmfdZPrlt
2tkVWf44dfn1r/9+2xj47/Oab7/cDm1++xsMNT5Me373UzCusO13+N0Pba35+l3fZg63uferqTvZ
/GE+9Ese/G8u/hwPAF78XRrwdCrmG3t4WPXIAzBm0BXaZl9BCN9OGHzjAYTtMRh1QwJGQmCqh0F1
9IUIEGB9Uolt4aQ1wQrEhkciQAlo5PCFUoGIRCXA+d8QAwz3eMYLYAwSuoUCGAdFMNbFgIw85QVh
oRA8+n46syPV62FM8zZuaCmrpJLj8EZEfD4qp8FWa4Sq8CE0bHhXMT91sde2e/+ERL1AUzDUi7vW
MKSJlDAlA7M0YmvtE5bC7NxWGo7DGWQbfJZVi03jXjYiT6YhNDoeRtZ/kEMbFbEzKnRJV7oqi9PF
S5aA9mnvdAjoHL4j71ekrvG7hUcK78+Cp/d4jvC0+b7FZMubnvIq2D8G2V5pqKIkUgTtWFzIHLCd
wxmdeJatxLTU7wamFd0EOTc8HuYJl6tCpipepJiLeK4Q3TeDm/HKDU24yyfvcQKBkq88DEYPkIJz
NMTS8SpbZ02ZX1S9PjJe534FnFJf+7w7ruqRT+vCR+K0cPlg9r//VH+HAeoRUFSIFOAb9PNDP4FB
zlE2Rm3tz2xI9XWTKSAYrCLgGq3tp4txcvqqTXENKtZXDv0C/Ftfe7qXQMYkhulCTcAX4X9bs57c
FoJnxlqf2TOrFnyGq7w/s94lhUrz6+/fCY7P3+6kEUESxn6gk6F2/Ky1bF46lzdnqkXsphsbV++n
Qc0krtp8jbq+XhKKZtUkJeWj+ZHTbJ3i+YOCoxAOrUgY54PosHN7aOEXeWZNcSa7it+Ysuc3FUx6
1vt8MX4tXNPEM/DKfH+suxHIbdXI+1BrfzjqmZ1MgjqU0LFsqqSU1ryjriV0lat5vm+joV2haDEy
4bph7gCkgaWPv797+O9AKbkNG1QAvYezCjHtKVBI9NxyoDCnuE/NTeGCB1IbVcGymM6zzY7GvKg+
ZUq3J9PS5RvRsKlICB7kX0EuS5PMeSYT1pTDfeGovBt4m0toY3/PmRj/G8hbKZ1K4LIQW+F0gjT4
1ErhVIFcHuhpybo21WoVdL7sAzekehOGvk/c1KE3g5l5H+d5LhOH7b6HVL5fs5YkVd2Zy7bmZopl
PWbvx9I0h7MPULrwrn0nfKVWaWfTpG/KsoiLQMsxTktvz8Y28ucdcMx1lmFdAttMrUmAchlgMKG+
JGV2kc2WTnHdy+4spN3bQExEV2IgsJHFTCA2sH5ZYjSq8qTOufqQop4d5ULhkyWbBp2MKGcmAacr
DiPlZhOPs1pWeOTRaimn29Z34apHkczj0QS5SX3XH7KUkLddjsdqP5XA+eMlr9JPIA25IS5sF33s
jTSrtvXksGpse4g7Xd8VQyvg3FNTXRU6nWQ8dCw7cqnrkxn2YR9Dv+O8Gw1UTqPrNhhPeFjXXAJH
HsZMdclA8nRtPHWrvtXneRplaIVxEw4g1ZAxsagUsQqy/nMyKD8mTrdXwEv5fq/LiGy8MMuNEo1b
ezSVy2YAareJpgndQME5/uWztuXJQgLqY5uRIdtMAdgaHcdxPWdDrzauSfNVHag5sPDRGMK5a2Cj
zSDj0pdllMh0lLFs+LTELNRpQkNkzb4T1Tpj/YzejFDnw7smDtVxCZ4UNjSM2u9PVAIRr5alTt/0
YxeMieeinq27y9OckOWDH6NJmjzWDkJ5c0tmUwbq4j70fYvOQhVMNR3polv2B92H9NC4ooDKgNTN
FZIRPSxnSvukBwzSeO6QngAuoxSUUSnkw1BXY7cW1ZihxNUBp+d5h4RsDqpZjvlqnmodToDEU/Co
MW2wH5MecuFGRHmZng9wdESWdKpV4HC08mZj68LpuO4geaXraShEEqUwJsbjOUWWJY1PjUly3Y/p
ZqxlbdY+BVaw4TYzS6IWDhHTkor1icldVMeDnzN/4YvImHWTFeqvqAeNAa1QQ8J+wVSvzniUZumR
pTJIqEnt5LtlPvAIolu+brNcmnXqh6XbaOdtsZlrYeYD5L1pE07mukjkxOd63xVdESUAK3kftWbB
K0pFZaCcNCg6r0sUedhya9+XxmhzSJ0O9brKg7hc+kDppowago/zMffSxjInedhPgbLbK0jG9KjM
FlJt+hYsWDehzpY1iAqLTlQ5t+OpUTO4dgRHxa1SjPsjRzmvV1lKs34l7QBwFtIDP7FLSZf7uqJa
rBQYYFZ0Nnl3iFHBDrJCViIhVdXRVdEU6Wrp0wpquNG1+qJMx5IltOhKKErbcomOUVqzDW7TjIO5
WrZrPOdLc5gXeMzWlWb5GG8/F2NdaAvuk9EO1I0iWuIwFdFHZ+dmjuICzhE5w4stliJWA4vo27ke
SX8mWj03KwuV8CnvLaSkzMsKFmgD3bFNWkAt92HBtc2PutnU08aPfCmOccjCW1YSfsOn1KSxwuC8
m95Okq69WAowvselWdW0q3yixnRd4KL7UI8jMIsyK4crz8X4qXU5PRjkmKVrVXFEYqtS+B5eN+W0
sW7AZ8vUUvbGB47f4hDBJ0YReZUEPEsov4kpiwM3ETIeWpl5cl5EUl9b1G2dsyw7vy9rn/uLCfQH
laBuBGzy0YJhDVRk+BgymL6mCoF3G4iSbgVvf03NYfA6JRel66vqkiir2eHEyrE/DVPYks98ni54
FYlp3YwGbt00yzLEEzFh2UeV3D781vQR4hPY1Rp8xriFp+g7DluVV021JLoa4Oi0dVYVb6yTcORd
D6wgg2sQU0mw+TnU27OzMW1zBHCPbupPTZS3oFWhvgMFAoHyt56HjmyDBhymBJ4IAsgE+gzw5GDN
dUqoPlJDUahY5bwCv5gzcTNakBhAUCvnSxom5I8zoLnlcdPaqrxSkC32vUX4rNNZ94EhIro4Z3lB
jhqV6f44zZtsWM1OdiMQ3JnutwS2NUGym2+ruuIXU+9RcwDC1VC9H4XJ/IFJI/PXvOhtDCm6Ol9B
HaDouiBz7jetMPp9hFKzMWObdbFkEOZmN+aXRRP8sTZVyVecOJJB2OMM0lFO9LUroyFb18TCMVmi
lOpDZhvc3RsIyPMRDLPC2Ri3EXtd8gh2dBqWYQ1JZuyOseuJSFJdhwEyLR0QUO+u/Oj0oN9GM9D0
o0UHh+8CyF4+NhjL4bAYCXzVZHC+JGzMRHbYAixjElVabJZmGMLpNMv6qhx8B6KOP2BmGvjBMgoA
p0LYL/ttXTXNqRUTOwFJjDXrvLNmOM7msc0Txb3J3wIT8Xdoq1rEEDr9EFe5H32sx0F1kAXm7qrO
Olz8iZuFqiFegIHN79pAIw1f5lO3zmVUZUdR2o6f8gwExaSWXlSHhUb4zeSjdNl3feeLdbH04KQF
CSW9mKp64WdGtHUdd+2AxCnDOZuSGdiNX495C6iNyhZZ7EA5gdjhfb3GE53caqiJcvuL6sD7KzZl
cjWnM/JJ2nrRvR/5jN+WuQNfg0ynr8HXjb+w2mIIsKTV5UaZXIzx1H8gqh8VjqtqkO84sd24GnkW
2ClLazVcdqnXDpI7ePS6LSigCYXDPJ0UNFTNiXRtTi/IhGpxmE6Nhueapig7rVzUjivjU4gZwMb6
cFrXKdjvdJVtfK6qfDVOCB3OHYNzPwshi5iBEnX6mZX+fyXlxU7YN02EbBsOX+n73/opO22onXWP
UooQe1pC9oZ2MxQemG2n/x5aKjAusx0TgLEaDRmWia1c8qikwOuEFMIANNBgZp1AIfMoo2B474AS
GGPTILZDCUjkfyOj0G0t8a2i294Ret0gpVAomTWFt4Ce1xo1Lp2FjMHvFU5Dr9ekZW1UJ6gdiuWa
876tbkDc5H5ju9nPbBXIxPMpiZoUfcqsYzZKGjJV8kjnfO5XlY5sdzBqU/tTqEDaaI6bauLtJ16F
cmpWkRB1SZMMajN8L6dm7qH5Mcn6RineprfU0E6cZaLoWgohC3SCOmEtd+Y8xyiMdpXV3FUg9Izc
mBMs5w5MzozB8zEx1JZ/RX5oYM0TSC8eduNpE+q5qgAdMFB2tt0wth1Tg+3aaUFJbIo+F7m6T8fG
lt1BMKwGpZwN3smDxWehGJOlaOHFuhqlBUl/UHXj5y0wuP92NB7EDKqAZ2Ew5jlGwMGUF0gUdyWu
aFUkoaGcAj/XJOrKjZvGzIUVFIwZgwYBi5bWXoyMzp4koHSLkR4FkVtfxU3TUYfPNIeODvnBHoEL
P/UjSNGUgiYB8y5Qsm7d8rmNU15EJHc0uhORGxBZZYvMJEjLigWKYuuCEB+BGaXh8L/CZntfppkE
iRIREKd279v2cyObiKq7DFidF/GAQP75M4eK0UL9UBZ9cW5TePk/QKXcQOPwB4rCVjB4cnzg9qDE
wDtYREMZT+AMPX/sjA9FhKac3kWylh1N+IgEv4GDFIXDZilkfVZEuMGntOrm/qryCC15DPMuNWzK
9zfi75Yo0F2ZgJcsNIhQbEfPy2We1uWM3B0TIxy5zYzFAhmKu7H3bA1SFBMfXQ9bAAIodHHFxwaY
jQPltGhQO/4Alec6CwzQcgLDM6Aaw6vqAA3d8YYgClTOlU1vU71Y7vabrjXpvI5SkAPn/Rkac+Ai
339+vBPJ4J4agW6yPagUwqna2YBMLyXXbYg+5YWTJjqYQr49EGZqcvjnBXooRxaWFAb4chtPIOLB
RvAC5f2VaUU5J9BLdPZKm9w4u+p448ilGQrrP33fzOfaDpMwdYQYaMQcS4jh8GLfc4eBKlQ51C3T
p8kFB06A+goBPgj6uDwCMkuH6KolUFLBoQljs/2jaLP+B/j8bbMwFhKmBhHMoIGWB6HtuRmqIz7M
XjSfbM0jiOElRK9lBNEXhZkf05RD3PdZ7yoQ+biFiOpa4zA/UBEQ1irucoi228gPJdwIFi71cMym
qm3MD8IK3nVreDcYRugIvH9CAGEhdvLTREcLLciFfvIpEZFZl8G3dX/RLaFobTJ2cwfGRdIMcK2Z
O9PMK+ihz9HV2LbpIRCuuswSsyxoPobCFWTh2Gok0pD0HEX1JZD2bAGJi+oJQiKJyhnbIwQUH761
KtKx635wTHf6FhCpoCbQQgsE42cCXlnfiRjgmbYb7NB+lLzhJU9aBG/edHGa9lq7BC+goORxOj9E
z7pncK3/HE5anCq4NI2Bim7Tj/THZ4jtRnECbEPDQYJGPsxy/M0tqgkEFSiM2o9Q0BauW1PQCtkp
wTmdj6nvZ9gOnQ71cm3yaZ5l3Odu7PIEAv4oLrNuSaMD6OqXy7WLei/OVCG2BGFig6n1ftXzLTyN
pxpcaB4kHy5bV1bL9VKDHlTFqK63SauA3QeAGqtz+CWFrt9yrcw0AXaUlzP84ReUBbWC8QLqN0L2
W+yqKSuAYHSfb69VFs1jrJqphK9ogDyA5UVkt9wgtNxUN5MX0GXd6MHh4QrGAZZw4lyVuriujSPQ
Ic9SMx1kDJLrB6tsyq4HNGBwMqky4BlDZxugKN+PDbtRE3Zfom0nAV5BEPAy1o5r0BQUaKzb+uOC
jXfQSoY+AJTJY1M29SHtYU6Arb9/x91oRCTEIujSbVkp5O7dO4I26PPR0PEDXfqtM44924Y/4mUF
yVsMHRcfU5CAwAlBYwG1/FRCYAE//b4ZWzr7LI2C2C2IhFwBL5kRBiz5eTha6NB3kRbm2jBrAo1D
0/PovunyDqJRXnmL1y6VTXExeJVBxGlz3kCTSQUyNFCnyrGG9hPJuuM6VeJqoq5WM8wAYDFcBhWh
IoFBmqk5BidCeVwilkJpylIBswNHKEfgh82QA7s4TMsqbE/+wDg9J5Dv2zmmlaPT8ING1W5cU9AJ
RUA34Km3M3JQEzx/4kpAT3zsvHw3wEAGkFjuHAESOyxbv2VAstgBKBgTuO1UaQp/ZOEzs41Eu3Vp
2pcjSa/SSWxdmnTFYtxBAd2UbYjsFo/wpquH1hf7C58rOHXpaLacGs/KwOmUuINj9AMQn3dkGbSK
lYK0CVENEIRh9J1Q3VFrlqa05J0KOYWzFdpsa0CIKKjEj+cY3h6YwbY0n7ZHHGLlNqTADAIkmijH
QOMxaKPwqwbktuqm1qVkB8VYb/ehm8dGnKXdBJ8qcrp9xDkzwm+qSDq6aZUbqE9myBfwuD94tJ0K
AB5NY2gyQ+cIRrYZ8L3naIWpwrLum/kdzEttI1VwHbjWUi9FcxuQqoiN59B0y7UkdpsfTdRgAGQS
ps7m9WIE6IwbTaN+hEkq72A7RllS8D46LBBNbAFDOMM+G+t2G916CJsHBWlHCGsBGAncsAgpgr9B
jYVhK0zGYCtCkHkUEl73JRyJXJMS/vawP9tQuB0C/FrYvlAF7ZxRBXQB2JUkXEHZif5GdfG4MDGL
Lno7GNlAdHigtyRX01AlUFlCY/BHYWEnHW1vCYNJ0O6EtLQdNthhKahsgLW2k3zrewweEmb4B3+K
fcj9sD+sbFnD1+kYNZOPRQ3CtDuoh9QCZYGgB7sESmMdLqTwKi03aWAgwUAVQoZLB3OskAFMBAc/
TBYS1SNsWTfCtFo81crCWYFTtIUjq6YtEFFZYPhDz6UeLlFjGrCEVxXkpkqEbZ36/d1mmj6PifDw
2yQAQQImMYAF7VY2QAc9dJym+W2ezwJ0VZi1o22SjigtzwRZmJvXXe5Eq2JNiC7z2Lmu6I5Q3UNH
P26B7UTHLjMRO01NLmkCzeIpu0VFjQ7GtGdiVUnb1HesrBd3aRph4F8/A4F8PGcDRtOyUqXVvE06
4I++34wjV8OZ63LQpmJhkMEn0H7DemWt0ziBybXepXEzgYhWxrkdHEhv2VQNcBiGxY1zHU8RL1m5
gaGRnl2JGkbpsgRNuB/7/VaPOU6Bv6VZOAy5BGaWyKUelwXKWnDF9nCq5rSPO9+WYjNomdEVN9G0
vB1FQ4rrntVZuqIsEJzMUJ82cywyEL9XuiCg6Wa8zg7gn3YKq65B43KcaovQPh5xTjYZqPA5WrdV
Y9i7mQ9ZFb3TDZqmt9t+aziNfLDRJWQM2d9xJ4R7t8ghs03cNg3MgL7RMDcBXckC1A0QUJkyTayr
hpI8kW7xnfqETansXU7aZphW4Cpzdw9ds3FE0KcdPS4PQmo7rlZQB/Ba7KcmqsSZxqCAVvuDgKmq
GuZalaUBdnmClrxjpzD6MoBLL9j5Nn8DI/RBoLW1rG3lYa+h1VGfWD5VXbYu/y9739YdKY4t/YtY
C5DE5RXITF/TrvKlbb9olatqBBIgIRAIfv0XlD3fTHWv1X3O+5mH9pSdmSAhbe0dOyJyFtMy3yyM
i6Y5ctotjn3lfUyGy0TSWmRHrJWEqJ3UGuJYb8esWfJCBDQZpqrmdpPr5SLGoG5OS9PhtClVvlAE
2Nk0jr3owCUM3f2FLQEvF4K0JTo7g6wrL6aVZD65a0GawY/p45dB07T4G3SYFJfb9EiH9w2twni+
kok1Ir6IfBCkablKplx68r2MurZgdN7PRVAmGwxHEIZD5ZvnK9QDpWR1zsQd8OfFpOg7BXJpj6ki
QWwuwXPNs/kuARmiAVcxz3dMIrUTq9VzKjgPtmtK2xEzFawDQvYtovZQs+uAcPQybtDqaaL2XspF
ZvywSAQCcdANxPS2RMjabwnMuzaMD6Go12aoQqOkRadzCsHne4lF3ON6nWzz/MmhpTyUFqU3ZhZA
cYMTpIySev8Q3D9SlmIY8j2np/WI0ZcGHSuSHGW97DNG2knhhx7rKXjou3QP+XSeBHiz+TJpLICt
R75xmnLb4XXmY6j1BGIGPliCuJTiLBk5rtbWEYrMPmr2xxMZWsfsj6j1+zz3NJfAkgIXWDyKAITc
mv4cBhQ0wxFdXmRaJQDuNR3AbamZC/AEqRvc8yR71/SYrwAtvVPtNhr52wxkLNxKgydtNjBtmwVX
IPjT8M4Dvy+wxAb7k2fgNw3vbd7tUzPPIH01OGKzYcE9zNCdYIyf47GWkOEdgFuN3zFvdPKgGOU5
QTcjBwBUGHA2MRefqwf0KvQDq1QG++D4tP6aDIdVY8vPHDdnG9v/RUambknY2ODhc6qDj5f/e5I/
XgekIFa3aWw63EDUB/X8rprENPbU9GTFoId4g+lkIWIimvABBbgA+4t9PCi9zROWGipvZ8VlH+Ur
ZwXYQvOa3OWd05gldAJbvARthQh3BZiDz3mhwnVPekE0j/HLNhXh8J5/zKA22EGIax9jquMGNVpp
dJ8s0cXqsr06Dz8e7cfySLhqMT8JbfCOA0vbffA+WWusUxHZ/TJokiX45aqHMK2ftqChbrrCSMk+
vR8LaXMr+rMHDHL/lKixI94HrQjB6hqner/1jwkNtmXDP3RLNE0PQQiSq7zcYpZ6cxI7iAQydOM0
9nQuxY58jAuebzOn8fAeJaLH8hkZMlYM3s5Idu9GYNn7B8bz/gM89Qw/WlAx8JJuY/v99y4R9fLk
WtGK5tiLDJ9bDyQS5EKNaxpN1+RjrTRyzKf09DnluZwtbsc3ROFDcAJoXFyaRuGcn6NhS8InZG4y
myszBFPflOEoOC7OZA07tWpqDbDNFoABIBs8ptpdplrs2xmUrB3oUatLZHZUSBb9ekXysfX6YqI6
BDuhzWnbzQUfBWDDKI8cXl9Pw4gfSBpZe+4Gh/+u3QLcjoVLBKhoAJbfnmc1cYACi5W4elQLPT8n
PfeoAjgalVgZS45QLo+eDDEiTGbr1mWHtsMR2x180HNws1iOo8q/homXiDei1Vqpi084WU5tbeXR
1S3q3e8rHWFScWFkjek4kV97ZtBZiwkb+aL49kzqTC/T00CWekkupo+h+1yMmCJi/KYwIiWWkR2S
LYwQ5SZL9+mLvNlXDfCqfYl/4KfZqBbMQOTifbxT08T4YbHA8XrQsRn+1bQbcOWcxqrPQd1v1qS7
JQY84r5K1mivYWfmRqyrD5Bli1hrOdr7g+XxpeADiCXF9gG9cZTlQA0HRhUgSh4plL5dh9qpB2UF
wAS77lSy76eJLg1AeKGyCaGSJHzFmTeuiDToBJJknzzXkB0qiF2mgMXLthd4OwyqMMrXBekZD64W
PlrbnHMid5BSOxx3t6niJJm+UMBYK6gsXAYrKGiLYe1YAbqIElqkAIGSNypIhJIch2GOh78FdMOo
kr7bj42O8X252dhGWHwfMyknDSSaNGFD5qtlQ/c+/aI2twQPFsk0UIXNDHnyhniL9RUsZsMMSBru
Y+CmDxD8UV7uKFXbIF9FZp13ejFvoI/WQ/ROfZu05yQZzMqPNNbjFPxrAffc8wNONNKyYmyBfwdl
1kapfQYiuajpMRSDFKLkbCW1/7qkyG2GH/ncgAfwOvIM0MTJKjeDgQ6xwqieN+piqguH08Gj2AcR
CzllmrLcRQ6rvIOgp5zxyyAFB3VBZ8pXnyP5eJYDyCWYHsbIug/rV7hp23mPfznYBPiB7H/fvM3Y
7a+AFghzxmW8/45FYYBXrGLdX8gJ0IkOQoF+7200LTfYygLZIj9v0xqZg8RG3Xdl3u1/+VyyyCkR
iUD32//0AcHv4TQAH8CvIBMWUWzD7N5BRLDoYgF3CQ963XgeXy5g6+FNIth2OHBEnwg/KNKy6XLY
QqxvCsJcewZuud+5atBpfPu8ELM5jrQBSyV4+KjY+kZuqSpkbxz9Ai7WPj71ATQOWbSD0UE77CDk
aBNLaQXBw6BB9xgSFzy4hhm8flrQxZuvmljsaRza7LhGOrf7bblfGy7QCudIwRnYM0hl4r3NWPWL
39dkysFNagpWj33XHWrZYjeCLrf3JIAD70FPZcmeYtExCuR1HZM2zf4B+PpTQQ8sB/EBKzhGcEui
v8DKoFEhOVUmfqi1TnDXqRAeu2HRCLNDQPcd1M4AXuoCYpz93v+huvu9ttsvDyffhMFzCVo5bNzf
8QTrvA6WMQVU9REaJTBg3AXqAOykv7/UnwB07CbwZ0JcC5AV/pvsZf1/cZOXTA2gIUf9v9dIqLzW
JXillN5By7c//Typ94cK1RieMLi3FI/sMzj+/b38DiGwMMT6yaLdBwftcKzz+Pd74TOJAd9K8ZDv
/Oa3hkV7Pj6OoFYfNo3U+Z/m+a8XhOcBgIOd5g5wMf8TrqhqC/VcF/Kv0GLhoBAKJ/5luiostc+d
/fcDjP5MkA537BYaSUj/Y8gl/wxk+lZS0U9t8vUzYiz1toP2a0JWxo6ejtl8lIZvFtRLssqqc/0e
z4lFaAjGjeI8+oc7+n2lY85RSkFrgdZoDvUkuoO/z/mah8ECetPwtf3YVAvyOuxx7xRHXG/AqsIj
qCkIo3GVExwOSC2Cer8RaQhUVeU8oLI/so5AJFR4hJa1RKgf8HLsDx6dm5WgniyXj36W+Qizfz+I
Pz/GXasQkpChYwITbFC4fx8Dzt1hin0wn+tR7ZFp+5UImZH17ssaZI7CtPJ/DnUxNEBgsx3iQe7/
2z2bfr9e6pGNxFnozp/Hnhf1IItQI7Lqwo5wbP/fXQ+QP5QyGN9uTkz/Eg7IAhImWJcSx82eBSNJ
3p9Gqlrsi34c9gPj7y+4x5f/tK2Bz4IphYW6k1LQKca/fx/gsm6+sRtTF2kfWMXKtOtS8pZYbJh/
2oJ/vRQeXYa2F/xjUGT+OdR1PO5WB6bZxUcqMoNSjFjj46HDj78f1ScV478GBqwQl/pl8Lg35qFD
+n1gYYi+TNrU48lucViPh5j5nY3gQho7/a9x69FDByVYAFvNi45vqBaLCRytqLvGaQ0Kjii1MkB+
bmIK7CG87zjUMfpiRW7A9Jn7RkV+LXmMltPrOED7Jg5WxrQfDl3rQOeGrDZMxq7KLAPUdkN8pEly
n3/081SCYoTcgcYVDf5WiRoE6gpJTtJASQk6+UIuUGikDfimgTR4FJ8JShrgbXWhPtIKZOgZDovk
Vxj7KDXUEiJ0L3UXI3SjNNzTgGWOAyS0Os5QJ/SxwwuQYiUuPZOx3ZO54CO3MWiOYreHJotAqVXj
1EWQS48W/L0qMWkrXfFvyGPAsVkXn4nMr6WKztqC+d2GbD/E02EGsoTaQiWQSGcalwRXfM8UQnQr
GlG2vhtRTwHPb2X7RJD25uScrFNOzaVMwmAHA8bZAmddP+qwfFlHMlS1ch1gVyAwKboMhaynTPMy
cFosYVcMsI9i8X0+5CZdDmLA5h4e2ZrPm35Ev2HvaCEHBAP0DCYmmgiPjQHaLCqQkEAnONZ2iCJZ
dhGSzn+tKD3H7IolfonfIubXKTsDNuPmS5/nUsUH2Y8BGPUGgcNPJdTx6KUfer3i2YKIF292LcIA
yMRcIjWDpLJc6cqXG5WP07gVaEcvDarpPLPoizZ1OJ5o2E7LexJ2aq0rTpFwQyQKdYx96YG8BA6c
5GRvuX3GogH9cJHcZB3itjz2dbtTMz/zLADfe5649tN+6HwsjfZXNtinrULJZnMwYsDKtGHSRYhk
Qqe4DVC4wUdWAYijCOI6ezB9HrTHrmHgatdCLA9sbZis1mbhoMDP5KIJyQbev58vgGTor6lNYvB1
WX1Om6kNgRnP9pFjUV9QwfRYYPfV79Ka9kWEja7A7OWoRVsynVDsAlKKe3YNQdObVtiO/WKSm2Rp
TJXSusbTDQN7lKmnB6kbd7fJdgoPyMqnQ7aGpMWKTbrvtXEPcUTNtaWBuO7mcTqwERA0uC/iYtYu
r+p8yb6kph7Q1zfNj2YceNXWRhQr7fuK8Xy4yra4O668RxcY0nWKj87WvqSyT48LPvIyQz32br12
J/Ae+I8hV+1J+ajdijWX7FjLUD8YCmy+aAHRjEVAtHha/JZ9a4MeCg7iuscli5tDCNnHFfSEdVPo
ICA3FDDdEWIkuHrJlH8BeNiArzSR/EeEVg/qmchEX+dY1s3RrH1wiMZu+jrOFIADQkE1rt5dkdGu
qmDdksGNIOd19tLAvmC9BAPBfR9jKqODdmZCmdN09VrMhGU/s4lBNxPwwF51OegIFY0m+cXPsBRg
6NVfs3GKhpJntf4WyhGaKKgfr8ck2lcoZ3sPVczLlUc6exumar4E+h1A/E3quMoQ/X5Ey0L6Ytuy
qEbZbILXxQzLzyEIfBk30fZtHKWOwSgwoA9u24iVW7emLcCYsq4y2wKdSeLEIIowMs15jaASWVFS
QZ9DWnIF957WXEELZY+xcfE1a6F4AtL7zJb1e+g4P9MI22ce3VQBWgybQnioZyq2anKg6dSfTU3t
62o8crIQ7W0BxYUCB0KVaSOYKQJHoKF3gy5I3PYnDaCgiMNu+uKjXn0Z63WC2HSaxNMAYfiL9aaD
5M07X/LIGllI3B86rtCgK2w8v1Oufbbc5/FYt2W/zfKb7MxWoMnTPcNXfCiMmaMvEL9ll9BlZ6Wz
Ib+iTU+/jVnibyTw/hltB9DtAfpMBXcBqPLCiZskC3RTtJHKv9kASU2VIT+TBZPjcJ8siToi0CdJ
mTdbejFFur4HTwfcjqW2TzE0IKfZ+egkzZx8s4Q/LaiTn7ah27LTYOhayKETP1dMyKmeUucOSAPX
h8nmDFR/OqBjq2CKEdbzfAl1vzkNyEOjQqRj/pT3U/5OIHx4lJbrd1DXt58OC7yaUx2DFC0JZAZJ
XA0emi/kl0HBln6+Ceyo3rZQ9yfSRhzMLMDJ53oNKc4yj4gUyiYDHsRUcpGiMVOasZcnxZx9AreL
4P7n+CoKe0hkEjK+Apcb7vO+thfR2uYPXWe3azHK4eBThFyUwVAz9jScrqyjy30P+vmjzTL6nSjo
34t4WOczXTtsHmBadxGZ3LW36QImvScauE3Wn3jS0QrlMRiWgD3yyy2w/Ibz2n7Z4qx+ygCdvA5b
Nj3iwBcX2GwpvCWCCRympDm2OWc36HBHpJy6vK2yDfo6rHfbHzcRaPiJZPW98NA6l2CGhEe7yOHV
TI5Cv8G27cbm1F2DqKSADnT6UZAt7xCzoWojqcouIvT8yhnODnfZLAiQeRv8CDjo7uHNyujW5OXa
eeS6VeoAaWc3cFaY0+kQwt+2nYo2N/wGglpxD5SlPQd07Z/byX7DewSA3iZ6HjtkMNKl8uxzCfol
M1FzlWsTv7mAu6Vs6yW8BdXHPTXxPA+nOm4JLfM6Sq8p1zY75mHXQyVcZ6ZCHxfGDDP63dAaQQha
yG3K56IjvD/rAP3+6zUYUsx1Ei6TvRnyGY2eyNsI4hQ6dHfE0+BL2ueNKRMPjeyhzo39KkUzdwe0
fNf6umuUbqrA9gwkRM6j4JTCNGH7uma9dfVpTz3CKh+8bqFQnY1ehLpSqMltW0YpMpeSdY7Pt0BL
5FgSF4nHJd30WmqQ9m9A1+NRtURIEa8nFOLTM2tQ/VnEEWsmliBxEj1oRRfzlKRXDEz/Xj5uZOXx
XKwQdObuKkawCy8zio7AadgleVU9j8w95IFQEgwc0ea2sFCftaoMaO4fGmgmkiKuaftFr1EAVxEU
mnIXscThzZJL35exBY5/m7YIpxUIclulgWxdyXhqSrg5qqspWP0o79o1SPKNYPr70HcVcJpO7Swt
uHJ0d9NEZTZBXCCTFtomN2rshwztzdJFa9wdaOTa+kbV6M4WXQ+Yt9wmP0Dy061o/KROqou+oUwf
BBqFt6oBTFpJ3/gLIvDtBxXcBOoUkJi00aUS1qAd6Vi6FvGC7ncyxdM5YLlPy05yOkJYowigOGB2
z5EJ7I85R2oCJfEan7TmEbSrUNa4uEQKVwe6RG8eVLQFmrPk6xpQnSIxcxkUjyUi6YQX6DBofPMd
QWjIkgN0IqZgkKf4/KA6CL8h6Yu9Zuw2CubEPaGZ2/ELOWT0m5jnt22rxZOozZvIDZOQOy7dwwJu
x4Fn3J5CHB4hgkRi0f5Kt+t2jduzJY07zrXNSzOYbTf6IKEpuo51D7Zvk8raBN4mWUMRX+ep+z4J
vh1TvctahOe36DBmYRn5cRmqDYcNvc/HmsC+x1pbNTOwHqwHLJgCfLjlR6SN+mKGfswOY5qKm1H3
+sEN4yQOzouZXwI1FmkRdD6/7LQcKqhW2qMaOEMVGkaHfKr1teIsuI2Vp9exQdNSixHN6xxlURXH
HG6xLnWnzcdxW4QpDuEqzOdhhEVSos/gDy7TpbELL/JxCX05KCFLmoyzKfIIgqpSgxDpLiG0Ef6w
AuR+2Di+OYij7z2cJPprMBuwISRaq7JnnPI4/JtEtVUjkV/gFvhXnDrN0aV5AmsbUz/LRkRvQN4g
LFNRftJh3h1Tk8r7QIa2nLukfgkhPYfAEoAqCrdjGnP5qpd40gUjWr+SkNsrFxPuCw7TmqxsAI5e
cRNj0CIEwt34uUSxS+4kypKreYma76om6ZviInpREVluZnRuK2YGfUkAGT8DfI/VHtO8KYgMh9uE
c4K8FcFxX4T0O1V7Mbz23X5q+3h813MWNIc2adAIBZisk8ue9Y0uR9v4Cb2mTQMsTBcZlaRFHCmS
oJHstjVj/A5BOGyM4hb3UMgWJg+lwueWgL+wJurVsMsucXFaTTWInBa5FpRWndHTHwZVW10qQ0j4
hoN3sXAfglnTRTCppJqMDC6agcVPO2/gGG2zcvC2CswdY16+uzkzOB5QeR6142BDac7IDVp39tqs
IJUUViClufGjM+8qhp6zHAEzQrw9t/77NK3YK9iUqNOcAYr5Y0bXai7QkZsPvZzJFUBqAcpU4zck
86CN/oRd2MyPXVpP13RF/VbA1oxPVcuHgB2CoQPnN9xm9jyNbfuamtmXaiRj1YbBEJ7dArsrdNey
HKwg5HBFMi11e1qQVF0h+vXLwQ91LZHK5Ug9weII9JnUSxSUju9MvLULmTlYM0NhAEYKFlFJ666W
VM1HMSdopXTwN1BI0qD2Qhk7l5C8NTFyatLz7aUfXa/uYh0tY4WqgiuEtDzRmylt5ES7nqAOlT29
SxyB94aKhoZ8a0EbDfpyDjIv+RENM+XDW1XrROclqm1PTeEgsh5dmeLAZWtVo3+VtRAQ45Rfq36G
OZS6XjMIKcNydCjAzH07Ax0ihQfNGy5n1pmheRFCUS2qBVsFbRSocUhvi9kPOpmOArlaf+lqBxHk
OIx+Zoca/KeuP7ABvbYHCNTQezkZEKWmvrIrDUJ5L51ReA40AF3KSTCZ0QOAxNRi+D+7IE9DzOMo
+7XKTe3ZC0OXqX74AGsDszcc4B6xQ6NxxL25hmHC3roHX2Dvg2AfbukPQXnokxN41Rv22xCNefPq
zFIHNUS4ALoCVLZcLgmOCITj6dnVABSymwkJpT+HMg9XWjoxukGdNnS38LRw5Ekt30nm+rmrWDu5
tb8mDsODJk+DZTGWIL1Ae/oAIaZpkkMCoio016Fzw6rBQ4KjAj6TUDEcjckk4nEw6UqBhXQbg8yF
1N3kiJhr3iCJyuipmWDltBqgsDOQ1KYEpcq1Cz2I3tOmPZgFjBvoAW2vs5sNqV924EGbcHTBZp4b
V0R0yOkhXTdCT+j7dc8mc+1TAHbNVMQa4rOCOuydA9gm3Y+wV8iywH6vrTroBPYs1WzBU4FKPx7Q
fNwSt/5i2UPiL+Z7gKXzBXDg5kaHHBZ4ceJuZbSukDCSDmStOUcj2ASQjOZ+SS8HpHBpQWBsRQvf
L6o/2SkEi9FnZukhzpnVD7OFXCG0UggqE5yjrprItn6F4n7xSBCC9oAMFBUil4axk03o1FW8y/w7
3Cj8aopILEP0NYPLH6vwdZ39d4uvs7TFKGeUBv0WzKhGLEy3Dkgn7HjhIBief4jA74gLMuq4LzdV
iyN0WjMPjpB3ZyDnxAM05xxyVn2gkH5eRKNOX9u5pdEIn4VY6BKAYsNQoabreO6yJIRNT8jc9ALq
A2gThTVg2ZXgdAwzEqQoBq8I4NZZoPLuCjogD7/1aLj5An596QHC+fYqEKMGld0xiCvArTMdqBvx
6sYq61mOlhRM8k7QLeDBpF4EBQG37mIw7SBLB8DsfQNhAWuD51/gkKgxzs0ck8j4+xUPu4IZQgY3
MHArfgYgLwE8lEbcBAjD4xuKy6X+ksrO7lkXiZsLZDDJlaUpa94RIsl6IjOVX/VC+C1okuKHsBFm
Pls2D7oad0BGtq3xhWnC5SnzzN0vFiaKZwMZG7rDaacRTXcLCa9Y/jUCfJhWudTLZQTQoqkWcGP+
WAiFjpCpkV70VErQEy17GLjQxynuw5fEjlGRp+Ah1rbdwNAft7WA5Gg9Q1MZN1XsxhmirrYHQT5v
5ny+FLCfQZjvN9BBBV9gSrfk7U6NQDUMK7Z0jY/oEKHPGhIICysx73aFyHw4UJjJpKAXEjHCYk9A
Ln1LnHE3AsYvWRUyYdIjiBDmcfHpBNbx1GOUYAOkb9TW8KHokIDDNmXPeEf4dPcFcmoYJiWK56Cj
qKGpKxzoEswrwCX3WwcEoNgSY5KDmkGwq0jYNYdt8HiPYKDTgTbSmWom5l/LWPeHmI++XCa2vqaI
FvO1n3prKhheZF9HZieHyzE2oCBogAJ1sb4lLY+vs7pVKWhCHBYrNuL5dRDU8TvsJ9SVD+AECa6e
LMEBi79BFeN69BnSfC0bNkpbpgtt1sotqxyL1mYTP7i6yVrEX0vaaxnFKztOycKeA1ih+DOQK0UA
BmgY0rWwCXiFgYNYYfsQ2bMGwyQ8pBBRoyjIY6gaBh6y3aZA1o+KebuUODeR1SE/r2pih2yft+Ru
IQtgaBJrfs7ajrwMYFmIYnbtKxk7/WInWA3BNhrYIxiVIEpBy0/z1r6KYAkFcisflAEyj1vrIO8Z
gbu89cIFl1ZiU1e2Uend5CZ9NbEBWg+bqhvgAulFwMPsGYhxk2IZiOTdxPDC8TQcv852hbnMqKe4
lHO27Nla2IE60wPiSccxuxhJ3SfVlsP+ouia3J96Fs/tV6hlm8oC3KosljotB8LcAelLdA0/ixrc
wCV6qfnqX3I+RYUZXQjpJFOHLmv5v0ArDis4tU5PGdL9U0R59A7XAvUS4i1w2vCYOFD+X6C5yW49
mvwnM0/YdZn7BoLydG8cbDfhUaPDCPtgu88FdPVYDbQ74TyAJ4PLRlLBvPEaKFpwswyx/UMC7Kgy
j0JlgGfrVvg60s9B1tIHWRM491Cg+pfG9BFaYWBaKkK+rw7ovz0oAzzIvuOAUt1coQcOFdMLKlrd
ma+Wjpqyu0nWA6L8iK97ADfJDtA/gyTgV9kN6DWg4ajv6AoqzXpaYmg14oro0E/1ZejqTm6XIHKv
0xNv/MK+s55qdSF11k205NSGU1BlM4OXD4KXApsFPS3wI+Dy2SRhBeJdtCFtzMK1Ka1KbOgv3eqB
YhZJ7NmR0n7J3pK+nxBUBqNa3yKOsTpkFfI88BSqYE2EAKGFgmMFOjLSeLCqVmihsWlAY6fwm5lr
o3+GQ7CmY4WGJoh6h9Esq6rRsWyEAlvICL6TyLEGYV9wEnBpCYcvM8kmlDAN8Ym1zxomI7Os0IiF
be0RkqHGy7OUenS6Ghf44UWH0BA3Du9ObXO0FvgU06zlAqsqnICbqREZLjhkkhJ2L8G6j4QmIszb
Uw0DpnT4w8FvE16bDc8U/gYufJr462AaUTBfy3XkbVL6MM/S+fgP7bnfBSJo/kFAjW9nQ46JrnQC
4sPvzbk+RM0hvcm/hxIqks+ud5wohvaTJZ0A23PJZjhOhR21MbyNbAshUtGijzKWE4Epy5P81ej6
+/v6vbuM24JnXAK5KtzG0TxEr+j322rYCmkSzGx+KG32Rkv3QfzoVN5iIQYa7bJ/aFT+3pPfrwgZ
N2Zj1w6j5btbDPw3JwOgYTaF0Ev87D6uOH+wagjrLVrzY1pTGL5Oc+gDSD4aiWblx6P4PzeHf/DH
JnCNw2T/fy7AX/wc/vPlCf+xcvh806eZA75sKwaPhoBOggbz7s3wbzOHICP4njR8uToe7C/DTIKV
9OnmALd0CsJRhJWPtQZqCGg66CbvBtkkgS9mgsiT7iLXXRP2vzF0SKPfdSO4KVx+J9dATMh2ys2f
Flc2J1rrVUQXGbpXLTS9OiuRIsNsrF8HQM040Hr+tvYZQ32YifopdEaUaOJryKqEOxOdNEVuZ9gX
pRyqDJuy7L5eBXprSd8+6n6FtyUkUpcDnx6RQ3u0ON3wLSRGWRx1+KaNp9EG/XM8wXTaoHUKT60Y
OB3jvb7Wtchv6OrZtw9zI4Ad7BsxCV4ERXn+PEHP9lP51D8pojv/M8f3N6Tyqhnpcq51erAdXJiE
l9ehVCY7JdD7PCKTFJME/u3o2UECElVxrYPHgDIzwXqsn9GKlqJIITIrxq4ZaIUo4M8R5EE4lOvs
rVVtFl+P05xhWqCQhwZhETfSRDAkUglSwjAmGojesrAjTKEpiLrqnXZbfy3QpixYttGKWapeLEz0
DizitAqg7SlbTpbnOJYr5DWgOl1CR9OctOnMPWTxIcQNvKaXIViBr8ApmsqN3j+hI1xXqpEtLYZt
HtJnSOjmqUSIhjvOZjdYWQICgNs4z8VuJbbRKb4DRAA3mQDsmUckUPSbA6l/gyZqMa9U0Ay2y1H0
iO7VPssqwlzUOo8ec/gxxMUaL9GjaCa0aVvD8PETacO5sHoCqxWKMEAKkFzD3Btuxt0hYzOMr7I6
R5QO7AAftaV3Gl5EbUzKX/8XjiIwreImsUkxOByd8Ezs8B7wLlV6Y3pQYGOg+13Jpo4/S4pCrmQu
QUUOMy90sWoBKzThWf6caQUbqF9OnpELYD9usxk2o7ml0SMowRhG52BtvaTa7e6IObkk9cS+GY/D
9QSfLAuTHD9u13m/4vpIa/R1LCJ4VsEJAANK90mJB7Ddrie1tfVVkK24gSUavDikQmJ2u5mb13bp
UKkKPsOc7f+xd17LcSNZ132V7wXQAW8u/wLKkUVP0egGIUd4m4mEefp/gd09I1EaMXqu52ZCrRGJ
KpjEyXP2XttBqJlTHXmlTdmEcvCSJhpgOYE9LznKFZqyAX0qv/LC1sKsWAFiNmqMjDPewSQr8xym
VaPVCiqSq9F5Zk9DQ3kzueuX9xe5cqBMUEZhP078zYL452gzYDpO00pXXYRsn10q2dDW4B0yBDT1
az9T7un1iPTaQT8ozbWOjJS4NztAzFmYAyZ7GPsCdhgwAPhG9ojTdN9TCX7Sqbf80GbEdO7qffvc
mTT3UCJOPYC33LFvkhx7amF1aXPMLKT+25jOFHYyc6X+JVbJ15rX0RH8CffRlvmsPbx+SmThQ3Io
ZyaYoWU4fFindbnLNNOCQdKXNW92unLsmdC9MNOsVLfcyRGq2I75C5cUr+h6TtBCiUs5B8154Irm
fO4b/jtgIJnDOE+YOWnoWvdFo3FDBLCo995YskJ5edeDr9KNeQdNpnxZFuxbm9zFjco23Swb9lqa
X+2bQY3NOYyXCSJ6W0zh5BVyBLlpLgcBPeUWlOV0reDmPVvcaRYCH1oG3KeIeDZkALcn6Q9h0zo4
jh2ALGojTDjcQ1UnVjj3wrt0dS8+z4M5eOBiummENNK4zekDoRPAwfUs7UGgncnN6U5xF+/z0a92
CwrvUFeJczNkUnzJNcuwNiWU5ocyKKc7HxZC6Jk9N7bZjz1fhhNwcnVb49tVSKw2S+PUVE1szGlF
B6jIkNQkajkg0/AOI37DLyii0ZcZdJUYh+OjZHEQhX1Mktw+WoCyGGdMaYxZ2GMFYQquOGA1XuE+
sLc4L0xMU9IaGZHGqJeqHgmPhXti35R+moaw0pOb2mjr21I1Lq2fosybjVekJva6xduxTZq/2V5l
ncW9zA7sqYyvwDdx+ifD5O10lsBT17vZN6ubxvvBceZjWwHOmnNIl02mfYCc1j+kpo00vivo3ZeB
n+2ZgdFumzSsW3Sf+Lup3ul+NW/rRF++ZWQx8ASMpTj3HYY0G5V79KmqJbae5yIX50zwsDZBFzaO
w9IXFxhuYLaNNHjYpEhoa1m8eCemQ5dIo6tvjhOkaOcxHuNunLv5rKbPdVmO2q1Raea01R2DSVXh
K2GcSor17maxrfSo9GAvlYtfkBZEJLqivRgHHIWFNsTXOCdZTUAr4Aluh1ukFk9WMsIkxby1AMLH
WnBqi1o3P8Tslh5oXPd39AqvU0d1t3iTgN4kwrhFUOjd1R6bwXKYpH/VIZY4IGhvV6ea/gTQb2IA
698viek+DszNUTfAPNkzgKelzHUr24Pq1xmYNR4o2atwaM1rgWAI8yfu+22Jb/40NksZznEnddQQ
tM4mk4ZuSd+NbpzVT5uU3Wi7LdGy65gJ0/EjSvmKWaoNbGCnV8NQIawryyHUDJu2n9U1oT/p8t7E
ePacQaoQvAot/WrI7YFoA609Ktfirh6t/OPE6/18LIfhUpr6x7XLc9HSI5IbY5xaN/TqWJ4gOBLi
YQfm3Rxo9vk85cYNEiP5olCsf5yDpOk+TVIv1U1GEkByLvulODJcrRnN9U8m4vubFGMqts0i3lAK
TiclGdSXbAiU5zIlEpZ21ffS3Qr8XjPNweobYq7p1C0ZI0A2Fjc0w9UzHIw4SqDEXQdt4FxNw8jM
rajTqsPS6LWXnhYXF3rcmXWUwr69sQu0OJ49MImoSkiBtjudtaKqP2YDm12naT/EQ6ufFXr/ABVA
oaHnPhW5/myYyRGzojhp9P2fxjGxKp65Ga5ILAy6xml6LhI7ubLQ5l0MXn/wh1FuCs9EbqTDRAYn
2wL2G1Np8w19I6SzZQEGbVHH8PLTLl2bW0XP0hM6o+ZglsZjnNs0S2CcYjlp7LAeZQFMvCwjAzUL
a2Frb9PJxVNqBfESJXaHwgtfgbELbEufNqbZWjd+YrvXOLnkXQM+mBd9rdjsovILi2XaaZ5UFwgS
MDUPyQdX7+id9FoWGUhLQrp1DhEtVXWX5Y1i5EX5sTMxN0a0MHKmkGyiGIO4DnMbkabXFYidXQEi
+17ve3WOulB/1Hp+UOHUA1nmqUM2CfqDqDFuLKkz0KgZGUTSRFxGBE13mzpVqcK5FuN2aOosBcTZ
GGeDnQ832dpq6GP36MvcPzVFMn/QRRkji6iGh3RIn3IYo0irDJ+CYlLJB9WujV4xSd64wjpzW5gj
k54ALQ9Sf+cOLtdB9kwvmA/rpL34HrPkHR0FhyehQn7UTk7HRHLg7VimAc01ryr37Wj7D23AF1ft
1N/FeePtAN/H+ZbX4Xjwc5FF3Rpb4ccxas7euE1jtxabPk/taJkTcd7Ys40KJZ1XtYvd7EbTnCyI
EsF04VUTM0WP9eZr3g3ui88Uc5sVrrMcUgixX1oMroegh8VbrqVViyV4U6q522D8rJqwrHKXdI0O
kwyK5xCc7nAxoraO4rmUIRRQhS/dM8+JilGXi/Bb6wPvt+JC0mhLVVgFU3WdQ7gNReE0twNCFPe2
DDRrCR0cOhslc8qCerQ/F4apw1ygpcMDpFMLFq5RXCW8ZBOGjqe6EGI7D0UwhTmAgBtBGXBhllio
N/VsJU9epeomWiw6oPRSnpPBaG4XmLZM6pN01xXDfHKE41x2ddoxKe06LRoahwZsU8rzyejmPazJ
6dpwpLhPx+oM/fB56y9ThNeZEBHRiC+wQfQ9jan+zFBOvO8T/4FCbdx5AiSl19s3uZqZ+juqKJBw
TVVSnhHsMhq7DLHcvBltRGZYK+smpwPtLre4BtvPUwFygtvHhIjS1lg2rRoFaW3Fy6lA/FN9mdUk
rrVgXq7w6vbZluaRM3z2ZXsPS60uvE2fDdDT9pXG4gaJ0t13DLdvG6N8bBk2p+d12Xnxyar1T3IM
2osJTydBK9wLx2LMYq4z5C8ouHnq3QYmMvvHrOJP/bjpAYJdY1iFe0nKCKzl0GnHxyW1mxADhJ94
14nZdte8/Y5okCttPHy3k/8FwGJtL32nDbcD3XJ8OqtgbmzDBn34Y9clCcZhNhPqWq/v7SNDiOCE
Qse8X+jXfQ16I9v//njOj40lArQwgBj+Ssv3dJtSgU7B920eJiIzQgTRHBDzBkwcKd0FC/OnQiMq
ITKb4Uta0hy6TJQ/WEd0H3RMQzxPaXWROzmMYo0He+t2td1fVSuJt9LcBcWjaQQPKpWw24qGAtAm
bIKyDRTKVz3RrYANvS2XO9PVGEB3UwEYZhgoM9vc+dQ4apR3Ajy22C2Y6EaxKgMs++PCfqJA6jmx
YUsY3lPrJ+xFgFEb93gD8C3CZvrKLVO/+OTY3FlBQkXPFJ1/75p6+0zPbppOCXsjbV07dTZYhhbf
LJoYxA7ZcS/2ftL0h3lt7l3ZDfKQfY/8nm6w4TfPr3vhyu2Md+xPb+0H5GuCsaJT42P3ojnz5qIX
VMixu4J8nXndLztZviZzGCXbtd9f7fUX/Xh3cSB8I5QB4G/Mt3eXz6BS60oOVKYll7j18bbJuuP6
8Owh4cQwz3apmdiELLxln//p0X1cFnidsHuRFf+WKgZn0/AYFWI2zFvz3h1HP4JdMFM/lv2hmTSO
6kqPTYA2Vmzbfn9w48fG7nqjk/di6pisDI/8i7fffcwhojdx3xwEOl3k5WMy2LhZO/O+zgXbZiwv
fHllz805yVjUqHpfD2z86sQrV8aWcf/6gf7X3nynvWlAofzu0v3U3fx/oNKaf+ferwF7f/7I35k/
OqGNNj6ktYXIEunQW/wTVKsZxAFxZ7t/etsC3WUx+7u36RH+x0/9merD/8Nn+Lu3CcQWfwkDeLJC
YCj5/6S1CbXmx2eMoYPD5wpou+p8np/cdVXHpG0q3BHQRIuHhPiFUVZlvfEdt9EBfysfclveeXIZ
9gUkBWLHcEIwMSmgl4t7s2Jd7FFkWxA7yh5DwpiHnoID599lLpNkFyxgXmf0/dpxQhpmQx+skGME
8yHXxlFjwI9Ps1JH9BmVUExxmZzK9qIu57yGXJH5DKOJeTs5zDnOGq1S+jHP3PlituP4Pre6FuuH
+6SJRu3HRnkrAAdIDclqp7xiIFTl02BsHKcw71M3W+owS4dxRdivvHe2mcEWPAJU6bJf1o1Y6U63
C/KaT3prIqkgYFFdQLRk1TdTOQ7IB1c8dmAlermvJ1XuJwUYjW5Akx0BmnfeZRBIRarerENV0jRG
qm47y73sCzWQxcYbOq3s4tDG/bjLl95bECXU/GIG9jGpeSpWVyZt3Wc5zsbtCGRW7RuZA44RggTB
BEnmFIpkXjYsAn2UO516wu8/P8RL47lhn3TtdJwajLjIQRy+KFKewXyCY9qBrDHKvTDdHnFpobZu
0nbsJoyePWdjrNYQnD46biSSCorRObqx8B6CHJq2SVUi9tlr4EUq1vALxa0e0fYhEqMjHMN8jcmw
1sQMcs8Iz1C59HB9r5Eazmu8BphVojZ4i7LjIHDjgP05jVBLEsphrvkc45rUwbiK0I7ZXAM8ULe1
TmisuR5enOmfFrq9O9Iis2VXxFm/xcs9f6rWwKwdeBYSQpqpvTPqPj0viFV5arB+bWJdGWPYaomE
YgX1PDJ77woAAekjaw4JemZaEwz3aAXor1ElSVJ2u1khm0y9PrhiI4D4Pu5XiD45J+lr5Emzpp/A
xsLM4KRD+VUnNeKIA9ekwsL5AbE6/sjTgK8Azk7wOa4U4SoznfBin0iW77jMhuPYV96OepJIlqCO
xR0ahC/6SF6LWpNb4JmiMOAJyI6NhyYIS8JEzEuyJr5UbmmfsVnxn/GemnslUjfeOGKhRe+siTHi
NTxGECOD26a/7Hx9+VzSFo6gi8wPQ9ZWh/g1gkbTdOJo2jWZRq0ZNXMz1ZedA5hnI19DbEyVsbFC
bRoZadx8cJNObkYtqI/IwZNH2a3WEHQM5W1hk5AjFowKaGv3ssEO2Hsx7QW4D/qNk3akw7wG7TS1
bUKQdBiBnL+quAZHtldQ4IMdMObyG/j3+dgFoGWn1RyqpjnY0HP4khONQUrGOIYOGt7Dyv5B5Gl+
msb5EfqEE9ZFEkxRoEyvLyLkAFxHgIZd2g7u9Qjcnt7MBvjEMPd/vqb/91Z8561IxY+B9z/P/KJM
yD77Iv+vefk/9ktD9TnDv/vv+d+fP//3+A+W+8qYQcfDLcv0j5fdX69Iz/uDrhphbfpqqzVeMe9/
vyKBttMLDgD2YPS1oV3++xXp/8H7Eexq4PO4/dPx3zp9fFOGEszHtoNdxzpVXL/593sO8LWFQa6H
fsDmzxr1Uiba1TTHx3wN4BnrQ5XpZ0KPt0E8PBkFJm9ksd+dvOs/S97vaenBz5UwFcQaD0aAt02w
5puSu3FcoHR+oh+aftYvY/tppkkuFAmr1S4poC/rshsQfCb1xi4RtLdJvvdQYm9H8xkFZLikUc06
eKGj3cwafyfpVLQeQR7r6mE7amO0eURsBnO59os9VfyjdDPUsM+Lj7kwt+sfZ9veoGH6IMBRwXze
CG07O9gRG7kqvAr31OmqnjeLDmkUfwaDrkgvePSt+mH2SYHlnjhMxMpWFptp0zpPBrKWAGfc2AzD
sC76bHm1C8fJ/Y0lLbEVxYnW+w1TgYHxKr4hLZA3bvBsWNpWJN6nRfAJqpyJgQurysXL0OH4TVNa
SGWkpioko+UWJuZ9jg5uC4V3q2T7cQhMfY/8/DoRHrKr+vOSDKHMi7Bzx3LvLnyMUcp1j19/qZAp
7fEG0IXUxy819tbEHcSJNpWzKXUUcK7gYMsOe95Vsgqk/1dyvwZ3v7O4wDldMRb/eXXZkX+Xff1h
QfnrZ/5aUXz9D34FswCyNG3Toav6rxXF9/5gkXEJ8zRWyQAD/X8X3QZFN8U7CwpkBNOz2Pj+VXSb
9h+OyQpE3Q1C0nQD559U3T89zS4xFJZtAMbh3oSY8uOCkoyTvvhtMxxM3EkyLIuA2S1+Xsb4AxSr
DcaT+lS44N+iIEUu+d25+sViwhf8fjljAI1eyCedQkeF5ppv4ynQ/RP6vUxyPw6mQuJcueDGzDKa
vaw6/BeHYoeho8xhGvJ2E8tgVxlG5ci9bfRY1E0DpJlgfMHOpvsvvhWnMrBcyA/uT/uYxQA9wwol
McJP2X5ieB/1km6unLz3SO9vtkyvJxCEKvszi5uCPdqPl29SYENLhxMYZDExpEwkEJe7L5Nyo6SO
2f40FsCPOKaVjPr5z0WBvFsC6n9x9bgHf7p6qGd433EX01N6I/iSjA9jq5USEZXtbiBCpdsasfo/
o3XwFR32g4CUQaYi3/LeHEUkviVUFw/7HtYZ1CCzRvfuTJ2ntvk6M3znS/0o3kJSw+FWWgdjahgg
9JZ+PKNsYkwrNeSwT2aXsUnRfwN080Jviyzqsjp30a3/Wbj9g9PIrtIMVsERKFj9LY4kTgtGwha2
81x3qB+JfOJiBc329/f/m/bo6/cyeV+j7NPpI1jro/gdKMgeYmoHGtt7K1NQrzXtBBv1CukE1n69
ct75Tr86i98f7c1FQx6Jrxt08d7HQLWJ8S8nqiKhElnPpmFbSre4+Pz7L2i+aVO9fsM1JGMFENGl
eruUzSmMBrwUUAdS16YFaZcPCT7xI+Yb/wBLomDfceuxqwm70hZfXan7Z/iRDkPSN0xeA4VnjuK8
H732yzTRHZ+RLG3MWHZ3C9gHzFZJaBTd8s7CZPz8GDmIBD3dINwDkMrbO84XiWs2CFP32Yi2dmNr
I236aXLUFnjACizDpA9tY4wszt6WQHv7o45n4BqdArNFkpLDpE2CK/oef731/+Od6fzyo7E+r084
oFjzzcOQB5D7iVCU6G9ShOqpExHri8vPd+UWrKr4gCIAP+roYm1uyqU+A6rSn4hkVEVUrWMvhXut
sAVuKwTVG8to4yiufVIvzGSm6jL7S0Yb2nEpRtj+KP4jVLlAifGfPwyEAzL/9OMwIGcw7G3N2yFY
ytjw9z61znQmix58vsaAWcZOANcZmLxdfBhGX1wW9mxtZmspdr014EnQ5FUTeMuhy2hzzDay7iku
4xMzsHVA2Kl9Xhfaiqt7KWbrViLZxZ6QFAeydeQVv7ne/f5u/fkBgVBGYcBTj2yWkdePjyO2LGdw
qO72mUjJhR9SkKv60cim+2GJ2y2zc+MfP5Ic0WGxxtPDRuRtzFAAzgOPYiH3fRzj1LC39Bq+BLV9
6i1yNJFUP/3+G/78bqedx2oD42OFdJlvtioiCRTJIoPc5zOeW1PZ4zHBcrL1zf49gPvPt6lPPA9z
CDJ1193Zm9s0GRyVj6rhLYhE/LzROuPYjIP3zgn85VGYK1GmWBa40zeXDM6YViFg4nXn9nrPLDbQ
DnQy/Ovfn7e37XbWMb6Nbxg+1SJul7dzpYJMTMNt1yhX6EIREan5zmU8GLkCFYlNJ4ySghtf96zk
rPcfiRzcN3aRvbcs0Qx+83ZHbkT31FmRbvRj31y/rmsACCgPrd1UetuRvNcdA1K5s0eZrUKzxT4a
NRKSXm++lc3o3RIBNu4TR1cXBLJYZ5Cg3s0g+OVnQvzqYy8IqFnfvFYSW9PwpFhij9ujPuq9sw30
AfdwLbvLWLRIvAAdPJekXoZADuerYZXOk1YE+8xn3uvV5Tconeqy8KdoWcaPA1G+YZfJ9m6GcLxp
ZeYcHPCyZ/UMD0GX7xUX5i+/AMpDRGBI8bAi/fjYQw4JqtkfOanpfJv0XrsbRjv5kLKKIUrx8ggh
hx5Wnit5Y/XVGQE8n/zMuwfWGByHNo5DjG4oQvQmuEFn1dz79vJtoUl7ZqHa3I1tMkdjkWu8K2QJ
0xlv1Dt353rZvxuEvd6dbFj+9Q3ePAWjRI6UNLPYzyjyzuIlqHHZTHWUa3oks55FfsDgnuf60Wpm
FYoWg9zvP4L165Po6wQGgeH7iTnmz6wlhGOL1UAuscaim/tMWXXt2aJGFKZ/bUo1PXrk2nwhpl0O
KgkB0aC7xcOzUYnYmUxtIyZ63kr0GNHQmEMbphxwP9F0BAmUGN/m2jBYKr07zyq2DlkFkasFj0iN
+wPzfP2k0cE+LE3zyVP6nTtzIGAH62QhEM475/zn0g3Doc5EhArBhez25pQ7QNHwuLIgdHn5WMd7
T+VlpC043JvFsd6pE3+xbLvUwOw8bY9f/DbmQwCSqnsWnT0NnJeAYDHe2ipH5roE7xxp3Zu8uZM4
ElPFgGm9hz7+x2cBM+CAL8/hTuqTe4z1ySPSYjTM1cxuglgTxBG6q/lnBLm8B8j7xdsXsSS4Ucvi
xUTh/eOhZZJ1YAGgcw3e/BxL/3ryujUF4KX05Ge2vG70+1v2bd9ufWqYrRFhZ2DpgdL55hJichZT
lnHLsg2vkXJQ98yxFc01ohdCQr4RLHvfZOUUJXNLcWP7WahE0kc61crvP8ovbyZm5rxZYOgRvvHj
V0diphyUC2KPwktGeuu5GxvxHrThJgmdNH/5/eF+8dIku5BWKo1CZx3W/3g4F6haUpHgtJ/nfton
pFyFC+Dyd/aIvzy/Bp0M7iROLyaJHw+TCyNp4IOJPXtkwOpqwvZc45ByY187joS8hwlBxri8unI7
xgljRGWUW7T558vivrdG/rwp92GrUC3rPEO+8/Z5HefBWUBZ8mEULLM08Uhy7Rc4OXMSJhWggVXs
t089aZKeOejvPFbGr55gqiFONnW7jzLlx3Mh4X6Y6Hd65LJ2+rn1es3ZoHGVVyIznGpDpga0KKgl
OmAQhJMU1G5XOpGet3DiGMKmRTgSW3ChUgssgynlYISg4sTX398Zv/iYBAvA5uXRp855axdLNT+b
ndrt9u4U97vBJvnYFl2wpZbP3jklvzgUREzbQy1CG85/2/vJckOg+PS6vVzi6oXsTO9mQZ4JHsPV
/4uvtSqRGA+sLbWfVrW2bhfZ+na3d8ysvwGW5e6aeVWI95Iu4r8ajdc/d+J/sYhxJNoilIhIX97u
G80lTvJm4EhoaJMolnV7x9TX3PJ2W9D9VbTIG1Bwvz/oL08l+2vbBWxMbtKb5zlJdKhfqdPtSfFG
r+dMI33zyox6Hdfz7w+FQY879c0bgkpDxwMUkKPFivXjnexDqxjwi3CL2D2eGHeeAdxlqT0u5MPE
dRliIzcjl5q8xHmrRm3HznGYtgscyeqm8h0eLoROS3CMxVw+mK0i1Ru6hg9+rgS/spFxl34ibVa7
KCBKi12SlujiBfpS8BJ8JQtnTsNoJVAOwjxw9QTlOVoa7DOSxZctMGVAIkmRGvdAVzC2lPbkmDsy
TSZ3a8G8MJ8C+DHVNxeGKANRIDNuej6lcNhWk3KffhBlY8zHErAA/LXMqKBz661xVi2EQ+/FUChx
6VT14F/YYCriG1cQcb/jv7WRHHJAatNmsIMC9nah7OTC92rHiwY4NzD9na68U/Cj4rO+1poDCUtI
o+akN9EzptlDJdCFkWptN/nRS8akRaxJNADqU3T02woQYX/KFdtJQFJByzxCiDEoIkyo84TffY71
czSEsU7foWrNqK2ctbjKEHd88qCszRsvllO4+PD/71qHwHu0AyKfr9HgqztwUb3cwvsKvFvClnxw
RYy6hyNF7LTr/CnIdjYGbQiEbbIsISDBYL+KgpttGa/tP1CiTI064fgfsByX4VRWDZpRyFoGXOPW
OVT+cEOfdzcop30E7lM+lZqv30qSMzYxOoyDhtNga3XB1VDOhB+L3ZR69S1oxY0iOGdbLHW2N+1i
hIJcMNca1Jml5jE0W/EpLyD1O4PJHDtHNgtF5attaeOWiZNYwTfe3hWjvg3szN3bwYJ3YQTJQdxS
ci7sdvrsSTQe9jDnm9pTn5bOdQ7KWoUKExaTrHzQdZgjUPmvnaDqt6Dusmtk+ks46Jlx7ldlemGN
XA92CwBGsvhhWixn72gG+mT0EkwH42Mc2EU45cVAUSG8kJheBOTCW25wPh87actNtuAwz5biCgJN
OCE2PSumCdKrXoDOk2RJ5ACEwsIrIOdaKeSpzL+Offu20tJpa4x+uluwq4WzJocoNmdzv1C63oIu
az/WvtBPder50Sw7N0Lx37+4WleHmlRt5NOw3ntN4xz7MkBxQpzFkWAW80h4h7+lSXFmGtMOx6yB
xGJ+qvShe6qz+OA59h3xJ0/OFDNK1EEv9EP8VIE96nkCK/+oBq/GGwX3c3G0+yLw4zMRW0Buk8bf
6rmtcR06/Fp5AHSCfcNt1mvqukt6OAsDY8bREidQRd6mnADlzhq0zm5sD76Ff4XQgAqZp69ebCGH
DaRUCElRoTK5zOHQdCSYsjU39T4h5ioLYAE2hLPgxguKx8rUrSnyOvYRvExZJHKmjc8t5/6SPLKM
9kiMxKkwcMETJqc1soHzsfjn/AHLBQ8ETgPTmcXJn5EPi2eASCj9MPbF9lhEizD7Z82wdnqewKrQ
TD7z3tPM5svkIYM4WEVpDlHl9wB/5ob59knTXOyUhedjeyln5WhntGfRc8ZNlx36njO1kUVdRotf
qfuUrv41Snu0IlVdZMcxR7LjBFl3aYymv2syNcIQ6GjGpZnQP7t6TD1Jf7fdeotenre8ZL9I4Sfu
tpyhrOSjg8FlIp3zzlZF/BLQ3B9CqoCKzXesdOTpPiZJ5VcvfYsfFVufMD7iDO8hgrTOVVCb7Yqf
GCNBitJeUrHc+7OdPyvB75m1ctqCcOjOljU2MZtq+4h6VzzShWMMkiOv3kk1cCekVtA9kY/V4ZKy
i10xad2Th+XtAMlSEsY5yWKXYUx7dJoO+YvXjGPkxk4lo2ERPBylqTlhodsFU1icoDkF13HonALO
4mRu2ZUGPS4EA3ER7C3+vcSb9dDFY7JgsczwlwXJGGew6UD7hEj/rWML6ne9B7XxLCHt7U6v0nLT
eP1g7oDat9pDjaECs2ZbBOl5Yi58VLdQD8rEbXJB1FVylfmdHxH2vFw0Er+ejbXj2Fpttrf1zL1T
0nSWDZVIhw0hTa/yUbQfad2ZWxpnzlXS86jCOa6W3TJM2D6bCYqEB1PuqixbRUKTkzpXPEQdDxVX
lyZ8d1ZUASEDadp+7lXSwxbqjXuRcb6zvJgBINWo5MksOmiIwuCTmN1N6/RrVjw7THTJS4sZoMuz
PWc2OzhTxa/VBkT1vd2dtUYenBYl2s9ybvsnlXJeF7wHXxojAQi2EE0LMQ9v5RmUuHk/BBKR9yic
K3vptNUVHSRXU7ZCbEcXmdVXUtZtH6SNiZ2YifoIefRk8FpuIziKSajBeSaEs04R+vnDEIsNWXLG
fWvMzhVU+PhD66bJpesMzUc3cYtIwuOBxAezyNgonyLSGSxzm5BqdTbDdY1wK6vzvuLLo8WcPpCr
zLqYxNkBM3QRtbqWXA1B5y6b1Cf0bFPj876yra48ElKLX1QGNHEipG/xWVpJ/gE5Uf4mScZSRvnS
ImpYeM5pY9XicZ5pWoNzEF+9xHbCGKfF0ejlepcPqI6YuZjOHVBg9YA8YgDH3PAhS0cvbn3Zt5+s
PHXvtGDpgF7XY3pFxk6NFM+u+6eyW6Zr3xXDg95OxW22Xm6zj/2TkxtkLtiKAxXavCPgHqcxRUZ6
ZcPxvPdxP17rRPS+6EuT7TW8XMAiez++NSvMh52e1ifXGvmNzVLcUrJPH9Dai6/LiEf4DNeCSLca
FOMXj2hsuE0Dmq8N/RYBuNnVxjp0tcZDXZIvFS5czY1v7ZQtF/4h0c3HSilgnOnAnbRoXc/S69rc
aaxZ6VVZ5I0BCnxprjULChoT05JrrRMSCN/Wavw6DIR8aXyNPZPSK7hF1di9aE1uPNhJO0ZqFMY3
V+XDEPLodTesFstLY+YtiXFmPRdhnzvDN/LfFodr5nHvty2nxeVNLvb6WBj95tWtvZildhtIhPWZ
56pvU+t3NyQF0vjvzPZSKuyo+MC7G0P6yRVJDuSsBgOib+FbR9axAPScz/MNcFQ+dllW6ze95gvW
+KaonGMzN5w83/Iu2BPHu3aIexYxDCn0TaVF0GJs+R9x38jLuGpxHcKhP7y6kDtemycLrzuCOS/J
rl1btLu2tsUHeHgAK5f0RSYNfyXato1i1VqfnSCBr9JiaYYmDDLSAkrqKMvdG5yvDRNNOyrQZ63G
8wrBOlTxa4oQwEmITB/MMrHDUmvuIF5dKMSVzCL1jL0MsMtxCHLCWvwz6DDEB1Ztz2EL90ofK+My
9SrWDQtn8KRn2sXkgirEKhbfubHZHIMpw2Yms2rZGDXDxs5w9CPQ7TM1z7AleTYv9GTsTwjU67Mk
RSlEqU8JGDD+o4X6KUAoeCQ/c7otGmV9hRN21mW6wZLm8z+W6LY1KK5wkvb5NOX2I/U2xCAyxT4T
1secqZHQwjUThELjMS1LKUhV3syPPuCBW71OMQFN7cFtyi4KRi1LNlnXHMBvfaL/Vz3DJQWy5jWc
JFODb5677HBCb57tdOUOimOh6ZBcY02/Kiq73YlhYPBlDDCl0CVeY7mH2Zbn4m7oNJelLkhuB0It
gMLF3vWgB/WGxvTqZoztT0EWuA+ukOUhy7yHKderPe3SlDqQUg7Q0QwEORvTi8yncYMb5Rhbi/E5
1eNxB8NS38NjIEo0G6xoVDyMBFYizCxoFSbz7J5TXNiPue0AS5oaHKE5C3CTsztN3C7Yw18JXgBN
mo9Ta+MZr4IF1UJl38MKzMOJGnbnsHadV7EoHwzH825mxVVyFGa3nUdduOllT0wdcR7fFkZNZtgm
Mrvscm6DrCYdDoJSDW+8bed0Y1cwfacW+hUDhE2wAHoaPJeC3k4Adc9TcZYgn5MFyQUbx9ZOzZxP
N4tuPspMq3Y8igB8lnzVojsUZN5wWdlO/KEsGsoMW+0wtekoWH2Z3fp6///ZO7PluI106z4ROhIz
EHHiXKBQI6s4ixR5g6BEEUiMiXl4+n+Bcrtlu087/vu+a9stkVUAEt+w915LSOKnd9XOeOMjkWwT
O8+CzGzsm0LZ4HmS0ddZWuTLcZ6r4eLYGq+dwtMyHjinPCkSMG4gMCUVaMcFNizAM9pSoBE8RuzQ
hgtpUunXgiCTva0zgGe0hvO+XhQjjV5q061PkuWZGI6Urs4dSBntAbGf/FGKe9u1Tk3qToeI3IkB
CNsl5ypftSUKuNaqcpajeEbLse3OzH0hrbbpAWin/9VnZ0qf89ZUZb8pEnvZ1GtcbOqWiRcMOGe/
TrPVHCvD/aYvzg/8IvUrFWv+mpPoxaHVal/gEWo7c+jjbef2xR24YS/MSf5i6e13C0BZ8sYoh6YD
0L5BngjYHy28cqJ1D26m47UBmlXdaOQ2x9j43OqG8U0Fj4/8D9BhYNwW7lE7fS2KtLwzaq+4cyRz
ZJJMOUAhbXbveWuIbyXe03dyysjkNDT+whoVwMlu0uphxv8zfm2oeLhuWHp2mHpJUf1MXMgVQQGL
T8AFb0tmZ0uuk56BtdU8VpE0HqmP6UyzIrFOcTa179j0u3fcUQwR2rkvPjJrdZO2Sxe9ijbVvwFj
4U2PFXO6bespejUydOYb2OUa0cFLhBvLVloRGAtA3O2S2eVDXk8cDG0yjdXOjbEG7yx/ZKLRTwm3
B6nIFDhVmVcPidNjp8X/HL3aus2f8UnNaABlkgkSWqXgNipNolHDoeW33KY2cqmwRKXl0sRM/NBU
WmV7JRe7o28U5aAnm1GNMsbaR/IoSDpvqo7WyPgxTCyoZHtCsSgBOjak2K+mwj+nibCg9DUFRSsW
Wa6SBnHNARHSR69DMxCaFffkqAVRbBcfRt/zU/vanInYJj7t9eeXaQ9aTG4f60m5WVqBMs3VAb0H
9BPVHptUvDFrctk3zIL46vEBlA82+rFyn5Ow8rQqCyQNJpH/B6UzBboxyL3Qd9AYbHImuurBHlFU
cAnZt27GqObzZa7NPKRRIkuvWlQMw76YEX5c/KEbPgaH2WjQG7ZKLo6mE3A3D8Yeq1P5jPof5p7r
1+TVK088jolqZySmlh7dWD0f+mAMgt+RqpzfWpYRF8+Zp1Jj/weUbMM14dll9p/MIXMZvsWByC7y
bUqjfZd0LwDVRiriuR3aHzJt03zv9w1BKL1fyJScfYkXIxc8PwF2LbEcSuZ/p1ECMwm4D6no7MRS
6VE4DUMU0t/XuIZaki/IM0XDzUuY99em6NfwzpJo1GJjLLCPb5KBSNl6LSFzt8RHnqMN/KLDU9jW
eSVO7KSbw1j05l2BN/CMlkk+EZo9fhkNa/i5BvuvwP1vNKiIb5iy/j4Z/ovtC1F71by9V7+K2n/+
md99Xwa+r9U/iHCb9eEvElSGq/9gjWoR10ZC2ipP/V2CaiFB1dEU+kj7VrX7r74vVPK0hkjayaAi
zoS4q//9nz+oito//fOvivJPJcEvY160n55H0BMzXn6cRYTcH8e8tLoKbcWiXWHhqFN/h57Em/uv
GKLoQk7UJC70DCpTL0FJ3naOtM+mnxewgOhIbBc1YDUzKDytoaiZeSmJoBHsoAlYjVlqIOemo9j3
WdpN0T7zaAolIR/jgFR84d9G/QFSKD/ri8A9Wy84m3o2Vgmvv4JYS6gPnksvxch1Q0S8VxYn9mqc
aszkeHOu4spBvBglg4MNOcoE1T+kNRYYhC5WPLp3DHD6xL+RssNY5FvrftMzSHex+5JwnLxvFo1Z
6UxEBCDzqvZ+Uxf+96n5m6fG5LhnefF/PzaPP6a39tdn5rc/8dtD45v/sIVvIDNZ5VmoNVgp/tMs
KZxVuI1/n3Xualf810ND2htyLv7TquNjw+yztPmnbtv+h2fS7mDhXe94PJb/Pw+Nbn2uEX95bKh3
bMoRH+8EolH22Osa8hdFJ4mY2lBXlYAfSrDnoCFnaPP5+2e4JwSSeptoehtMRUWPPXqXtlXDV1rX
+kFVIENF0576mU65Bl1w+Yz9ZCPtRPuhSpNbGLraW++64O55d9cHy4vwh9m2Ebe3pQvU9c6yJB7M
QCuhvh5h13jGtW+BdWGlURtkgWvZUpl7lXVKXTzVCBedIMPCaeJJxptFylqUpRZT5FjQtqqxaeov
uVeiJeGVXeQ6FrfJAbhjRH63dakm2l3Cy0edOiuWYCrQ6yHYgDQ3z/5WEh+qn9xqNp4sAi7qjHwk
vQI/bJFft/cMd7aPvaxsEQFqlm76GM0aXWAAIWMAP1bZ1RvGce89dlLisxajnejx8OSJwdnQVkvx
MC1Yr0nVRzm6x3tjXGHYXtpN7zCOi1IytYjwddkgDSJNB2iX6eyFXpUeCtrll6mUXUGYsdlhNJ08
xtee/cLo1QrQbCZMl+VDzJiNi9WnIMbL6pAa4xM8LNKiujEN9MKPD9kYM1KG1pM8A7QY4+08yKPr
TRe2UFfJ2PfPbVyUmz5fw3+pCINy8HFlx853zr11Wj6+QMhtNwYjx2wyiSHOntCPM2P19fTEmvFb
LKtma0ZZ/7B4fRsQtk03yFeqmQjPbFeNe7Ir3Z1HgYXO+H5Y5BPAkI8ql93V0laA7rP4eklq7C99
91IV7akYqvKQdSvsS5rhtEBQamfl4LgT+g448S0oG5KRjOyJkRgReY1WbUkK++HI0rkUzhLdjn7l
BO2a8uIzlgtaNmegtrO9NVh6MC04VKFa480lKjcGO7axxiE5E2HdXLxuNLZsDQSkbgkpfGIkQzZq
QiVZe98khoN9MZCI7SX1dJqaed6q2tbusbVa2CXjH5EZVTe21j3YnZweoC/ne6EKZnXwxQ5l5ji0
WoL+uprJNy3tfteRUXDkXEh2TWP4O3juhPkkmr8fnPFHZWfFkYyIKow4O4KM4pfecJLfKhNd/mCT
fRXHTOQB5rRhhbGTLWQ3b+yFFh5JXb7VtZa0NGN61G2UtE2ePWl5dFwWcrAKttuB3WnPNlu5wATJ
d0pqG7KysuQHMOPmtV/cTap3QZqNKIyR07PBwjBLLDL995XjdDzxPRlLIbI+7aPqHCBFAxpFmxG0
x3K5SQcWHXCBtIORif5+1ofRfcitTN0i8SlK3oLQrhWqhJ1ZSQLs3chtNzognceWIJtNJ3TSrYjw
MU4lcmtcpCajUly7ZbYE0dh97/Oa6LVoGG5ThmSbYeC2QECa64E3TfM7U3ohtrFrzae+k+UBF/A8
ErPFrTURBO2s5BF+2yyo2rH70DFRIziH6odwsu+TD4KufZ610V/3P6JW4zUSzPalJU54MAJIxsuO
l724Skq/2I/SQwxWawQhgc8K6mwEKZuCICAC6y2dRoOxfaxtbfpYUhMpF4SqzS2Rj6zkmPDSjS5f
J52wS1cSnp2n2huP1DMTe1TPzAu2Rd1B5amta4roLCRZMb0qNZAorQfgxVBsZkmxXq3atrwglWWj
WfSLGS56od/WRfSlhjbCAoGYiLOy8uqk+90OteFwxg6u7mmetAcU1+6bUdgyjDO/Bi3oN8AZGHQB
np4MYxtV5bSb81mAKpkrFBcdgeko0K9zcr62/D3lrtLEvG/WpzazIueuIMxsF9E+gd/Ik72bD7d5
YsmtnFvS5kRiBFHHQLz2Fi+YSRu6G835hehI+2DB+P7eGO0diL9kxCpuAhzwuq8OqdCBFELbGuZw
tHJAQVmP6hD2t+o+osoCCKh12hVimmTnDb0elgCwt6qaWM6x6tpF9FZB683XEgjyzaKhO50lNuJy
7t1QlpMB+wIj94C4b9uxfd8nPvn8kCq9jZ9CvVQ6Cpl1e8iG7+L3nFqLOc8BcjXuxG4qj12GQ9wZ
GzuI9fG+Bx8YZIRWsvUHLMZn8w/1NNH51v6xEcM6HpsEU1afEB74kFuhmeQN6JoWMrasw7SomOT4
ntE++jL1Q9PL5rC2cj9su/roa6Q7NZr6wNfyhXzyaruQZ7MTrZKbcSYaSrMsiFfllOyQhk8nLavf
h2y55F3UX+nkcQXLSEh8brjljUFlcjYmLmwp5nQ3yk4cF7S0Bw29NunXBPqQeU04U8xohFRMcERZ
Sjogo4Abu3aAHomZHtDVAYB0rwbE+ysb5WmgkzcbkHk6B2pO9TP3QLtvJUPJMcs+eif3d5NaXgkA
WfkBPmdZykD2ElV6ZGDC5+gHKvStUNjgQWI2t1FmRBsW9u01eVYDL3eso46IX5jgfJCb9cPqZL7D
2zSxGLeeCwhemyJr66fc469aGqth3j91H3DdyGxv0yxky8CUux2TWzrq9M43KnUUnrGcB5TJu9HN
XvsiEiGHKcQ/NpfP3lzxwujMB4K9oK/EUx+kk8e57sj8m1EyIiyMuTr2VuHs0sEFVedr5a5l7XA2
dGPcdvNibQZz/taS1x4MyA2DkeTUYAScshV+7T21wlhY3rcVX+iCgSpAn8x8fMwUv/7QZekLj33W
Xbqx9B5rd1VnkV32wGb76DAk32i5H9/1BA/c2tj6X9zUecB+C1Yoj68to2oPJhG/Jhb1VG3tNuKL
TpDHfPHtbNxMtsNEofO21hI5qJxblwi7fhjncKlJ8pfO4OubuDLe7XIq7XDmOgeG0qubQV+6g0BD
c3An23sds1a89GL6Dti6u1mEqaXbYUiGQ6o688YunGGrL6DIOFkVjg87mYlYHHyC31ckthLFfU02
9/3IOlVsODU1SgwDl75ttflH25geKpQ2JRRtcYWoGEs3zl4p3eaRKZ2OyJvWX0g9wBIZzrH5gKJ7
zawVZzxc6dfW8ZnnxSy0xoT8uZQA4k0dm++504K4cqTxXY9Tuq3FgiOFxrGfjmqsWCDKLEn7cELM
8l3kXh6yU2sflrGpjxGHJ9o3jQlL6dwuTnnFFL9zw4HXwXSAwpZyOzuD+x7FbrFJjNa98TtbPtuq
sS56L+2wKcZ8y6IbV26lFlKIiW1jL21W941pNRK4GRGnU2Z4WJyjyg7cjuS7cGk8UCjEd803pSfz
faw36S5yx26HeM7YQnRvie5wtD3hUVGB/COXz5xm2TOvuP5rjpHzgRY3OojUlUdhk5rRR7VzqsuB
0EyJVAfcG77ip9iQ6Xw1aOy1/SVpTr62pqUmLKe2Sub+yaibgWCQiaksISkqdIZYbBfRNncdTs1n
4S39O8lew8FrK/+KeIbuxophTVamTQKz25KPGzKWYwS+xg1TXS1PRP9BH6N9aMfHWOeEJSTPAtq6
+MpEfpqredjKlOfhCmM+wUoeWbNfxshbnK9xpsklHLyJN6uH1okHsZm6YG4cYnytzHKuHTNLXgZ3
dDSKlf4BFxJDRMAa2iUvJ/kSFXh3WFoCFkRVlR9hFIkwZWIMNsfKNI/M6LF4FtEU3dHvl4ep4Hht
Cv9hLKiN27Luv5UF3gEtcfFhdEt8BajHoZgfyKDoiqF41JMxCUzhGvvRK7IzWf4EdxQdVJAYaRKp
FjnZuI2yd6Nejne5ZbPcshEiBimT+e2Q6v25KJee0WtaHnpgMLeEJkbzveemTXUDnHyyQx9oCOkm
TPMdg2KBjE5/br2g7wlYbN8pN6XHxitz69F6qDo21ATn9nPluSByUj8pfMaC8wCiDojihpG+vs0X
BYAQCyzn6OTlTI4RhB26xLGfDU8WfbigCXMPTcaz+I1gqigUWhrFZ0kODuqTGQjP1vBidBFGP6hN
prkjpw98YUI0NXXoW1+/n+qOXkCvtVUdhCK3m7UTBnh1bLgnw74z5ZnUMglvu3c/iqayvv/EFzWy
6dI9goDHNvMj+YI7hZUDw+5Lx/MYeC1pv9hhPO9H5an44PQFJbjeJRpejsZ9WsAIbMnlWaytj559
R2Lv8iYorK9GAGmIN/JrskzEHsVwf/rEIilyrb4mSB7uR/JvT4uSbIbYrYV2opswiZIC7uA63v+k
JIkabe+UDfqmYWlwbUGnDFcHzZeWKnLbTZNPGLuekr2HybhgJ72dDORufe4eNVUOIVDg4R4Nur9r
MmG82dZkHYqsUUGUcTLllfICl9CDvYwJkG0qm5WsLJwVe5KM30hDHLAvW/AwEx/cU3PDlBrYcweH
SRnGfKh11opZDzgWwR8bAVzm45b7BlqVP9nbes7ob7gpBY5dmaCGLpKtn/MajyYSFlpqehyabnHQ
JAJ1vIgjoZ9O6TFG69qNJrQZf4Rp7qoIY0fpu9rNJ98JJNcB4Uh+mTJW9nZcmsiycLWg+0mSH0o5
1iWKpOSgrYGkVhrPbrvKD8k4nIlU2ywN8eNEWA+8dMb5LumEfz1McUaOpHQOGTM/nI84Hlj4VCd2
sbce8qSgbVtyMAi4f2vdMg3hdOPbU3rtXWes/jdTIbKtnkcWqDzffImhUbMPXTPtCpkUL5pqX2o4
qgTZenuL1QAwRzW8s8dtD54UbOcKRCY6jScaaRvdF9EPBOJmJtMHN3ZCEhresFAl22GNqDDK6Suj
/ytkReG81O9lmn9t02G933pRbfuuzKpgMs0tPEwjyKUfnVJJPH7WThGpk4IVBOsPsdHKCWliw26p
j62pPldOWnK3YPvSReZujMaS5xyS2y3zB2DAvTX13nZQYrhuO+rtVAwgd9fxz+S16ujXKN4RViyH
OPXEj7GkRUu7dDgQltVji6zJsO1cJgIKoVYydScW62kgvMw9MddCKDero6ccUKCGlp0McjPvPvla
say/0a9Ris0lMCFrSYtj2auBKebQzs9Dt8oqhvFiAlJ7opR6JBS03rhN514laD82rLIoHKvkGI1L
3SLX0Bo4dv2rr9eXUce7maTGE2laoPYGy9opp/E2I87f52TSi8CsgQkSWzdsjD6yH5eKpZS9ZAbU
neQsNSKrlNseSIR9aBz9A1M59R8k1qCMVfmQVMYLFm9kXkNpvbek9oQibsyQbdvThGriQyloc7u4
xOUaMPWg+J5Uz7DYKe69uYM/VMWpHqLyZpMl0OgG0zA0DCjm8R7U/Cr4JHmVsVM3jju7tWZJ8V/o
9DiTvc9IVbgvObAwQ5t25fDx2CaT/pV0Gk9CsXVE1pwAtgUjUJmJVicKuVTKvWSprW4GlNBxgOqm
YjGYST0AR56X28HLdfI/RKKuDd3xjvwP/lNWeh9GbNxbacXh4cnk5LPYOs02L1c4lt+jTPX1PgMa
tJ2c3gpcmGEA8aYTmzoItEJ/anglbXJ9NVkZ6yxQlfFm9nFWIufH3GsTQA0H3t6jLbM2cWtwJMDm
HUbAPf3BHerX2FtOBK2ITS6VgP6qXQBGUevkdr0lyQ2Z19Chq/4nMw0k3BTUviC2klIfYeBkAP+p
z0083Plp+y7Itwl74EhbfyrvakuhfC5m91haWBdcBv77T6KaizDohg3Us9QtYr8jDZUXYeObODfx
XQgVb2VV6IcppTlr7L49ll0smFyQMy4y+139Tl1Lo1Fukmp+zWIYNUY3mzsXDEaQdua3CFbCw+gh
+nOmeWw26Qpjs9HgPHD2GQG6QEhbou5PTc0wSujguCLNugDc0pizSGngnMyyAxG2iLvzdhPB94M6
J0e/h0+gr4BkkWSnmvejjop4hy5bvbU6CFMb6U8RZtqyfM8ID5s2+pxpb5VTNDeuyLUDKTlIpYCI
TAeCWpuzm9EiYdVNiTmTeEYRlWwR48zfqLN4tGJVvGGR8G5w50aXpUv675p0PuJmhcL5idaeasbQ
d8sEjNuWLvqrf4HhDBKkl+tm8ioWj/8Cw/mdqTBY+s7uJx3OyWDWKUOi+0N4rHZSGUgyWPpc67Kx
h5+cOBkNj3Nsf6FCsH+i4uJ67g48B/MWoT+MK997Gj2HEz4pjQdi79QGNu6Np7fRW8EudZMWkQfK
eQXI5TTp2tVoUNScPylydTdAiEZnMO1iB5RcQ3Jff7JKzh+yM4VK93+hymWFowclzQ3l3QgCYDUD
NE+Nsuqruva8AeoDlpOASG9/P6s0Ihst1V+cavLN61Ha4hEcre6EXt0vzz0ehYDHOPorh87l7qk3
Qo3EoNSlPC9oq5qQF5Yf4GaIqZhmFBm60RGggK6PSohT5uUXQF3Wp92B1TEbXe1flLpYI8eaLNPp
we5Vx/BJZMoJaMM8roQGaMBo43cb5UAcokyMp5CZ2nw/Z8OUbUwetO3yiaxzWxrvyeAVTQn6K7eO
FcHdjDIOaIUjToqou9BWPQ5gUoLviNMzntOUCjy0CYamX7d1ZA4V+XO/kO04y6rbHKbj80+6HUlr
BMEvvndpEJY/Z0oT16IY572hPCAEPSrfOzT/7v2/5d6hMx4eDMNkGDoZPU9pVXKsBoXtlTBNSAcP
5V/wd2bjx+k1E36Ypn/B3zWqIOa9a+I0nLL2dolbKw2cWRlbkzHUIyEM8Yl49GxT5ogVP9F48L8o
1Ban80ImHc114hNQF8SphMvl2CRtr3r5uLJ4mXFLhTQ7civg1e+VNhKLwGj0qokm9ziMotuSWJmd
FYyAlspeF+dqqcYvXQqGgFNWFmGijRYWGOuTSardqaxW1/Y8eoci0WGTDYvaj62wNqB7Vml4M3YX
b4XtMb0FFlyN6lFQ350R6ow7MtRNxKloRTJfS+7nJIWCvGL3JnYZBEy0xaXv/O/aoOtbDqfo4CR2
h58OBp8/8GiYqZFsZY0WJtG923JypiMe3eHkaO4yBgCAQtghOuFdvrth3tyQde33l080H26jb6U3
6dshmsWOiKu3eAa2ifuCzsBLGSvqUcGsrJmfNGmC0migf36i+zRi3PbJoNrN0PzO76uycjYYtKHy
Nyc9dHRULZ1dUcuKpXmRuTVvaBWWA6Ip9Leu3va3sF6YA+s+sfa/YP3mhJdNio0d7RZy/7Pm1uFo
s75hxvob30/PPBI4q+Xazhb+vSBo3Jzmm7ErmQMP2ZPfGvAdOKxtrdxKy1xCJiVvftkgko9ZeIxj
EoefGMDS1aqdoWfWYUR4jSjtnlgmWgWwUxu/F0jm4uXGhEMbEJ/5rNo6vYUTc4g040Bh1e2HxRpe
fycGkk4kdmKhQv4jNrDw0/pu7Ou7vjJyVI8VweABFA9I9Ll2g+d+RvdkJMcaAsXZGrR3Qjf6C1BV
uPSc/8FPrCAr/K/daPdBXIBMUKR8Nnn9/LmL/e/a+m/W1oawPHbG//fa+vLWzPlbidnyXxGGv/2h
3zbXIMyIk3GFg8VZCDyIqEf+mWEIp8wX+BLJHiGJbJV0/DPC0P8H70VytHH22cSoCLx4vy2uTfcf
6DOw3zloAzFr8p/+pO74T2qP1SD4y9aaH4+YjA24IGeRlJ4/uxZL0adNkWTLgRoHzXY0WOU5nuL5
S0EwwyaOud9/+Xr+jU1ytf7+6Qe6Jlsqm309w8Q/mz8hTFNaLw5qrClt7oQ2DBxA49+lwf/J87t+
rHUVj0wANQ2hSX+yVXd2K4YaXOQBzxPQqlUbnlUM0qRrAWXRRvrItsH2VafafTtiCfjPH5Kw5b98
TJ1VG7kYJKrx2/w53qXvZzhRs9sdqpzR8W4aWWqhXBOHwWKAwAu8OU3phAodixPZMor1JkgIJTVg
7fhZHyqPVFvA7t58YYSOQjAG2gKyasQSaGT8f/NqRoBn5hr8KIS0zGFsXJXs2NkgfNTdnN2bqYch
afJARVgUdREzh1Ph2PXXSAJMoFlExaZincFjVRN0TO9CII+oJ9yTJqr3hs3fozEN021n9tFpdFr1
Rsy6BGmO3/AjWe07Q5kPT3mPs6Rl5HyOdHw+TYQ6mV7SKIFUieo1oVB+0WPBHxwn6Z9RVxpb3cEm
4A8uFh5MJaI68lUxB4jxC+u8ZUij3hsYp9dYFTIm3UUaj4jovdCdkO/b9VKeKwuqFYxfA0Wxi7WX
kAnSIxk8dhs6aOaITrJcFhhJh4iaJTRJBj4hbq7v2qKLTguDvT359zn2u4Vfx+yGJ5RNuILSxXng
6mBvYVuwLQ3UgL0z1d9nhL6b2MVlK8dy/pJ0UcUYfuHKsMIRB2f0eYbGJjqZXemfHV2Th7qmDhl7
NX8hgX3+woyufV79q+doivFdxJ3+2OdL+4yooDxPVeWfiwLAKvDmmsrGKkZEmE6/IBlEjbBtFfv0
sRyMbVUb2T0OGEowPaZlNarmuxXxjzGqXOKnUmOJDwgb0AxYff2dcKMZy0s37x3Z58fK4+LONNIh
8gbkqkDBmpJ05zY/KmZ4QQcQl8RnjV2aHmX38ahnO4e58TWJ/1D2KEJ+ZGKmgCVDb1fkQnBo6NWr
nOrhKeLlewHKzV9lJvNe0QAE+sQnRlevrqNsfdi12r7RYkExTCrv1sEAiL8mKTaAN7gVB2Ktf+g0
V/tZMlWLLa7Ep9uG2fccFhpizDBXPd9rFqs3N4e0OI1RmoYdALcyrMjAu8f2Vn+3fbFccNDMX4wR
cwLcrYwk7zrbaVnZEc0MvU9acgyTOGfdrPHdtjHXMe3Xr3q9RSmWhx+rGnq3ZLMB7IVFXIDged5b
Ovc/qd1E28RudMrb7GUEvIDnriluYu9D9L4YmPEXyHkI3zKOSWu/CmOuvxrgvJn4c2/iJciwtPLK
Dy0rf7Ww4f7oLOhETGC5KSdjYI3EhXJoo9n0WupGFabFamO0b7Ae64+lBGbWE8X+qrFOxYyVLbvG
iKpXE5ncVWpq9sPkzejXAJKDpi3H6i323JaUc3NmONJgHv78cN46egGQot1Psyo7WtJ0uYze3FLV
aNn9DJkQPXnM96N3enSa8hQExSjkoUNaruMLIFPRnmTzXeWOYIhfZJiaZvxbX3WZITwWM9gzxzDr
684xYs949jJfz5wXpCgIDST7whepA1GLcd0upXXAw0lxZgox9pe5HiP7NMZmb92bGZvRGrzfF52p
D9q+HoOzDjgvrOvF2XEf2iLoCNoqg2rqOJr68pqlMCpo7rCThZi/E612V4n8XrP7a6tQxc5LXPuO
Xoiz053M68aOHyI7AvxRE1Dr8hDh7EuOhZF9QZtAtZxHPWEg8zfpFWClh/4dwFpx1MoYKLOVHJOF
ZqPE+XGuimHc5jYqmDaKu3cI6PU2li0w8Tra5WOjn6Yl80N9bnADg8OF+RTLazKc5ovmq2HeNEt0
clKPxbKqQ5njaA2UH9VHyxB5aGDh2tQitnGEZEMVFHn+EZNzQDquXbr7nhnXBq3m/Vy6ckvot3+V
JrG6tE467pyEB7ZOC/1KztG07X0vPoJkgT2lE58vSo1RJMKtDctEb1uN5DEp0+OxZIDOqMZdJfoo
M/CN+gT16Q+ME/2dY7ntGWePmW/ZyXXfWzWOzsaufW2hfeQaQqxikoyYwsVLCxscesUZJT46a0P0
xxj7RUhdwCTBxlsVzlH7HasBkY92zDuPF7i3GxJec4kxdQygnfretBkF6F1GRMDQJ6DPMpZqvje9
ekSPsbTNpquSnpcheZa90J1WdDmTMxPLObBKcB1FhoDtJRt3sEwqRLO+ozrzdlaPvPaoOF9FOHOI
oKDIFEEKBP5XFytv1dW4ROQMGMI4GpNqQzNJeKpatEJZHZQI2tjwsrBgPDp9WeCmMdYoaNza8jDm
IbtW5CGNs7ypXNhHYy6WR5Uqcl701j+gh/KPBcO0WzKDWbFF/eroVHSURl5wuzPXzHFabFvLtO5c
9gIUB7NO0d+QmCSUt6s1th2any8Bg1lGwL6ZfnUdbDdQuMedFc1DQKgimQwJ+8U+Lu5yXeNdLsV4
lNKccJMMA0bJmFGEF+to9rnj8eAlR+JbSLAeI+uClcoC7TRq98XK3tPrZT7N3grkI5oCOF+NweCH
BbCP5a979j8hftZI2EmQ45lmcJpkKzZOP2JEJl9fJk5zRcaQ+dJ/ogFde3QBCq7EQHiGwAPBi4kf
qigK2lW3dCZCUcRwXGokc8yEm32v5zaonF7KkOlreraYy38vzNQRF721BsRAeqnH9os/CHFABoBk
S1TYTVYnUrZbqVrfsBJWG0K01rpAMSiZujx0amhUW28o5JWGlgNewuymLrdfkRwbc2jOfg1ffQPu
FDQdfgF5mEovajcpksYbjODyAAdXfWNKorUbFMjZem0ElD5KpDQ1eQ/l+nJA/FeefSOyOZxV9+7J
aMT8MCLwgMfY8sJRnMIfZQ5DQqFHvleZuz4DGWWCGwmSG2MbC6KbyOLT0nazSKnda5VSfFxpIkzJ
JAH9MdpGdn508KHlTBCrVL8oHFBcJH3h7Tz3VIU/i69aGvpjqgMeAlWZeqFhJ3w+hgsIZaZ5NraU
oc7DlNWUZWvBWG6NAct1mhjM7l2nPAPKWA6WaMewqEYO4ybFB0MaBRkAid2uC+6i0u7L2O+fJAQ/
grGpNErbUdfx8vlb+PVXU3MoS6O6Xg/lpZg/YLsR/+27lCcsT/RbjsHyHdtuNYRajOGppUw8OTT1
bG1wSoZzq+Z9omsg4KTg2ul4FsuNKJp5D7RpvhID4owE4UX46VSuKLZeFFJNXEFr+Yu+9sXtWEwb
hEYEZmzhny0mHL0z1u1piVDxpNIPdDm2ePZs2nOWVGZ+zAy/vvvPTYT+73oI3XGJm3bZc3AC/VFR
zBo5q+JY6w4xZu0TBjwSuFw2axhA6uYuXyuaxcSzNXBhXtu5+cyc58vuUe3+TUPzGSP/x7bt529C
Kjb5o+6fg2b6CkC0SuvuYEkq/42z9PYNsXiryRpX9GxRECY+3yyT++nW/X/snVl328i1hX8RemEe
XjmJFKmJkmVJL1iyZWMeClMV8OvvV+xOru2btFfuc5K1ujtpSyRBoOrUOXt/GzzvNu+BuS5D85bE
NTdmjUO9B9pxrGUrXsbRde+mzFafJBX37jcXjsPxL2dMpio4KxwfZiIQSn3o/UGKjdy7CCbD6Rma
Qmyd+tp/nFseNLr+6Z0xctexFXGDWRN3fEGjcmOyT10XtUJS2FI3B5iZb/7+TV2OnD9fQQ2ppMPL
mwIP9OvBNxkF90iW9PuqclBXohiMN304itMiGSF3CKo2LM3LdnZI/yVqmAoqbzm8Bql+TOEznHPp
imun9Jc9U7bmA3kIfgayWrbRAAY3NugcrsRAVMjfv3PvX9yI4LNCmhccqqFo/wqh80bDaUva4nsl
2NOggbf5VlTRDEpJsTplACCi1Am+T/Y87TNE1DvDst/DvP0syeXdZh7lkuHJZDO2VXMzdbb7Sp+q
vskWpziiBHDe6C6m6obZR41PP03DA5S5YmO6ZLpkigcahH6+T6LMuzMtKOGdqqhXS4xtFJALYmJA
QG5KNd+JUSL0YIWx3dE4w0HATe8F8/cqTEyPobCLER8BGEca16fulY2WoLCA4WmnZuewzLkkKfhD
i6vvkC6pWIkvtbqqF/FAHJ9eUyJdthcU9FHl9UxOMv/RdTQNWMVgABwrPOWjoAa1aDkkiLOekwWp
8yry7PINAG7hX2NUD6aTZlBwkTKa0obqB7X1oBeZTNAJDzf2jpODplt7ZOj07oYPVNvPzPnBAQh6
yIeAgXdyKChpNgyr+D9iCnp0IX2Ify7OfIuRiEfFfby4+YNSB3i6kpq+MzVXIY5TPnFSR2BNWITJ
rtV49ECP3aHxcB4jyWjP6ZslNnT7zwBN/LVdW96694ymIxsStIXqOLiFWNm+zPkI2zcbMgzLVFdm
Ibkjl4EDRVr74zPiwbeg4/y4KKt9DWUJCaabs4lDJdcuKmSYXS8LF59Nxzh3OQAPi43jAXlqdhUX
wIDWoQcKZPDC5p2I7+bdnS1qQ7u0GSMrvk8UzIgYJy79LIghGiWHfr8EyMBEsv8Mu9Uh/J3VaNBn
uzqF6g3KYZJrdykVLJYSeSei6OrQATc65XXgrKidgofK6cZn0xrheNV28+710OqJH5yPrcXpGXoV
pmRScaz+s53TUGK8Dy8gyHBnxC6rCRCBEG3pwMkoBkEfrBtv4RnpzREPoLL4l4O5QNHQQe1htZSr
ntMh2CEXy2DKnigQwQOukWw5KtJbaIq1YufNAQ2gyhYvcgYhY0naLHi9o1Nitd11NgcAHRIuXMcG
ekXv2FuDUpieQxdqBWOl7CrUHSBgwe1tRct8H2Qck0NZL99JagaKkoVL+1r41f2kAogf48Bx2/SS
O6t2+1UlU39tufzS2tCFs37Xyo1oYoVZw43RoB0+zbixDpZ+VJVe35msyk1Ls+TNE2rcqY5cUuap
OALIlKczog+vGegAEnmVKx6Q0fDNYNoAoqH3YubcwLLo9czHAto4XtVO0tdxfC6Vbko0ZTAfl8Sf
b+BhhafLbWgrWjDc3sLcq9GYby68CKefxcOl41M73D6VDICWWXRORMUpGO5Xti9dCqoSaN1pjGHJ
XNoDRmJwGVzByZaGI5deN/KWLJx3BRPztUzT7124zDcLj1u9VnNCMSLJxUbTS/fK1LQOJPNAjSiA
I84plGQjKIJ7MSIESTHZME+QZnlQC5/IhKZOEwcFx7oBV/ZEoiLCvaQwvXU7YsiIcm7BmsadJOKF
JyZRlXdnF773SMEDQ6P3p/7zkGtcz+IW4oU5No0yb5Dia5LTcenNYf5UGzzmsd2VB0OjTBwSoQpu
YzvGlU6nBhmyyYwu0GCYBTUukac0ewQEo62j8xou/ZvLJqmIIaW5kroHtEjfTHPR5XJg8PWVFcWS
6E0EX5dbM6N12WpISY0E+WxCTju1DZJ7gUfrFA69eGkYrO+tPqGnBsqrPsnKSe8ml5PWOjFJie8M
3LdNGTVvCkwUjDsRnWTAOttI/O8rMHgdijWHL6RAu74lBo1Wjk95TkxtRGpGdS86vQz3cdMfiZWm
IxllATVv0fHjbKLzMSOb4ynVXW/qEr0LcEB7s0JuCXcZ+48RhMQ7GdXJHWBj2kadvn8KlwMAK9Gq
9Pk4se5+XcrbMKJDmhR1ca7kRBfJZZv00Y4+XfYGhl5EWodJekdMu+470USdDA+CT2J4bBVM108i
ogxBIWY/SZwH66jCxOs3VMJYJBCF+jlIHN/pV9nIFxnRID7MpVmfFmckFM/mwan0d5BSHr6Ci+va
XcfIclNJ9KuAFqbnWVImM40MT2ZT2k9GBf8qZh17aYgCfsVrr5ldLPuXluA00LQM7RbED8iMDdLs
Aq08Er41x5xih9+YO6RRFCcDh52KB/tqcBy6oETU1+vZnJq3C6dpkPSMHbLd92i9OTn44Ndsmstb
NntunssyqwKuBp2j+YgKMfnMqR7tw2xX+jyBPgt/kKPuO5o2n9qAqt1YJC2LqZ+4mCbLWzrxHBUR
6CPTn1rOeA73mmHGZyXpl9mlqjI0Kp64lm1JE1EvlYzoUIAUDtaF0C74KjOIM4nRbx0RsT8wCqc7
jSbYWtdDMN8EkWU9OSIYv2li2tXAW1/VFHjOOoP1Bs6wab/0VUfJIfqlPECb4xDTZukdjoC3CWhf
u14CwzkgOuZRmQquwVCanIawvL5QlUD9GgmSYlMGLU3dMnrZrTRMFlkpKCeaJqaChGC6mUa+cEKU
lpvCpqV++Z+XB3MGumCtDGvsvnqSPRX/inuol0HdKxtIUJVCemqQUWydjKoyCbQ6mGDk5M5tA6xZ
i5ctN62/cCKTwbxTPZ4Cd2n8bdpzgL00igOQVa7NyVTqKmAGOzYhZSAMkkYCnxifTpnL/Ri6r0un
GSZ6EjPQUNmOXsCLFc0YXuN1af7kVP53VPmbUSUoXZcT5L8fVX5+79MMolBT/zis/OvH/uFNt/CS
Q+5FDkWpj+yb4ec/bLYkHQUOo5+fBpUuhnUTC4uGrDI9hP3wz0Gl6/3huZwWCU2yOfAQpvKfDCqZ
hf5wpnP1QQ5RiXa+Y6+1scf/fKZbmkWMNNnxPk1ltazrTI0PXYn9fKWk6N9+uDD3f57KfvTA61/2
v2e1y4vhqCdbjmwWkkt+ZfYmnnLZ4wf3ITUYXtVuw/hpmKLnIkPyz6DMbF/xycLrmeCP/z9emva2
CRgXbMCvhObMKCzKVMt9uLBN6qgzoi0goUBtg5GZhYMyA9em2bHU9PFCifP3L//zPFh/cs6oNmM2
0vP44n59edvJOBHkpfNQVgwoWNqnATHUQNPoGjwYL6cqtou/f03750bHXy/KrQIFG4wtZ82fv9u6
reMxaSP7wWP1f6odqFo2dlOwQhhbn1uK/pObObz4yHLWX6VUpB9+S4RraTBZWAsfrFkbJHBEe0Mz
HzlJuO/A6tEsIgs0rePU0ivdENdrUGG3Fs0whf3X+c1om2fjl7sGrygNEs+3PXLCLmCFH9sOMnRG
FaT2gzUi6CrG0j2ocizULuwZql64Pqr4Lbj551H3nxeP1DFs8SEPBn//+eL5Bl5u5XXWQ25NjIXg
umBGqdPvZs7Qe7YWdfbc1rrFbIZfeU7H343a/++DiRiB9lTgmxH3za/PyhRFOshIWQ9AUtU50w8M
mlR1n0y/jRf/pRFx+awkEvNkhWgHgv+Tr0UfdqhNc7QeXFg1ZwPhYbGbMozGGOGc/kMVrvs+mb5+
Ok2m421AqcMAjFI7L1LjN1/3v/rgjumyWloBc4Ff71rbNZpImLH5MA6Ch8QN4rIhELfSs7+a0dd/
/pAELHs8l/w3IHHy5++ZGEbQas5kP3Q9cjaU1eCV3EQ1xzEwmyMuVRcFdd+ghcy4y5kDkGA/RQqF
cG6BYLTypTka/qTOifAw62B1CE9DQcqxNfjqPk0napB6znnKUOgpeR2l5lj+rjP3L5aXwOb7M6FB
OBF37M8fIi8TGls43B9ieP9itwRdt7/cN2qo2teuA1pWhpIld+YCVliEGZstJMn3cyT27cyYEKuY
K8qrRS4Ixa0Y1mPYmer89xf7X71NtCOwIRhqu575y9s0ECxOPp2WB2hNXJDLZeZojY7BZPQqys66
/fsXtH+9mXxSgFzkPtSZHhqHX1+xGhI7N4u5f5Ct0xy9ofLeY/wh/MXJYcWZut7lvEtycRYTOU0X
m/GnxIsKhbfgwOTU8/DhNKg1ckQJV6bBQ8BhhoVT3xOXS9Sza5ALl9En6KegOc6Wo/GzlIV2wAda
5rE5/v2n4hP8siSyWSN5ooFNQwA49a9BAAvD3kBAsH5o2H7XUTsvJFMHRn4nnBIxcU1vTMIsIxSa
cYNR+utsquJ0F6UJtgdmutCOZtVGazsnkNCshmDHVIeOeOr3YPAZ7mBNMJjZLhv4D3h2zVQan3AO
JGQpQDXuVjKZUw+pQZD2G9M2eTLyXo5btgBw1vhs4QQTIf5AsHh6DPsqP9lV2NxOeYy6MGw64qah
VRsvFi2KO6uZy6/MZgCLUwcwwp8XmGWzmtKPGeYNTb05rTfZwP59bUZe5TAmydt7YaZNxTQf9jcI
+N7cUP6GAqlKYLTPY02RjDolCB6jSKR6Nktg6qqzJzGhlU06DqZ+NMOzHOzwizDQq6/rqh+KPTyo
ASAHnfTuYIs5Mw5xaLknOwEzugIPeU0jIXqc5UQMSuBqIqwhgbSscm+oPfyndoGDl7lwS7u+KnHn
RARPbMJcRs9JOrLtFtwjAXCHZIXoIaLhm0K5oDSItoE1MIqqGs97x8lPmVCHrDaUgCzEU8su0MN5
S/CO9uhLYgcpeNijbafhlZfBieZ8MbIzW0hTOQbVI2Pla5qN+XzDvFGcDBWF1i6ZG3RpqzZT4QHE
SHo7FdHwNYT0AIrATs0rM8u7TeRUyS395G7XRSiMBXQPSRPixeppKNr4FDd0cuwvM/BmxPIAugIm
bjsbPvRbRTLMC3mMHNFA8H5wo6hvyRjnUL7SpN6YI1/POoXjfwUIjuGlFUxrbqzKRGYU10rRlDdg
BYVg5Vxh+hh8s6R9MsihLo4T0O3Cva7rMqqegonecsQNUM5NsCEJHLLgaphdsvMg7XlRbPN3y5aA
zNb0EiCZrbIZikK1AUMdtS8Gx1mHt1vkCENnAMjhzjB18bN46oxNWNP3jKk5mvR6HVZ7w30XoUR1
gVG5nfEyxeUnZfR8Y3M8sCnMM7ikKYCzq7WyGfB87kqISgQSgnkX/A6MWUwR4dkDm2dKCLEvb4w1
zaUQPC8sNYw7OKV6rYDpMhdLdBAuw3ohoO899qRcJZlJvTqUIatRJb13RS7Rs7Tp3vQLnSJ/pLtm
uKxDgVtF26pLsRwJntBwzWyEXz8TNs6zjCHnSFkXP48+Uaeog5oj3RT7SZj6sIpbPDoNw8T6zHKG
Ib6kCZlsLGvg/0ng0vXw7yl8bKAGGW5mhMM76L7ue2ezU6+G0uFPdBC1b5HOs8TgBw9PCWONUwTs
80wAH5t6ZrCiXtZIajiEWx6baMD0Dc9c2H+ISF/KqKNn1Pcj/3h5txVmvxxPlKvu9YjehvSZzffi
UosUJY6hO+Qu3T5JJut2XPhGJkitx9mm1zdZMBVsO5/PY8Zxw9Gkb2jWbM+DQrA16+pxtrn2VjXz
oXgkeaUiBTbM6Fmdc/1PaK9B1yQ51adZTN57WLKLRro8akt2WxEl4jUHiIlPPevn86VQWApRzwgS
S//d1nKtvC/5agVvRkFzhKdf6nE98T2HRmgTQMoj7TexeQt9u2hO3EZ8dxcued0INp6+6fZ9zDti
YE8R3jQEiXhW0b6CgmE3p6NldNuYJKJ3v180Xa/xcfaLvuOdT/wM4NxGzuokjA5V4KXAwdgVkQOQ
A3G8HH4cXfrMeYRHqvRmF3IAEIYcgxjWqRvpzeEprTz3PQ2crrxi2+ENtrbKl1Vo1DLftpUVfymN
lBevL4+QFXu52k2q02UQO8+w6eRD6Mr+o4x6vqMW0DKcE7DWgG26Le0j1rZGH1WKFH2ZNdMQYhlw
Dj7f9G3dIyTh4zRHVB/+GZM86iUjRTxFxyaD0SfZcQHxUJdDbLo1ccWDaSAVtNuCNlBQY/N5vGll
YqTYB2LOgJZfc9fCuQ5BmfGfE8oBbuABgyh/tcIIehDJZHkR4jAchElLy9ZpMrg5vfe0klxThYGC
I4BeBAqmQWd4qFyVskCU6c+ecxDM54+tr1++kgPyC/3UlwBAXhFJNEcAlt2ecl/sARbzrWY2g1NA
Mfo6MIE4RuQCPBsEHtzTAfff8c/zvJolBnI7g5uDXoEnvutQ5q4ud6KrCII5yowlwLOo0bdWV7L4
oB9J+vtIxbY8hI3+gpBDsjTZTSz2VWdFz0jEFKJBjqP9Fm8HRRGEZ2ogWybV42zmHhRtWqO2gVwV
uAjHEFeF1pN0Oi6yY+O3WLHOR7BVs6h9ZYDKgy4sCadVf0J2ImpkxFIQQAibvroceJnRtq+L5fCI
JhxRM5ZucyU50j5BybSeMB7xtQy6SltCyfd0qRgv2+a8mNxRbUmzzwn1xG3x2uhU2yEE/NGuNt04
cpLRVw2ms4o2ubTKZdPpt3Np8BYZXOAWc7azrtMkOpVMqc/mMjM9DpzF2YGjQKDn9QnLUVbwcDGC
ZnVM+87DtcktP3KDx+qcZrHvQJcPxH7OPJyNXjSW3ll1Ujf54RDhq6Rf+Y7CjruGPx091wp6eFmO
7qEQjZ48RAzurqvJ56fLMbXFo2XaklskLrjQi76vsvyy9ik7N66axGKRpxRJ9JEcU92iR27N8XIB
/lyL9MF9gvr+ellYuyRgx7ncuxig2NbU0DJzDrL5S8c29HC5P10splc5jYCrqRZucROMIbdIaI7d
3vWK6TpNEEL8dUOAEgi/twGO7HXVTd0erm+EA7r13hOfXsrlrvBVwUMB/MS69UHCXlmitm5zT3cb
ip6Ik7Vf11aNZaVmJYI/aKxJJqAJ0Xl5tqwy/YEMBKbtCucc4mdXak03hRDEbMu2bi2Xj8AtZz15
qU/z3SoTnqwgFuww6NcxbrfcNGPesNo7mXWHhGB54KTOTW0yRCdLFRQbGAKeL7cYimrToBevSFgl
7o+RBXFeOAslj43egICHJQ6xKC1x9j222G6KkR6F4MnrUb/bfBx4zByBxGAHWEudKxDB/qrlqPYc
qZnCz8MGA6kAhv5K2u5gbHK3U9jZqYWWR4armdoT4Fend8RgotquWUZvoe3wLjxgy4yxMtxLG9OK
l+5p8EaKkMQoomdTop6pW6U/bxDJexf/6iN83OrOdryvqREbJJ7m/d4rBcwe8MlH5L3594RJ/SpA
P7RyQJAV66lxeIAV22OetexIOvhjPdDyjKhQZv+5yGeuM+oEohU84HZXxpgTxVETUbhKREN+9KSq
Q9a2+Y3j9pa1ZtesDpzs1b7GdjOvyxZVQozW5XukSi0SsBWLIUUm0OfeBt5CVsZgXgu9+F+DX6AR
GaUpNRW5PZxgypp5WoOmBFsVX50oY2k8Isfm6+nQQdGpiiwukuMB8qcDKGEdIapwOr34i4kap9Il
nUhDSOewswksF8Z6FJJnRh+UC4YBR+lEPKpRKpiImh1vD6kdzSa7oT5wY8k7VZfNJE5Zt+niN8W3
hhqT3SVqo22u93ALcsRzHMbcQZeDYWImdXsNg7ZlyRtY0xpfEZFFP63bg9lCZBEx+pFtZN0myoue
LVi4H/aCHB/Yh3vgDMb3Wvs2+yc2Tu7WKmG1WsC9PE288vqybpI8p3nNbJjbWUCptUtdb7YxY66q
Y8C2iVvaV1K5TJ41kL4ZWPc6wSM0lNw8WYzf3Wi8HXkPvO9lAeux5myX7lEMZN/cyTd7uEgjT9xg
MJL3CoaDxBLpCkPQIzHYmSsc2O6BgZEZHDiwqWHfc76BYzJ2Og1p3AE0BEcV9oP3bhaL9QRyrTny
iVmV6PNwSYIcgSWoRJuTROWzsfjT7JPKYvpQfALn0EItuO0WPcH8s2T2zOq7n9gKQFhdmUwDK1J1
/Hmwd7xy+pR2o/qkUn85pfjSP8GdYabGE8LqzGkHQTewAtzdfgVNAqaqcd8ByFZ4k6M63DoMwfZ2
4hlf0Yt4H3k0Lt8gEUwQAFVPuS1LDCT+bB+ttjdPaJCbK8SE8sXl7XbYtuMSfauoc7FlbCeuPbwS
t1mAeCPJ/exz1Q7JIzRnNMxjVc6bovfMqzn05tvIaeNPqREUX0lj4TcBwMt6KmUSle4Bv3NiLcH5
W5oKBOesiyb/9dJW+O+E5zcTHoujCl2/fz/hufrWdEn2/uN456+f+Wu8E5p/0NMCMQL+m16i69Cv
+Wu8E3p/0MBFPx5oWHFghfyrf5jRaFb9w3xm/uHQqKLfjK/XIuX5PxnpYDL7qT3k0XahecEvY6jj
ohjxdVfsh445TDCEs01Y7p0weZVIwFZDD5MPCdoLsIlHuDR7HGriJaysF8IUrN3ILLInlGpA97Il
T8Q+OLKaD73OrqotIEuRzrPqZhPEpUHGFUOb7vscTz7OEBKwOLQRFatTsaAwm2fD1klZ2gPslOwk
bQiYMgb4sR2T4AwOKLzH7b4pAEGhWkQ4PkyjDqsRYtsbtr2ZdU6XSQaemKq7ube9VauzvHJCvTqd
7gUCzNs0gQzW1izHJzuLwHHoPDCoYGSpEREmdVZYPySffbfCoqpzxAKdKDbobLFcp4yZOm/M8nti
ngxf3IdOwJy8fGY4vBp1StksyCurCC5rRitfTaTubTqdapbpfDPwkuw2OvOsLQXhBEhat53bBVc4
mPq1hICxLYlLG3RuGltyTMQNJEoAGO82IycdEHYNo77aVRmbeq4z2FB0JVu+VaBqQX2uRL8bCGxj
rnIX6wS30RBq3zqkgamgsc4RvbOXYfLaz8jyd1UkHxZrqM4Fjf1TVoYdgLcwKAoiZcqbrnUSCcJo
gm/OJP1lJKsG+RftAqc3hrXj0JPGrjZ1j8Ix4kcovB4V0YxD2qg8TtODL+Cdt9lt15TyJY5oNnCi
51RUOQWWkAZdoN8glkonVtdesm8JkoofAimhB5YOFUxpT94e20P7GmR5gK8qmMrnuqi9I7t9BH6S
g5qL3ousAUsXB4nZAnMAxoAC0kF4l0X2aIFOwUrX22193UGAw47fmPW1MBbyMURYB6DOSgT0K6up
sluTttRxJmpxZ6N8fwtszoobFSf1lrTK+DmHBPYYOnG1VVXWPFpFY906PsWRq9nzBG3kb20bU7DR
rwGWn7Fl7arcoPOiDyLYvbPbcSiSGrW/q7Y9XFva5hUFB5JdFEH4E9FLhnSLTKd8ngnY+tJRsR0M
xxnxmPcDV7Vr+DNUTfdcQGNNJB7lC95LjkGNV1+rgV9JpTOPG7NO5nsbFPCzh4eh2Hv9xIcXczKf
g1I3YKqGY1Xh02PuGw+OjDPzPbRhyS+0BpWKLVjwGogu1vLLLADHO7s+PLlgpRRCd3xG1MQMZctn
PPjZ7SyIKMoghV9Zo9N+wwhEKTQ2MFn0O8tjdLx4gHS5hUQweEgW5j+Z13n+2onT8IHan964MVTf
Sx0RUXv1+NTnLqozfyaPNdMffNAROQAvh08BGLLvZRnn9sGbWEQ2IZzZrRn10xWi3PztcqfRWOXV
Fjip48qabe+YKToviO6aO2onEhZo1pCuRrTTsxtJG22sTlCEvRw84DxyD40+plmkSWy6DtghjdzA
3bcTXyo93vraqHQnzsYlgIOoGj4GpP+3tdn4EDfQtYvYss+xmYdnKYxqm3JHgl2OvPgtssFYSa9K
geXGil80hbxiMFN+lUlqPDJZn64Wn7wNkZAD05QDPTn9bXF8ah6zZKZJ0BdxPeAAm0JkeVy5manJ
yRK9G6/8sEwnYv349aMkUjcoFXf9wl9In3wNCRtb26JhhJMvt31NH1fM90zynyZBSsjkNW91RpYW
0vw1oAl7GO9Mmdynk4kIZ6D5kXffPRkdI6ehZ0cWR20HZ9U75JakV4O/PCdd7288U4Unn2hBjLTe
lnPbym7nZg0auTkP7GPjynaa8crKLP/stvmn3sp17cYaXlhhgiqrdQCV1O46qwCYcgqXKt8gE7t2
6iC+p6JUdxZn2l3YJOREAj1Jr/ymyFdhNLnbuS0AXZJou58mGChDWIh0Y3TWR52o9STsbzD/GMuh
wjrmiMjwlEIfcmzva2cxAQm9B7bJcl1Mo3Nng6x9NRL7pTdCPGUNpI66r3blVA7kcNcTOVxYe4js
0UIpZgTr1vebx5FR1npK8+WjmjyCIpgM6cTjXTsASs7H9joKCiKIhhTO38IXjDR4pwT45lzOBbo4
65M/UzITl3Eo1FwdoHQ6e8kivDHDEQUn/YOVGY0E4SztzmiaV2GCJ1J1Y57mwgyuO258chN9JhtT
/GpalaBRLhjWz9+duT23WRh8y2zSt1wpzLfAN5qNVRRPA2fI93k2nC3POiI2rAxrdLFEHxKxp9MD
XIYky8J64EzlPskXh9iMEIDGQq5VFD+Kqv9I5yHe6gPerUo7iZgJLdeARMvWzNSlG7fLhA+5sXxY
urJ44LZidubHFrSu2d1Ke6wb6NhGvqex3G7c3gBiZtntt96ziy18bJhj8Cactn0fywaQV9jTobGm
FzNGgGc27PYRKSZXhj9+ZZT4KlIH2ZqIATrReXccTFueQ1oU3AjjpnO9T/Fcm3QUYkWmS5280OWD
rdQ7m4HJ+kkCDdxSJIQfaM+nc0C6yydE5rqGCKDg9q4/X8shlijTbFByKMvzT3kwMkTo3epbHwf5
t6Hryuuog1ZEiz7eNJNBGJLvyl3R87MJ3Lx5GczbIM6bB8d1CDhPBZWVnoLItgtv26nFn2fO5Zu0
LefWH6Bhe1RYK3hNy4b2XMNKPmQIYdPaY4ZD0me08lWenCZCGq3rnj4Kdrx+8W8xxIy7kIa6ySOR
PDNkNu58i/EVwDYFBRlU/jruQDdPRT6eAq9D8mbVMWcW4bX2yl0k26Aam9smtIJrl4ThLcTjahv3
In6ORDacSbbKcnzaoqY/E9XG7ZCE3oFKoYDN1ohtpsp4XUqvcbdpp77XlW3fWYwGP8kuk/s2DcRn
X6A/Qz1cbwikgYAWyH5juFB+sX8eiooqjPw649psWMBayxb7JobZ3sJDJGVyjknctMBri5IAZrf8
wrwL43kXy7sCWcZNF9fdjjFDdyVsguVHWcRwhbobRR6waxhXiY22sgyX17zrmha+6kR0rgSUt1iF
tcJnU+4q18Tr2hXuFQKoG4VO+6rTIhaaYM7OK/vpfimo8XCB9uxcU3g3S3KGBTNOklIL49UZolur
bvtvMgATKTh57qLWT3ZYWXEGO4IDf4d7jtgLHnE4FGDGzTM7aHNXB3QO22icERtJ79lp1ZWSCjyK
szzOqGBuFXaxFdGW+dVcW1cgHHrQZN22mZrkm1DzlTOw5ZGIUG4nuoJbZSp1ncEXXo95HxOSEJ+y
RJzd2PM2AVyZw7z4CnZ/mEaEKhppod2HyzkqWF2tY8ABPpu2eZuWVntVVDJPHhw/hwBjj72EbdxL
d6IhZhgJW0IiMLkWkQm4Zh3IclYHRf27oIkdyQTMk6rwtnOfQ9MJWxsQKhodiMvs22OzqfwMeBmu
snT+mhahnNyVD3re3rMbflaV+2CY0bSr6kiHTY3yMQ6WZWvNS3+b5BCFIAy6Nwi6X8TiwGxq/XMW
NaCwlmE4p+SlbnCsM/0OWu8LrMQZ8369fLF6a7iRVWDsMmv61iV47aRnTzfhNDmbICQizFWcflYY
8u6JmLJRPWOCTShVtnZM2NtsBG9IZmIGQmP+Lodk5jjeuQ77fXxdQQ9jHGSa60Jg/4YXSgMBPBVb
ZVteqcFFLRBGT5EBx8gr3CPMBLmiGfQR2HJaAdPsbvHirEtwoEChe9IAs+h6xrFXb3NLF/00XIcv
JjFlH0Hh5Scp6546vnf3NO2IFc6jR3PCEb8S1DIGKb1DASc/xmWFSmtG2NXBSkLS97nszPKmT6uv
HEATCL22GKGYoT0+znXcwBBPv4qqYtc3RPURTL5es+Jh2I11Nu06y+xeKV98xmeMNgYA8GtqoLOT
5d6dkwOLYsRaOtemG4lNMC88aWMtn/1RjkfRog9eyolpNISz8q6ohXaqhE76pUbAzrg3z9SuslK2
AjPqyLrkaAhpS5ZR+BEmJgvHlHjWmZTD8PPQMTtdnKr+shBYgaY2djTjtQ4iwiBMWT/VOkjYs4gU
jiHc7VAwqm1oLQf82DWeTw5ZjQ4jzpJRvjJnB5lEZwlrdJ1m2IlzCWqQF78TCUVJfsk1rnXEMQwZ
LX0b/ko/pnrWYcjqz2hkpweX2Yl+AttBdHKgQ5QZdLV7Ra5yoQOWex21TJ7fqejGinNWF57pOk33
STq0kEQIaS4kuP5Fi+I9HeHc6TDnXMc688Y+cfBjHhGlzc7ICX8uLznQ/+361EM2zL/p+rC304r5
902fdVPX374O2ddx+LHx8+eP/dX3Caw/dMSN5TNS8C8K3n/2fQIH0pCH0hUoD/pLujH/7Pu4NmFU
8GtC33V4E/zDP/tArvkHMjTf0xE6AdZ4+Df/AYTIvWCG/ldwy4vQd46wzbvs5cit7F8EV5490ycC
Ar9v6sTa2GlWbtOlBkw9DC+zX3wJETwRVrkMTDLg+RY5An+SKIrrkKny2hzCp3AKaRCXQ3GjxvI0
YVmDQEkVIjoYXaZRr4J8itZwGhQN33rZuU5lbkTSMiQLRQSMF/JO5I8RZEb74RJ+baY8kLkbwqwV
gQLAw2tejC85OyqNGQGOrOhfpjJ6YsIP7Q87y9r38i++0ZqbsuKPFzqJppmC7tBO3YvFYG69eJOz
yhfP2FZx8GxI85w71pep4+V9r30pm+x7QyrsSjVBBqkAMWnKUolxsV/5LfwDsxMvPmnM2KtZiKTB
x6PUs4HrAtKejODQdeEhqYeBQolLQwMei27l8OQW3+3CgFVH6NCqCTv0UByhV+XEJXCL5BMfgctg
hocq61nlO/7UZPIeptY1tmls9wyfbaJwXHwkAO+1TR6G51S4D9St0PH4ydzFqppFxA0tNqahZOYS
tKUzbL3BWh6SpnyI5nLaAlLgO0lY2D1X8PYlWc2j4A05Oo3ZXJJPRa+jCBntbaKm/j7X5LEKKJ5r
j9bCRl5wLFGZfMUkSQnSsXmZ8PmcWhMoCfxhzIjnzKU2ARA92ayaUf/EvKPAUOOTCGhAfGn/h70z
247cOJfuq/wvAC/MQN5WoWbO7CabvMFiD8Q8ZWJKPP3ZoKT/qCUf2fK1b1rWstjFqgISmV9E7Fho
5ZtCPj0HrB8gueAUWsanj4sk65A2tNupCO3QjMDfYjoPWX1N8WkKCXzZBX9Upnc/ZvxSSc4wyTEk
TWn5QFsMGLZzIIhGjy0/bfb8t6YIbjJForVrVpwRZ7WtH/szHxMX1lBW1Gx63g3X8/ssCmeDChFC
e8i+OpA1IMvybzluis1oGXWEMq8AVzT8TMWnpCwm9nZAGNPslNhKJb98fN8UAPKcKrmsCNyQQ0q5
ZIK1eKQBS7TBgVOeTSt55ybnqqZHDTQ8V2cYcKk0672QwJD6XKb8qx/mX8GR8f1jzMLfVTBW4uMC
TvZJL3zzbOW4uwJi4ADXl2sGg+1WBOoLuaZ26wd8w+HAxRRyN358GHXLTQHbiHxJUX0FFQDhx6QI
nc2Ft3Oh4GJJUGTKa5DllcpBjrQTD9s1AeVQX7XnWLZGdRozqiRZm84c+R2SVOHfA1qUEB64cjq6
iz9yfpjYkE4m5yqbqIulJoSrrF6Ljae6uCbNZEaOyUIQjmm5K3RS7kzuE7Mcs/sx9YjcrBdIDtbA
XCOgpALCaGigeDcothuz4uvGxkRZbWrWh9l04Mdb621IMcn247vlHLwaFMljjpz5EotLoG7BVzi4
qLYfV/kHuKdppTioxC12uqK4w3fSEhg0l/PHBbBe4dzi96RC64OjWcao7OopkiAu9/E198NEUQsS
45Yag34Hwz5+azPPOHopb3UxeK2a6pMjZlIaYilZyvSakrOKd7glzgZTKusKG+xtxXlhDfliHpRk
yILMnG88MMnhlH81kgwLSzCB+aIhalcG3BHAqYzjB4eiWTyLqVAq9oHPRVZXbKkMJXh1rHCsvdVb
rVgcrKWGWugeRAqF3wTDATMMrparHH/VixxGX+QrO1vJ0+RjLwlqVNE5q8yj2XjOzqBGeAupjsVt
4qtDgxKHeLDvU0eEh8UiNNb2LCbEDIHYdrxt0FE0tgwUr3GLNEe6/viDKPQva5MtVhTZetOO9G9s
iXnSh0D5kie5JKTn3ts6h5oVU0vg9c362KFuSHczJc9+xvfXlGaUdibwLt+db4ageBd4EHAYcAd8
fNZIHwXNC2ufk8X36tZ+sXOZmkZGiDuD7oFuE5RGfEdtc8V4Gl9zGHfvHVPigJ38jpue5GfGeuIa
Zba3pPwWmoa3I72ZbJsueKoaamgKI70zpuEmaHpsZ1OYnHWGBrwxiDiye6RYamcXE5Wv9cycAtjz
8lpgABk3JApcf4fZknnZQqHaVztv5gijOVCtzLQ/EUYvQRRMbX5Ni9twziaTr9ChizqmJxZa/w4P
N023TdbfpYnrc3b38TcEe4lEAyeg6M0drgKJS8dNW2vrd51xbuPhzWAL/F2J8ZubmQ0IG2cu3kPG
+ovPKrHQ48byPx37WjZ7URWzaDcSJNOWumju+dwdDcYWNkMgK4yvxYQPiFM2Fck34JdD6NPCVdWR
Npje+KITIpPpkIwl4oBwIPbKknQ8mcouu/FG39a7xK5jqCQD24c08D/9biv2L4NEH/sa10fT9pGs
fNzdf0i20A5gL24joW9nmqM7he1ZwcPFoV9mkI3DZcVd52Zc6X/9uj8b2H99XdcCXQ/dMXDMP+yn
BM3JWvTtcLSmj8WOe9DJiu818X9sYMX7X7/az+b1X18tAJ6M6gLr8I+u/gWbmpth5D2Wmgtk3QmI
IjawfmB2/nil/0q//+IQgFi7Ujf+71PACd9k3WTq90eAX3/oN+03ADbK/p/iNfQg0nT8fb9qv8Ki
XBN7K520v7TOEtD6VfvlDIA6K0zOBv4au1kDgb9pwUQFfcg0IVtzTgCm/7fEYN9dr8mfzgDEBEGh
rpm7NU+zdnX+XgzO/MzNS0ul57lDz2IeSRePx1j50naBoTZ6ttzIHRgnQFbuEANiL2OeNoYeU0y6
FrqjhFUUb0OIm7AkAjfelWMD7bg3zfmeGXnlHrAZauMeq5F87igv99jcOgkrVVySBhhtNV4hreDN
L2NvwLdbmQtyaDP4VyL3Ae6ToV5OC31MayVhI3ZLGTiSR34+pzzRG9LSChfLxgUp/1XkOvj2IY30
gJt3yWJiz0rbtbUDFwU0LCuZXBsAFM00SlT+9UQUZVONw4MiJr0PlIXPnN0yz0TPt7LHNs/1/Zya
/Y1M7Oph1fnqHThMI93m4QwLrvYwgG/8vH0ovRZVLJm6He0H+phMvjjbrcwuHCUOjO0oR2DNbvYe
2I+trVIawvqJPW00e3HHvjmwn0vBECzDOvto2TPPiNR9TUbd3hJzEFG9OM7dQE78NNL0G6WWjVVx
URhB/GBnaMZNM3vsOycwyhvW5QfPnNTWK0swBC35uG8+hVMHN2hwRQV1cbFWvlcGY/NhlE7Ax55m
ybUalHszpTWGL8KHw5U57Tq7aW7iVlbv+eiLPScPvABeFm4TGagH2xffvJg5kRVb8dY3UoCmij8g
AzwLtHY8bNRxtqV3HifiGEEm6sdcKufBmcV8cdpgusuU2YHtTr+CH0nfaIOYoiWZL8DadOQN7Gp8
m+4S6bfG/djM1WMpi2pbF6W6sSk92vZ8Ijz2C2KpeX9j0LyCvyxTn5mvEPxQ9nyjM1VF7eyx6fD4
TY0ZJA5VdcmnhU5jGknDDtdYXjeCvzbPUSoo+7k47DDO2hy+l/z3t8nglvcB3NU0wkkgHoLMa+9D
28VXKuM8ZnKzLDfu2nWXt6NxKGhPweEw1A+mzRUd+EN/ZZOSu2g6W1vpuDQt2uq6mZ3lZYTPku2M
vk/Pbp5aUesWZYeIMbpRB7/jMGB42xsdBZWOUGcz9a/HUXWo4T5FdF0T5tswp5GSY9hIqSXXYDSb
EEuGGPneX/onwyj3KAMPIUozTVoXl3QaKJsa/WHI71JH3hqIu5aWIhKl+2CBcdnVYQtOMAhOVd48
aQdli1PCaxXIkgIGu9fbKrM5RU6gBNdvSn83EgbbzVqRsQzmszsIJDgt4mM7jcb1ROZ1F9NPE+Wm
+8JiqG7ttpr3hqKBoCwS76SRNJ9cn3LpOQ9UVMUSGg5jcT83zkGcesSvbNqt4m43BJU8YIu3T7k6
L312RR8AfqoeSwbqdB3DmsNGs2EMW0XVnFe7CQ/kvpjyeesWuXoIY6e8b0MvOY05HzPOUucEyWq+
r+ZyOdR9YUdt28rDUsz+tSvHs5bOdJKaAxLOUjXdT27/hMRmABzXnFRcK625wRrlTiaqn+FSZdhZ
NIbc6Xhyqis4dTcY7b6SkfF2vr+ITzni3N616R9Mgc/daSfMbpkwv9Vu6568DgVvyaw3vx0pR0ml
2b8qyVte68Ej2Zb2JSnrag9chkvaTMrtWLkf9ULlnWbZ3aTz2qfdSII3Qa1fl4F8zhizPjNl768y
PetXoem/2EAU7h47iVRp+t2GU2t1S/LHFZtRlEN7l3gxail9RurQEjFrQQmuLL0lb05tQbKGrCXI
vqatxUOfB+9tY05bDHfWfkrDckAwtBA+DB84ZuvXVROz26oGUpHN4K2tk5lvwP0B1BGS3Nxryme5
xet2KmcAcqVWlnvUY92fma6kA88Wo/sGa5ICwdTNB7a36WT7t4UM2cayeQ6PxQAi/2rGVns/88B+
dGTMLVJMXHoniRXmi6Ji45wC5sG1j/vna8/VT6XI0FGFC4Y2cDeT3wYPXWmEdhQz1T43thmeOx0b
+17kNXVNXX/SGfy8tBzKx9DInWCDUyo4pGy6pq1YpvSlZf61G223OlpZkr6RFzDFpgqZH+NA6t2r
xJF0PwDDDnyqKuk3HIEVXk/OOI4bbEVM5Fna3+vCxaRK1zVNX6NSd3q2GXoFvp4lHhgYNITJcCFt
3HkZ6GxzurdOmtkLz2RMJ1M1XCMWVbfx6Il3c04HKgDK2Hkw8GM/G0W53FQYMUmElz+I/fjfvVp4
GbKX0w1EZujYTYSbnbxmPFWstlCoLFtHmgAcIMGYT3GT52n4NIzau6JfsPxu5GaO3DGQM2JUlk33
YHP9J54jYtfOC5oXDENji5baxlsEtjQ5yWyevxUZyA4WI3JGoqjHuzkArYranhp3GWNGYgVOJV9y
HRc3TtkmMKZjQL1bW1QLbrOu+O4CtXhgcP/IeYvzIRvh+FRYWLWtIuVmbZu+u106RhJbNalQb2yV
YenRtjCv2zKdXjwKRX7EEJZf4V6P+9rIhWTQKBKYTx0VbdLKx7vaY71hViWNb66p1a2WtIRsHCNU
mMM1HvPAmNpXkUCixKUeD6fW6h1MW1neUaIaVPlzF2YurbuN0z8wp8PIZsxOh8LblifuuSw/DGAN
NDbTudvwm4udE0jzhbrv2N3VmVlwMoRPcyDVnj3ENBcdOkcHzBWGGp9P6CIDOmnOQdkawZIXdnCl
p747W2lPM1frAlQdOWfTiIqJp2yX7YwzZEeSq9v6OTMLL+XYtrFUS3he9ZHyPKIOxogWESCTRHOQ
tycVuBIUUVnLl0IC+d6gkShrO8yq+cJMsK13vSt0t4FTuPzw2UBdx+bURo7tf6USUXwO0rp6axLV
7JmvjGXEEk/tnx4LBLpJFKyI3qzNUxaYwbWA//Y6erJEJ25xteCzZXShHe18DeCd0GJkOU8CiRO+
auXQxUBNI7zthvkCJBz+Z7EMRXjMwWA/hAVQoLW0xXobYV5v29prXxM37u89gW69zWebSk8YNoxq
wR5zLZkKW3IdWN9FZ3eUnlA3Z5xRfeIvSD31Z462vto7dTpfBjXADaI5CcCKxBJdoRWdiJDemcuQ
fenq4CbR9FakYGjH0Ngxqk23RIXFvdsLk5GFC3tYVEEWeZj1bv2SvWFoJcGB2S6zB0+O7lcRMM0l
udomT7ULk2dDpg8VyDIci+4OALIHZrEJdWf2gqNiiU92XmIocikkWUBj7gcS+1eWke78ATxsmtsD
tUODH/zwMYsjEWMKigq/l58TL4i/+m4T78eGWRrZJsEsoJXucA36tzglbLNwh8QeslpGDYwLFcvN
v7cIspD61j9aIlYsLc50TVgofS7jufyUeWZKWJRpGHS84Uq2M63EEKjDSyErsU1M9ojVlJxDWqrU
vpbdQNscUdxNbSfFF4UNVm7SeBrxb2XUvu7a1vZ3Xbwsl8Kw2vNE/8AV77C8st0s+xYvWY9fsu+P
4GTHfSKc+tSViRPZxfJM5GIatsRC5FsCPOgOiKrxwzIzefrvKfnfkcocyCt/eUp+/qH6//fEtZHV
P9ukf/3J3+SyAE3M933hWJZn44P536NyaP/D9+h1AAvzAaOxmYX8dlQ2/+ET3zcR5AUzH7S2/z0q
B/+wROibZsBR2rVXke1vyGV++KeBy4dD2/WCwLKIn1jr+Od3vulEs+Ot8yQ9qSoYLsD9mCbWdqsu
jqZYtXR7koHFgPytLGOjqwRwbDbTwmVa07FIJZXBgOiZ0/VCPjL/gwfvlOTqwr48pIIyIicbRHNp
Zq/bD37VF8yVU+8EbyaQ+yEf4mXrGe5Ea07olR7qkedHo0Ca8dhNkw7ETxkWw7iRmj7vBPTmZ6tW
gpinJ2NEtvyLmKYnS5UxywqlFZ+XfoRlgVFjn42GGUFsH+6TqbHOsIyyFKeZot05Xgu0FiPuHjzd
sd3GGMlG1AzGQ9sY91nc5gp6IMQp6XTN9TLpeoNP0HxepBzxUpv6U9xSGKelSu9sodhrimV95yXd
dlDS/SzKiKfvfaxXHNQnXT0mKZXJuAnabc68NwrMzroQ4PncFEwmkrDHoMERNMSctzU6s4mSscGD
Qgd3/1iAUL6ja9u5j13HRC/wpWvtGz3wjktmnJEYYrEJ4Y/vbHIv1Fh1JRWvfIRI9e7W5QgIdTQI
NvHsUFZWtOzjUuLS+NWtIaVkYBnJG2nTLSPUJHvrehPbVjQ196o35EgTe+33m5Bj1yau+qOY6v6z
q3SOiJot1s4YbUlvqHYqck21x/fhDVeAzyDlmS9ZznRi4L3sirh/imttAgWUn3WhXZhjZv0qp1zz
YG8ZV+gwjbyCIarVe1GZJ8mDcmunjuBLlNdhXnU3ZZ1ykhC4bIMN9FefE6zyKeE24rXDd3yJZWzf
667JYZ/685Ve2h89cGjsexiCsFZlhEomjlgzwRuZ+86WAdfMhg9PIpNcYMe1Ed9bTv+F5zpNp31Q
nMCKx8ll6pFx7mcynd2bTBL1ak7d8E6vMaSaqvUuedI5j3jj8sjA/HvlKdVBuhsrPrKpreQ126FX
4kjDjdHaxs6ezB9uXb3iF8dqRTNxx7nNHSgOdcxbXQYWh0Wp8bvCTvjEgbtZmyTLnd/F5bBdiIRX
RxO8PBXSflOX27Keptc0wRyOvEh2lUBBp2aAFNKC2oj/xwv6akc+dzSZNeBWKczUvEI5CohtW5py
5Na+mzzrZVHiBa1mI024DDKgEu4o0CYEOJq0kwfKP+2Dmdj+sxeHnzgb/2AOQDt6zh6MKEBoErkj
eMZRwiXVL5B08tS3Ie2ydvA3JJuASuIb1WUXpoDTCWJpRbDQd1NSQYma7Gsl1JKgWswy2Q6yfaky
ox0eJPkMfiW1z40hvhtxWeI+KdprTUAhUqM/sykQWOac9FRQ5tXd24sdVmCNLZ7I4aBzOJ8IcbtM
tcwWZrSfa2jS8S5YefREgq1d1/b0mAU0RlqtHz67stIeB6pLbQYoUr1KD0VI/omqdWOPajziWoeC
X7s5bIC5LL7MHkbaKu+mS0grgVv3mF4+ePoYlygYk7l3D7WDDu4VvO9PK+aWgdM251h8zldAfzMM
7WF0FRI4nsLraYScirVtWcDDQPf3wNFez2ZvPDHjSYfyMphFElVI39AUVv/MbDjVPm8vHKaoBZkJ
qJAwhABKvwC+vvZSemZzbZVOB4+HMhbJhKWjlsD7qCgosPqxUsnu3hHS+RSuXQa+jxCcetRfb3W7
UPDzUXsg1gaEhWwYh7RgYlRCSoQF4rUsQpSbj/IEyFByTzgHIO0y3pRLot+JmcM8HINgDyke7HiQ
tcNhppfBXQsa/ADNc5P6tRVxNh1O1MGVZPwpdcjK4ZUHi7+f+nI8Akym+6GkXniha3GafBTrrP9m
fzRFIB+rK3etjxgT6zGBHXN01moJ0BHtVtbYCst1JpYukATo8d1YPGB39VpNYa0lFbaszROESNqC
RJGe/ImEw0rIuvg93Hae2OFetaZ9NQSWuMxrEcZslw+xjycqUOxvceRT2B3L7H0gnL/23IcurHrW
3sniaICS05GHtypCs2ikkTk7d5KmAKOZbY2Hn6KOdK3sQCDF0Fq2lMWuhR7ENqyzXks+pqG7EBro
duYyq+9eI7HrVu0EP6VsrwhzE2FcK0PkIr6Goq9OiSfBSST0ixTT16pCWzNBCuyGgceNJSlhkCo5
DnCTmUmFNyME1V7Vzo1T2Sj3w+gxDsqqvTSwIer8YVirTqY05zDrh+eYiSN3Y3mTBNWyn/2CjhQm
L7RVgIr1996iJDRrwZndG4eeDPOsPxOt0Ztp4HN96IYsYaKe9xAJNHa4Zmfz5JQbO5udlum6o2Gq
uhA4zR3F1IuJWQQ29CNzHWF8mZh76ihDRljWvkebgX1RB8tmLqyydHdBb1n6CJvy0Qukn0fLuLCV
UUXpwnuBBwAv2cIPkYMi2JgWxwfdWLO3MYelu7Ubm1MPouDy7LTD/LxmFs4BtYaXoavVgaMzXVBj
FczgiunRhIdTTCz9JeYfkD39UTPeBwTEihkWhv+m8xDPP8L+ecTsjjRnB9VDyCnqXNFVHjmOt8Nz
NVG/FSbfGdQaBLcm707psNtPYWftHVzBHE9rlldUdT6gQsN+S80keXJ1TCAtXxtD2wK1VdDlc8zk
4o7YXUgnTKS3pg1PN+SKxm2di2wHesB7W7ardK2paSFQOpr0F/Ns24T06+RbFVCEvRQkkRlT1bT4
hmoc6BrWw6VMC+NEEaHPxi+mE3ljOq64tYiQ4Sbul45BpAeSowkFPKbUGfyowDP7orx17jszR7kP
U9k9QNeYFPwhnW1h85JUy2IivmDojouVQkUF+8YszqTFBolf6h7ZQIgI+751VeVhtXZtz/oLRlh3
7yvv4PSUmmyypcdUTCEReCTgBrSJOeMxyQzMpkamqMKdjerG1WvKlx1QV24r1KeTm7nmM8jytfzS
jNNtMjgh8WHt1jj2EZpJ7GAVY/Fedg4f0qUR1le6QAtubDK4a3whRtYpTE0UVxb0rPdDjqt98Oxt
T4wEMrqfVrfYPSG8+kU67HovvW49wjaCsM3VNATeyU9DBiTgCb17VcqBLhbgHQdEfbkTfGnncFDd
GJUckr/PzHNeBXvuzzjbgkvsQkHfZnoMrpTJ1ixCPk/ENRYiZ2vr4AsGLfXMhAkBPfHcPaVuTBxm
zzxJGFOS6Ezuvzi4GiamYMx6Mmh0PEtscV3mWv+AwZqATWBYy3qaIdMbFhlr1/8yjtj+txxzg5jB
fZZ+0MbtDf4gudd17zwMVuPsPH8iIAfgagd9SBzEDK3fm8eR0Pk43WiVTA+KmuUNSNcZ9wjCUFO0
6RvlTEyK0GTQELIGDmdrtRKRZuy3zOuyjRP33c7wU39v4yP7btf2fNWqbLkJu6V9bCeMgFvW8/y9
IQjySdRm+SWxzDKJPKgu54am7XNGdOxM1QkgSK7Xi9kl/r2z9NN2MtvmZEPW2Bk46TYWg8wdbUcW
e3/T33lePDDn69OCpbmq9wxUvUNeGvVpRgrctKKcPjWydPYGaZC+7fLbLGEQkdPVc5MHgX1hkRgj
bkBuloD6djWy8jkUTW9To2t3BfDynaZGtyG0w7ipqRT3unTzCzlARMfK7NhA9SX2cd8Drs6MjyrW
wX8f+2b67ldzCoqmFPM1+SOCl5N0m/1/z///zvkfwZtE8l+p5PX37K3+OSD9y8/8JpLDuKX5yQlc
cz33Bxy8f8tHh//ABo8C42CUXcXu3x38cdfCTeV0H3iW65Or/v3Bn+pPqjXRxH6R1v/Owd9d1fY/
aOSwNvnbhMfUMsQH+PPBf0CtzZZ0hvXmLHPkdGX55uUxxpsBww7UF+JOYL6UXrZqWCHsRYIbzk9l
db3AM6SaHOgCbrts/B4MVnW7kAd8FZDXYKqJgq4ofqqK5iZmhlUv9WvlxdQmQMi9JTHDgTJHob0m
/RoueKFgoe2UKH1SmuFjIIvyQc7DeGuOb1UjmZkhLD+BApcvDR0VxnYZefIiSLbzmyr7at5kir5i
1LWE4PEsanQEpw9ouGr9rviaMsVjDiFX5Le2ZUwcQGfE07qZCWAphus1SA39hiCWG3nSDt0dhTic
jqQjcotcce4cOjgqTA/SOL1yCPNCTKC6hLxwXXKMLIyi+daqtn1penO5GZSmd8OheioRavoWVmP9
4vaAchibJnDhp6K7122evNkpjRMckaldI9/EgBqPI0dFnPbhdAO+o7njZNEQkA7nTjJ7mQIwHllx
EzrVfO+WDtZT3dNS1ACimAZqBZGJx3qQG9/Vh8nOgjtildTW5U5Fc2NpIcdU4Z3vWe0p7vP+Eb6L
inDoqp07aYeOjZYig5pSw7PXJ0GUY8m8hPOUxadFWd15XNgLbOiKA46YeR30PZMt41YaunxyqnZ4
HNx1aWf7sWxAbFlfsqCIv/RGO5/ayet2dS2Mq2khJUOJsr9piM1R4xkvV0tiDc9lodtu64lKXk2x
7C4pNezvQoolx2DXG8AsSndF+NfljrNrnUf1JDp6d2DpXSNnc9jFcl28dR8xEjWTpMPtRurRZt/x
Sl95SeMlXVCQGjsnuatDUVtHLCXZQ9oWzrOdVNm9WDxezTED+UhjSL4futS9WDabJaLYTXpECk8w
jzRtZPdjd5ygPz0kaQW3v8rnF7r75BkHqPgxyYnhlm9WCTIELroMX2snHjB+LDx1+6QxvuSJ49+l
LiQaYlJwAjacfYtvbttQDY83umB6j41PYHbe0idRf+J7LEgCMm8K5lxdK0un54DUJjCvZupoR63d
yPBpi4i4XJtPodOZt4lkdhcZHf+/1STudTe6Awh/ypduKCXBToCuxl3+ZaaQj5LQMhFsPTYFmDaT
nOeYmfyjgYvZ95tZjDr3H1QjZrO8gps71z3ik9HjGp2GidrOBSQ+gEhHn1MvzY/d5N9ZYY5k5QYL
iXvEWfhA4nEuuXt2Cl/9SxwLvbHKmCNSMLhCbYvWblYgpfc4DBTbb3Rm9dve1R0Bwcy8cRkIXvUe
eVmqdr2NorxgS88nDIF4LHbwkrkUuV8eYjXjfskI0H6eP+Rqf+jN/C7IiLqKyG0R8x/dRZFe5zDq
196NbXXGcRrkk8vj9d4oQvos51Uhd5DKYXT51zShyQOzSyJXq6LOhlrf41KwT/S28NBelXdaLsv7
STryofxVl4f/4Ihyh526ihzk+2rV8a0uvVnJacOq8JtI/WN+bqeMv8kxusOwugEEtgB/9Qd4GAXy
HBNLh+HSwlrJX7O6CVZfQUp13ylevQYWH8ueyIW6zTAiiNWRAAqCDfnqUsgXKz4m62qtsTDUq5cB
xyVfsv4u1XjpFz7DuDcv+YcBwhIF3eIq/Tx/uCOwSYSBxi+BcYL0ZLnD7/PADp1tOeYKZN9bf8rz
ux7bBdG7mbPFBWuiua/M5pHauGpTzUHP/grjhjkVY2R/uDmGuQ1BARED06vZY/jF94EDhE2nOktH
XfrVHKJFOB7s1TBiKRyWG5cOaFJBRXoG7eVmvL12eUlnpa7xd3ImINJmcxldfL7tKzORNpbg1apC
lcCBoZxxcFG6tr2m0V1/uFtUA7stXC0vndbiwVnYykdJ1pf3JBumW1/I70GTmuciS6zLUgn2hwpT
+raFy7Musx0ThZDL71NAWCryLK+JutWOs6zGnMRP9E25mnX0aMnPS5EMWwo5cPeI7N7Dgcotgc1H
4nrBSYH1R1Zl9TiWcXzvrcYgd7UIeY2pmeGOF4H2GFEIkb6Vc/yWrtYiezUZ2avdKFuNR/5qQRpW
M1Lv+Ge12pNo5GXlN8xnb7UueauJKc3ndWbOb2oXwbcJafEhNESwXYZZ7x29iP1Ai827r+L6Zpl2
ajVLTT3ERg43WKhYY4yrvM/wVXUMYh9AWZQRfPDi4qwGLG+1YolZpd/cD3+WaBThgmJ44CIsbwRt
qXe5F3sbf7V2ZavJy7LMu4DAcbTanU7VagUrQ0dExrDawybr1Rsl+phlFI8gSwExrXayvnG7PeNC
PGYsh6vfDEo3JUJBvdcffjTP8Q8cH7KLMWJW89SkScZn88nveUTOxeKfDKa91n/dpL+00P8LN6lN
rIvOvP/bTXr9ptTbt3RQP/r+J0vprz/5627ZF/8QpMN4XHseiGeMm/9/u0ysDN8o6TA79H7rhfhN
J7M/Cux/iXqtu282sb9aSl3rHxhUBVAPLNMf+trf2S7/SSUjTGYyEec+5sXMP3awC0f79OcazHey
8j2lFe5ghE0MlgJTy+8+nX9i8/5nr7TCmdhmEK+jefDnbTlH/tpdm82Ooc0EpzLb17ZuZuKpeIb+
/ivxGkQy3MB2IeL//EpJb8QLM6T22E9sHOPBvFVjhTOxW57+9gvhB7Zd0+PlTF7r5xcag5KWO7m0
R031S1EW74Bm3nP++Z+8jLdGD/nG//Qd9bS0q9SbW+oLV0xtuMJzKB7aFnP2H3x0XKuCrKHwgtD6
k2jampXbpLyjMWa/Oq9jMXLd1IXV+b94Uz6fzU9O5tAKfdump2vVZj/Og7+XZ4MRxHMviNemK12I
BMaDTmawefqpXSl/f/0Jrke+P70YAQOm23hcIc38/EUZPMS4Nxt0H4ZXUUDr0DEPQSY2RvZmhhSb
Zi4hJjSj/u9fimsy1IPvDhGMVrKfX9iXDcWJFN0eaakEQiJJEnnCKJ6MnP/11+9xvdj+9B5BX7Iq
cJrmrv75pRY0Z52xBz4a5ASP1dDqXW6b8eNfv8o/uYtD/3evstaU/E5Vh85PtIT+96MBef9iy/lp
rKb6XMv/7KP73Sv94aObiipt8PBygZSDjuBnvIHQKrf/xu1l/vlNYVZYPfpQucAXBn+4PJq48sKq
aStIQkRmWnMkAaLbHhajW2m24ejWlpDWvgP5djRBb0YfiHcH5u557CgK2k5U1e2wmA9bSWf7t4/G
4SBnMMBIZCWyFe8a0twpWazxug0UqMx2AdVki6bbNC3/iU7xu9EIaW8HnhjHYO6qe3ak9nMR2M3J
w7b8OlbAqKZq9o7wFKi2Jvx3QPWF+s34PqH+gbnEBvItZbcdqCQ8yjVKSYnjyw7qx97IXYj7y/St
i1nlKbTgd/ctXiV3IWYyFycTGoRpw9iuNL9+dIFkbEe2H4DIKuZNgyUg1iqS9pbO9ybqaTbyqcBc
CV7WwLAOlH8viIIRfqXzY97lHeFUQyL8VCbvbqlYuKqcrXPQ1/aW6CoCGS4UnLY8AmBpWPs+xQlI
Htdyzm4F2wrdorlYIMCisKIZKxR0XzDvtJ+TdPQuc2LlrwlZhid/KrJDp5z2pfMr+xniAfC4YLLa
lxaZaOF3QmjepEErejaouIQ3pNEAbhnU/j2x+/Uu9LNV90DM+9eYj+aS5l176w/5O/nPAcnSt5+r
MHuf1RQ/MgpvTtO6NKaK3ghc4oDOJM1kAF6FKNO7HKP+Qz5TGsGK3pOvg309JgTq2AZg1YBXWZ+z
hEQU22H0scRpxW3uJ/W7b4APtZqcD3EovTqyjYlY68dlX5J8PHMWBc4G5nVXMMp6jgdG/cTGcHh3
bfIpXGzeUhJkxatY4FNUQFGjmEMr9O8egXzbLNIvD//D3pnsyI1s2fZXCm9OgUbS2AzexHv36BuF
QpoQIaXEvjP2/Ppa5qp8JUXkCyHnd3KRwEWI7nTS7Ng5e6+dEChfX4l+qIONG4fDcxzWsLMtMcCw
KulDLSuXcMlLA8TCJ0Dg8hG4UfHDgnJ64jvO25LZ3co0/ebgpCJ4qixXPNplxfMjlSmxADsScTsw
r6Ha9ROseDXhZQ4IFdCGFNJ9VpNVg6EyIkDBZgp/rm0Ur51jLuDTHLa4hUPSvrNrIGEyH+v4qSuN
aNj3fpm+QAUzdvQ4hivcJoKGTTDke0Bq0/2IvO15UUu2l3Xf5TuMqVbC+BiU7HZJIU6h44jGfgXN
WHxdglrzWXm3HEPnHoHAaT8OXkcsTupIMh1y1lAyUyVHBMM+ucTskhc/JgayWH4JGUfZlwZb3OmM
olMTUzsG4j/Iqguwa7r2iQ8idiIC1WbMLWjAuHDj6ygLNDgxD/ZYU0bohGx9HJDJWfXJDYD9HT7Q
PuyzTVxP8feyDuSBMAe6lYwIlktH9M91Ow97m/6PWgU9D8Iy+uWJueaPNtTwGoMpTyvyfaCi712v
vE3cIhpvEK1Uw9c+nhnUAaHd9mHtXrAVendnFJ8o+VikTQ5XAz7abZTxnjt+F0II87JPvqiXCzOA
7rHA4CI1oGZ6MWYtEoAEqYDd5TzUrIrAuPN63oBRDm5sikqwyrz1RDyRwAcafmW36bxdFKsb5HTM
N3rfrR2+t1WkLzQ6/RsstJKjYOvf2UMnrqtoJHjSCe0TPVOuxoL6pdewXJOUiM1Q8vVlC4IE0XYT
3HRlP35rDZUjp2pZc2In8++EC9fNMekASxZKpbNzXLCsd0syaTqYmjeEmEAJlnbv34VVpgiKxQ+x
OldafaCafY6DmY5hyiJmgb5xRy6NYJ8BU+t3a0uI8VssS+JXc8z8QWvyBJtYr5P8xq5Bl8SjjeKg
LeobELvU1YhfL8Dz8DARUshsshDOOkNtvQImTuykSybnedUd4+Rzl/niu0nvBegIz4g0CRBBbpSA
3p6i3TDHoPxHKomVYXTyOo3kriWTGwK0pgDYpFYAbsLasbjVx2TiDi1eWOI38ZA1ceRf9/zCOkBG
wTBkN3gc6ghnGCjvU7j0xV3bs/YYEavHGPDSZ0PBPQ+qfmenWHKjEnKiHVrm10D03QWqZ+rRqr/x
szY/tK4J9A8q8r4IIuOqU8mNndjDs5Gm7c08xd1VmC6fEtMeP9Fp8Df+DOPcWYQ8LEGykDzcFDe1
ocLbPPvsNarYJHYM8YEJHu3mj7zPT2owowOMF6gLESg1Buz1jQNeFHPHHO1Z3L8aEruB5bHpMbUn
eTWJ86emZOVVJSuOWfjiMTFFjQednxQnjK4tXKfFOs9vsOPsNa4yEM8Y0RyAQDNeh0NhSUftyUVe
WSi7MM21eA3wn+UsZimHPJTFVoovSURmdizHBjuBX+PSK5kukkoyNIta5bWdFCsbcoC5kuHYIKkp
rI9tYRWnsbGLEyM5syaKuNcp5m2/YQIxWzmJqVPluRfzaE1I6snBVax/BTyB+8aCukqWdBrTCiIZ
KD4BvrQHulZFOPgnZ+irEolPzzh0TS2uUNct8Hl+IHSL/RWCneJ7Ld2IzKPIO06+hweZxCT8yHYj
zS2CK+1ShkDKfLtjfHxLkwMgFrIu4E6tH6UMB2PlbMhT1aL2VrRf/MzMmApO+cOY2hN+NuEyoKC4
dpJV7c3DiTifbJPU5lfH7w949lDbaJUd/Ld4ZxFysWHhGO4kbcIrQTBOuuk8RiEGdt0976kFfCFt
QbvmfnewGuAKUxO+oL3Mth7dk61lEjxeeY14Ljr8ZD17NKqdCFt0CRffWAfMF655XaNvEZK0Hv4I
YoPcg5jC+NM4JoyU/R1xP6xvjsvyjSye/BJ4SyNhBkEusRzF6pD1I4h5H4Do/v0CW+i69rc6HhCH
7+uBGPMrwoZeVdjtssDMas38QIgp6401DlddRP4PHHLqhE4TLWfbgBtmLdQVWaAQoSpImpA4GU6J
4E8HtTfjNP156BAwIJb6sPvqkOtBYOMd4POoQjz1JnGzmWZlegwR8/4+nNnm3r8Db06GQHiYHXIl
0iXpc7ya37XOIIuI1NnDwFTjhtjDcCVKtuOyjMkRcAhBef964k35ry/IdFIbfGzbfm3NLhUFjuNm
OQtKA3aWVQKSVlsO4OZU8dIRYQcuM6YelP54e9528NMLdx8TR7OLRW7A+CNA5MwInVr29fc/n/1P
n08KKP84iRkkvj6U11NSGb7TZ4cY0dOJxnLxowJLB++DrBWEG9gkgBSDI0OtlorumvAJDrOQRW6g
wGK24UtQypQn32pgtlicPNukJqkhh9t64VhEm5QqVUAu22DL/CdBsNSHkvY6q7I9cXDdOl4RPhDm
6LzYroPsLeB/9r4hvLs5JPdwFc5T/mQmSfrlvCuWJQb49bjAGvjDvRBvDND8VpKK0jRdVzKFfvVw
APwKwWu12aHT4hdpEH7QgVZcj7bz3CToGg3KxpWfxtZOKhgNzIpO7/8cb87ZgY0xnBBJk5+Ex/TV
J+hmF61EQgo63L9kL42ouqid8U/LwJuOBVehUWFBCWQCgMHr93N2n/RD6GJmP7ioZlC8sHCVNcqk
xmIGvXIzuAhzyuGBsPTh+f0vaL29x3qyr/s/gRDQU15dexaZM6h8jA8O2MDwkKO0vjSYan0pekrj
thrlfBMYkvATZ37KcBP9MFABbbt5kGhsKlhner1V3arJe6IMog4gjcMI9UD9HVymVUkMCwbk7miE
LQfX86f/D/3gT/1qxJ38UO/0q5NvmMJffgs2pjzVf/S3sMP64AiLNVfwdHuuBFbwt7IjMD84RC4G
4OiBvktcuf9r6fA/ILcwtWHDdk0ayfyD/9uq1uB6xCAcdHlpkIr8C0uHeLUT0dkSthac0C00Hce0
Xz2XzWRMXZO34qJE5kUe0cBsezooGN77ELiQW6yqGBbtZZoJY6TkLZ3jVM9xrVZtQJ6NlwylJTaE
H+nySDK0ntWqdHJESZFFaiCOyZJ3C10k8TS/3Onbn7v3r1nJ+pP9sqejrOAD+9xasMC0+19/cr9F
lRqqRV3YOjgJF7IBMRY+OWI3E4ASbIU/rJNszG8u6ZgMHRxJX9/l13y1bRtJbtdI7CMGh8Fl1ZEn
uc4H9pZ96pAeBfqzMZqDUCYhdmMTNGjVnQGWNloDAnFkFIvqGHoJDYVl8LgrpRvSR7E6d7r1y4TM
mgrIHIZ0h/QjS3TL3gnL6iJtde4XPR32CJGFysXy1xAAw5QVknY0oi3/ma+aL2xFEH3kS1fWGHHS
xudSAe2ICIV+qA8deJqt1egadCVA+2vbHvEj/S5EEXM169wUhaOhYeFn61U2pdDsGKT4LB2BYXiN
ySPxIlI1t2MSkMlIU4c8mdghc6iJI+tRCINGR+K1fLdWpc3nc7xU5I58jMlKfCKApFV/tgYAusS4
WU18M8UFnyiYpQ2HFW3nR9XIGCxkY1gEaaEKbS+sionE9ZKNYEpdb3brZ4vxfXzqFHl0XtQS72RY
mlu8KBKyDBvt56car4bxxbY67lzS6kgnkhin6qhqnwpzQDO0rEOXnCPODjpEqMYzOW0Rb7CDTwtk
r5UBzy2+DQdBR7EiDC6mUWHz/VO4/C8pS/hTDzrwaegVfx6MSIQ3TeLexTSZCE9oAdBvf+Ybug6j
rud4pPQ5OAvpwFvuI5F9MtFRT0Tm0seYZNcsD/NS8bMOlrTEBVRg9LXnKBtP3xy4wxh7R53RGjSG
zpTOO4Nh7DCMV3E0LneGb5JiQYNsIkgMQM+GOF5wVa2aeQnzgAbLSrne6IFmtnJoZ15EfF2DKN8a
p/mRkM/umt2Hs1mRhtD5EAdXL1HayauZTLUnY/DE9TjUwDVILHixaI4cONw5PmFspfdSRjira5wT
E552Htl4NKfbYRxInIpTXdMXRHXNJ4gectpKcmaeyJRou7uf+Wxy8HhsBqVDuMakcNWN2WGTgLER
IZkCk42oGboB8WKLTdfAMaxvdGz57RKkqeMPUFl9rVWqRfqjBhV8D7WLFoerA/8w3cqXFglov+bk
LB5nS//yeWY0LnS0kd82I8+XNqpHgCd3hpfLS0teyqyuxnDXmkbdPp8DBanmeRGMxeMGJ1Ztuftz
KpKEeo5MYmo57w8pPctzaiLDi+aAl4EkQbvUQaZe1XMVmmSoOQRvG/mGU8p9Aa9NcFIvOW+UcWap
x2xZDOPJ6L2luewsZSi87wGfJOd4Mn5cCo6RH1EkF9l9qCPgp8JQ0LAHwpWWQReRy1xwLzlTci8n
c6TsDIKIG8EMiuzI3M8nqoaQtwe2DblQ5wc5mwx+uIqEIbVxB/1SdAqsEvn2NmvoOYQ+6Q1hr5k+
xe7zlPu9dZNi0G7WfkQ4xDfPHsV17Po61ynXkWQGIVrTwQsjlX5RQo0Rjt4+Iic49Lvsk2KFEPEa
MZdUIBfK0vWpbYww2Hp5RD4j03r+JZPH6dQ2Hr95p3OPU6gF0ycfOXX2XXqlZdGDmsHWb6HFwtcu
2H8WZMF9GrnHkJi7ArlwhTPyGFvINbCH6/6+kUTml2RaoL4nkX9d2mbwLIc+pI0rHrwhmsY18tr+
41zNxjbDzbPhwWjXdo/lEadiuKExn2SgIwaCrW0xy03sFfJA58cdLysnbYyENjpHzZ1DAwCDelVr
um6OarjGTPIEncRaAwD9YtDqQdkGTj9DEA18YIThIDIr+prDU/8+RTb5kEKVN13uXvajauZtlqvp
jiiR6Iu0h3ILuNHZUPbZ9wzdyi/CiYudVZq0m7wFBbzZeYpcQbDTHtgirAwI9q+SOso/Wmnr4Upq
ux0JNLQAhmlalypatgydSLHIl+JS0uHYannHHct6/QUXT/wwOPnt6JlTuldoinbN3Ewrk7pzPwCb
eYhaN/84Fk4b7VRXlpcBG9gmz5rllBsB+ac2fYqhgdBMV4DuTTLY1SObTv1cyqKOyXhpy50PlO1T
7Lr61hYJfR5XItNyvX66rt0JdB6dmE0Ueu2PRHlqQz6gc7CWNNpBprauZdR6MIFMWc6raaYc2LRI
3mjIFtXezxucQsyXED/Gk7WLpLhLw6reazrEBq5R/Zxmiu7TZA3useT8NQBE9PrrpnPCh6CO3T05
ttlOGoG7NlJj8XczaR3XRtw1FyzY88Esy/mI/j04Ll02AvlWCi6PQxYbprJDXLbu45AMy1+mmacX
KHaXC1WqIN+8XxK9KeYcj8hrpq76jI/w99UxqqkK20/zOiQgBbV+RnDn2hx13Kxj0BJOTeIgQt7y
w/tXfXV4oxBDfyzJZMJxbnnO63msEy6xF48yODU5q2jiJCwMdUdI57+b+56v4+KPply2oEqbr6qv
Ia7cvg2Q5zv0yVlTTcWaXU71ZznpSLn3v9Sr/sD5Ynrky+0kjpzh/e9nRSCDrRFRBJ7OMbZVRR7Q
WR9g4FDevn+pt4UsPRLiWKjFTUE9/7oEjwKvNibTPdnuLK7LntJbjkFOJ5CMx9aj8/avryc4hwge
E9N1SK549dXgOWAFLeRpQaL89HMLKmOTHUOWeqryM0T7/Wvq2/V7sc6XAyXHpuLw470u1rGCw31Q
nXNSbkl15Rk6mocFlR24nOiq0hbkr9ZGQQw7YryU7eP9D/D2IWUQKDUjECOFJV+DCavSaUz8l+4J
Z5uOwSUWdRLjn4Ln//Eq5LoExHji03rdZsvJjgXy2rqnqKOfSc4tMUX+/Kfm1T9dhQOlL8mR0oFo
r55NF9RoIw2+y1l54eJWwbSDCfP9O/YPj6UMUBZhK3IwJrx+TDIcp0lNUOXJwq24h5jBO0c6FzP5
c5JvV0/D8ocj3dv1izWd1YSv5dj816svBk8/nMfcdQhcDN1n0YMUXcyBUoQQlAAm10xazM/g5ve/
6tuXHY+Ehi7wbQPrzRsR0O43l1pap6zn7Q6JkrjocLpulpRo7vcv9Q9fkYcDaRM1uM6z00fMX7Qe
Xj4qLlVYp0nh7Z0Lgh6XlgkpenVWbH2CA9+U/OG+/tP3c1FjCFRVtPhey8QGMyntOHDFKXeRsZQF
qonc9OM9Bx1+1Pe/4LmL9vurHtCdkLDWQSn6b980PXY1WU+Y1rbYB1NRyHEFCD6/J4dBXVcp2h2a
m4SLTyN1HbO/uSWcaZhCwklah8NFxcAyIkdNxC15nv4CdO7Wz9w6/8NtefuEB0jnPK2XQsEkXkvN
ykSOBN6HPOGkktvrJEzqz5Dk2C+x2POoge/+014p3r67iAx5q3QrEp3b6z5glNMvCdnjToZvUOtO
vs6d76ap+8tXgi0zrkP9vKeJuCYnrvk8DJIoBjsJyGdtLUC9TdQvzY4qKdl3swDH9/7P90/3RCsn
0anZ/HbnPuYvzycsb1T+Pm99sfgU3aZMv4iIYX0L6RY2ZmP+qY3z5tlEVKjfBlo5PKLkQP7+QjRJ
q4v+eTkNDsGrrZlq440OamVn5zT+/rf7p4vRN8KM54JFefNsouYgnKUJiJwnxe42LbPg0mx9TjnS
rDklvX+xNz813wzAmSNMW+948tWrXmhMTxua88kNJQdL5OI8WbyInBLfv5Clx1e/vXLI4TQCBr+9
w5b+ujLK7TiZgLeNVBCKqBaTMxwScvJks4+hUS3tRQ0UQm2dyEHqAlNg4kTi2Vj7dTr4VDUTKd0Z
fQJj5LDEvHEhScRjhA2bm1YWXS/CjIkq5HiOa2jZj0yvbjtwkThm3v8mb38fjGwBcxn2NcSfr0uh
pJwZ7hZte7J0yu/I0OiiYGq/j8z5X1ddWJd4BhxGAbT03gyousi0umGK1UkhJz761jkLucKcbFgT
SYfl9Mf+4asaiJ4/66HFq88QQJpvfqVyKWzRQPc+uc3kfHddazgpJwyezg0R12vp6jRLLj9W02T9
YaWzXj8ijhZpIta0ubIeekn799fMydE4ILVJT0LQSVo2BPa5Wbuf3aW3rTXOKv8raTuZsyHRSbTX
50T60gZodLA6YnCIBkjne7Mv6CIume7XNMrTB4te8d+Lx3OkCJ5I9z3//q3XzQQGDNWYyANYHwLr
REZy4Z0kQe5J6ccrN9gM9nOnIFkNaq4xm7vtdCvHidZYGzI/JkS0oBZMmgF3mR8xhb6SppGpjQni
7m6k23Ct3M7YT07i3lazMJZ9hb1gRRe7XFZw/S1S4szULNetJ/sAbqICgJA5kBs0B27cVHMDTaNc
khOmK7F2hlwCp+tFjGEMGw3MLXrfJtDWF3uBjco7A6ZnWfe1yMVfo/IzmuJGyvsSTLVuhs5RFt8O
kLaiLRGwyNncihYlqqEgjA/ukHEqKpuF/3dpCLs8F59DFtJ5CXJd1zQ171pc5nL+Qbec0NdMRFra
OiuiGY6Rb0z30ASL+BahUl5d4psfursW/U+xQVHE212Jos7uK/IlxEb1nWh2TISJvjSRGkfE9WX3
6BDavybG4Asd3lQu32237J0r1QAj0HlV/MyTmfCHfHX5IkniWx5qhM2Maq3UuRy4mwMdDUggZH52
MAbceuby9EHoXHVLTCPcL2bX3qJf5F/sUcIhChs1iWxKe+NhqhIu3WRYAzeBiXIAl0lut9ZNCcWk
uxeJEbcAAZBd3HJerdRazN5Yr1EQOsdhUJjBN32nHZ01oEym+CzhEjtgfSrLgYOE5Y2Jd+kMoRiP
WFXzkH1VoKjBck1Py6/7dtlPOWdYCBIBXUYEAJN6FCWwvT3eHh6wMkZefW0kRHr+rAPo2fP0LZFL
qyEGoBOfoFXb80VII8SHUzpX0w/yssNbfyGr9GcLTuY9H8aOJ/HoQDR6ScI4DvHHtOiyf75W4Hzh
I+h3ZvTs1H8pZULrjQmgeBSTiJmCsis2a6tDW7FWruQpanxX691yyX21Wt0zt9O2/4o4eRx2E9rI
25+jGUGsaihtXUiQ6kA/rvKcl0KkuhOraM/DKOT4MwlixgH+sv15bk+TMaZ35V2CwevJdAPZle4q
FCftBVIjXtOiNnRmJ9bz8eiEg2Pv0sCKkru2bPggAmCO2gFmbe/LRTTTl37ybPIMc09m2b2PC7C/
klMuHt00JemyV2Eyf/cNJhlb9OKWczeLmvjZeKY2tnn/RpKIV5IxQFzBv6MNvgkcpjkoQ53O9j5R
mGcdU2r8igxx82SojRQ2H7qNNUu4TE+5aunWzzlNyR0dtMWnJYHgDZrG2YhIh7zTiIiFbJDx547/
nznpH+ekbNm/7PSbl+7lv346gq5fiu//9/9cYQyu2Ap+pcRb4vxHf89Jgw+IcyCwW3pGSl3wP/b3
QH6AbsIgVA86fyXeCeZqpoVmzDJtffH/GY/a7gc6QxZ+GAxh+L/wxP+L8Shuot9LKzZrz9LHJk7Z
tIKQKf2+bypB2J9m5J4WaU6QPPLIHbqVQ5t/BuzrDJ/NqPAYncjqPqlnbYULULv4jCDWRPWlW4jy
5kPaZcu8VdaU3cR+l2LNMOgNB57aT0Fin1BZCgjsSd1spM+JYFWFgROvQkZeaNhlfDHkY4VPEbz+
qrLyS7RS2S0uOn9fkAG3D73Q28PMdjpQP+DN2j5z90sSq2NG2XiFwzzcLLhdDPrY7LirYvStCwju
45eM9FvsqzTq13bcIy80rO4wlFV4XzUO2izgKNOxN7/CyqpevCz3r5bMDu2VmnxiYBz2snGAqUV+
sHszhpPPLugGubmOw8o8anHaIVOW8W2sVPPDqxMkrGnpH7EGqO/RZIV4dYta3BJK3qNMxg2LvW+E
cuWZbHtZSoiinVrfU7My16lkclIj9EOYyUDqOiL3+aKtF+Nb6SJHWSE6ZOFemhJCcfMM4BuIzKiH
NLE/fIzrrnsIgm4CdW4s6quefj0rI8uCdS+dmWQqApJJvA04ePklR2MKnJWl8ZixDDKQuxbgzObM
0LSc8ZNrubA5+jL/mmveZqDJm0IzOBdN40xMeOJLJE+Z6uqT0rzOOoQgCEi33XmT31obMk1n1L1z
byl+T2CfwZn7yV3q+dc0DdRq7fxiFl6I9aFw+aKaHcocGJ6pBoqmGi2KQi9/pK8Vf8q6BOTIWNa2
RVoBKX+FK1Ox4WQLsJSKHnhpwrN3bBREU9zTwE37M+gUT3q4ixfdiotmk2R2jUTNFxsJOLPAEWid
ZqbWELURXOZsn3Ual7cJU7yV08zeJTHdy0YuM6JQ5RdXNX6IS+uMZ83OqNbqjG2VmuCKvcKC20gi
+NcGDy6uYgYke09zX/FqFIelXthpmZZHG7CS4poZRnAXhTPZqOBj6xiObAxQ1lXyOslJcCk1b9bU
I+wx1RDaQfNoHU2mXc6Q2lTzagNNrjXOENvwDLQNNNu2GTXmNtbE2+EMvx3mTHzugjws11HZ9JCA
y+aLoihbB+BiXjKM2lBs526+b5mJ+AfHzsATKT+oGAXC04aqBIg3PEN5QcnZT/ZgxhcNk/GvvUtM
z0qwgRFQrRaovlHpf0k16Tc7Q38p7oLH5YwCns9YYOeMCK41LdjX3GBKkOCjShDfaqawCzsfn4E7
f5e1ggHTClGVWzLGSigBGkqcnwHFCKfV5+6MLZ41wdjXLOPCgBqx6jThGKxtt6k7dUfLAfxxA4Fz
i8+gQZUKHdnXnOQCSw86BdjJE7m0Om6KUGNNViYN3jtJs2X6fAYvK81ghkrHiqYAXayNAEbzoGnN
xMpLQiU1wtk445wdT5mfLc14XjTteTiDn4MzBBqXQH6MZsjQ2RkSHWhetDqjo0NNkUYWD1C6ER1w
aVI8gb+dkdO+pk8PZxC1o5nU6IPBU0tNqnY0s7o646uJ3R5uZ820TrMFqXF1Rl0HmnptaP41auXx
e4Oh/zNcJ3Fln0HZ6ACBZtsSB/g6gDF+E8Pzzza+VROZFI8hg0UDK48w64coa+uNnwXjhXKh9RQM
vjYkb54cjdwYypL8OUJ1N0MEHSPNWDYr4TTkdhWPUSn7favA1SX0SEBKKWZbzE/nch10A35mc1r+
WphtFsR9gMCr7B5LUxUPKBdMP72ZTBwG/YVDzCw56Y6C9f9pMSDkH2bPKTPz2Z8zFzd0rGzRdc99
T/zsTTiFBJVDmLgRKbNlHNeK0M3cvHeFF92yLE50rbPlOETjk3TK8r6hz3FPmFWIUT5Jw6eRLv4z
yXN+vyq9cjzFnH2efEwQLFIjr5WPFPLWxKdyi3oHA3ZUyHWXZA7HyoK84GGxtqlUEcs2u916KmaS
3ayg3zW+16S42IviOg1MPq6bQclvyXlftZwYedUDC0oGyeuXSBfcm2XqrCspy5CR99KFD46v3GOa
ZOMj2j7q83gI4+/2Ysw3eF36Yk+Ca8WhcA5xmNf1A4Fu3jHii3+rkwYF+KwkubTQVaawIavKSSeU
7I2xHCIBIjZ1Zms1ia7fNvDEmA5L1qM+EcuF1S3eMU5iIr3H9BaBHuPmxrJvwipvnRXSv/B+BE9d
ARy/wugWAa6A8s271le3EYqCvb6fj6qaBHkvizqwXHj7tFHGTZaRxLu1rFHe5cES/wUBPjkkk4Gi
VhEHxnXMbj7NizffWZka98EcBMdB9O2TCqvidhByOPA+uVBN+wqMe+3Bd23HiOHzMs8Qb9MSbGNv
B83dCI0EDk9qA8IMPLGNZWIe0iZ3bvqsCK8WL5iOLRsjRwhrvAbZ+c2skuCbaG2QNLKVzXPS5zGw
0zA7tpVR7+l0kV+WDCw1PH4xmzQUGrkmM8oDt5tmt2FACVJDo9lknXA/W1Xi31hzWWw7kkfg+DND
TvbLOGI1UsqyqodyDp7RmzDzH2IiLZntNr1Yk8JuEYRbjMHnxAizB9o+bXPrqjZpD6T9NGSMuW4m
EbaIxry03C5hHwuIyyP8oouJU2Pj585XtJweVBOBBLJ9CAex6+1qcojWMQKFkPDm8W4RVpVedCon
5qvvjPhZ1rZMXiyXV3yNtMSUWzUuKkJVQqrM4l4JMU1Dt68irGX9iUfWUtmJEBUEWC+QvD9T9k6f
sswov6XDZIF1771HQTboCfHOIwz1eVvYTXH0mrZeez1WAK+a7t18+cwC+MNJ4pe0cz97/dh/ZcgL
OdxREuWV7D97AdHyrufnt43It6NTGJf8OByCsXAfS1oRP+xF44aBkIGqwyThM5PvE/To1dzd2XLM
5nUPJxKmvQqi6NF3e7UtFmu5iwn/Q7mAXrUwfjb//nN6+tPpicETx47/v8r0+vv4X6fvqv0+/3Z+
+vln/3N+gnsQmJaL19aBCBkwgPl/RyhPfmBPZ9bAqUiflX45R4kPNms6vUEZIIi2tQ/h73OUD2JB
m575f0xa2Ix5/sU5ClbZ7+coJzAl/VzUrr6PRoCAuN/PUVaDhs5G6HQIBiOxEZyQzjpHJMxfoE/E
dkq87PAQSfI3KzOJ++NAvMpdXBtDsc9SMJpraNo5WNaMXEXaFMjjNfXEqklUiWDWJHfB0Jp7LyvR
iQQNFk4WSayBIrY3HETCx8kCN+2Ww0tOeACxfMXj0ITyocuq5a4l55IaFTFnWWcOmOE8bLVgiBqP
DM6rfnQksNPUF/eti0a8qzvzOUCkhIbMgHJTlmN2ahVpoBV+1jWNeGBJIIK3cNSna1wCwEsMIe5D
vKTbAvHXj9ZSUHrgN+FrAPysjmjHMB86U1a/2AOyvWUkUnVxWgIt9Y06zwWVF3/l90/oh7X89SgG
dZSZWvw9ASUB3OeiPy5Z6qw9u+cPWzly1LBKWnQrtwiK4NOQLk20LnPffPaKbrkiYYegY5iqh4Iq
A7AD4Zf40Lm68MeRpDGDnKuEYM4xoexYxQzwYa4nicWKQcDKQaV+r5uPkfG57235wMm2KFa4osSl
8tvA3I9S5E9zRmInpU8vnhV4ggRmlMm/Bpd7uvHr3PixxGOwnogpOWXxFP9FeiR6H47j+/Pna/Wn
4slWsKP536OVd/wYZUGUq+dSe+xMAkP31DXkHfv1ssMMaGwp3AhspniNV16XWJeRT8lM+GxHnNQl
3bc4RgsnsuXgtp2yYQ0jPdzbi13hOQsXA6xZlZ0WpzoOyumQw6VDv+uSyHquDdN3d6KefXPPo7Kw
DRQ8C36dnVJMURuuTppz25JnRdacfEDQmT8pNKkPKKbn56aO20u/tIPHlCHbLrYRHG6Ys9snysDo
Imw4zKWzbmuhiL0wan5s300z9pMOD/BQ8SVTneAsF6st96gdnBV8Sg2kDuBgTmnNzlCO854QnmCf
55b9Y3RtOqihKooKVRWCj01kUSDtgtTs4ussJxF+CUAP7NwKVxQ8d3vgF0aMWXm40Khr78MimK+S
ZczWNvrfzdKZ4VXhIhJHKj76e9EFAqN2bD/hS8j2hc/8lO0vRts0dUnh7zNhtg9weJ5ll/eXhYQs
5U8z/rehGWFf9ouB8gxtWhGFMJda4bq7xF+IS/Kseg28ujxFoe8g9ux9dbMseXXbugtOSsOG9jzP
xa1MHHHqozJYCauJtgWy7cPiud3WwlFzip0G7E9mjfZ6zKX9caKrtJLw4/GjKiKIR5IxVg56onVp
oT+gDR5mu5LJ0NaqOgjUJq7KdT+2xr6p7faKUomi27ezi9IY5W0nI+KW46HT/dzWJFIUpauOHA6c
y5wubr8ZJ9N7HjhiX4VCRN9mlaY0zlAiz/z0Sw09rGRuA4NXVFhP55SW/Nrkb14WBOQ4/VOMVIeo
KpqHJjDrlIaLiLd9PNgY7bNy+ThJ8MdLCilssGuFXKKuENfKeW81Hp5ZezYq4L9RbRpbwPaCtMG8
cwg6LzEj9qUUvMrAkxBYjMQHu+58MYZ1dRcjkfwU8P1tGr7LlB4h6BNL5i5Q6/owjdfG7OpW8ehn
HeRh+tcrs+kBzsf4x8ndqtVa5Vb8iK/RJHKHwLq1pYr0YqD5NaO/1ubm1HIxOrt1u8ZjPu3hFZe4
JAnKWcCrqmS2aBQ13jXZBcZjluUs/r1FXlYwTqnNJfKOys1f1C2TGIoqnddbYSG7oxpjVWrdPvx8
XlmarAt/wJbNTjmMKa2PF7ST9FtUA4V4mDj9PKmx8DeuQaOJM2lF4oo3s8OoyiVcOWJ5xtloObwO
o3VPRc2FulhNm9KiWsYAkC1Xo4k4mvAGIyiv2bbn65ac6HlTVQTH0ylarhQjwYtzDfCfcunP5ZLL
APz9cukzlcOrYkn/0d/Fkvjg03z2f/HQ/N1v9oIPHn1lx6W9gcDqN1OO/IBPTitaXE/8nrPiYOVB
cUnAKSq3n9XXv6iWKMh+HecDV0IQ4UnqOKov33Vf1UpicJvBhHd+JDmJoXtWRvLG5mh/veTjv1R5
na/lB7TKgcs6QrzWklE00TX1RXk8i7iXAQViyiL3NHMHLptm+dPY/fUQXGtL6M+jjWPwTlH66rux
F1oeSmiu99/sndl228bWrV/lfwFkoG9uwZ6iKImSJcs3GPJWjL5HoQA8/fmK2jnHUc52/tzvi9gZ
iWWSIFC1aq05v1kqT4LUG4a8GU/heZiQJVVDxPzQmnCSS+VH+ek+uP9QRPxsGfpchF4lgKz/FKEc
fpCc/LkIbTW9pxrrqsOCQv4dih6DusIY/dNsLNMFQXrwjPv+7z7yJ0mNusQOV8tCwqjGGB7Dip8l
X0M/ZJ30vZIJuTHdw00f3vGZMDYP1KDxn0sb8CYx5dd5Oe5eHRSaekM/aXgy8s0bk6J2nxDFcOP5
SANnqrdN6VuYYqLRff31Zf1sIoNshSHt6t8MuLhoZ//8gmDg9SWOpnEv6qmFvuFGDHWXq4/Gl6SX
AJREz+SDKzt49Fov7ehUz1WDYmWVuDn5ZrHXe5dhNk0CRUZHjCF+8P5kgCz8Cvb+b+4Cx/vLfQAv
GbkXTi6+TR72T++3KgNM9uUg9o6HWeZJA0IQ3fRxQa+K1BZ/XbaxIY/syDNRHv3gGE88g/NFOST2
JgGk7jHtfetQzjjgYqvvXEIpCu4lGmQIVpRwakoTqAGjbmL7qLrROJemznVoc6XmEmaPyEnrUrxY
s4mYXGEiz1rnIQgTno73VZtxtCl3VZTC5giXbqyd7z47PNCmbpnGDeQVM7vpLGe6R6jI+DSFOhDs
GdBrLwjsAhgGHTvuAXplSx4m4hI8tZgAEsP4nbtU5V8aWIunW7LORvthqmYJqTVBA8XogEMJx0z0
b2oh6OaS5xT840TY+zDdB3nb+Zg32uYVaCRCoU63Dh/yBtjtzSupdOO9zjiwXAXtcrWhZMEmMzrn
ze8w6n1M48sxwrOTDNNFazXjyRmgGqVLiuoA8XeFBD+YXtFPMP9GdI7O5OrBEXbHJ6XuhsNT9Ogp
giqNns0sRxUifIlqUHAdr6P4iNijJ4H/4bLAMXmWLa44V0MOkcYYsltLomEAkMFYPJg0FHhX2M3H
vZqA28UuZKVS3KY5IRpFBtIstB0+rDmPTb/rJS6JFaI1AKOBF6XlQRn/CFlwCfCC4G+byUsyyuDZ
b1hP10MuEM2Ws819Qu/HfquB6b8mccPD34LyCWBSPTdFiYbdrlLuDI6B2sqOkSF19CoL2nb1dM8R
B9EDyfFcUp7u5vXDQRTXHA7BQV9taIlhHeAX4cCROCYuqWIrhD6n7P31+tvTQP9NgKxOcs9bBz56
i1Vbkcd3/TNDxACkRDPDurEAMOazPiTeMK4lsF/4xj03cKIeDxeLQ7PvewDgN0Y/wtYYeynWeTv5
wQVZl9FxSEYPLsKBw2Z2Hlq3b5zQL3NzeiQNFQYqBLwpGrdFps9hRCeZGLEiNfSDNAYPIylzTLQW
fT+k2o4I4kyu2xgNwKUhwhDmVO2QEVglYohO5hLMr8hs5fs4a6QdAu9a0ns5a6Z86bn8ya5HHbLr
qXhluOg5iCQfCUmN3D3UnNHhOvdPjRUlAGsZykVVMG8Dq1i1JLIeJDSybQPS++wQtLrCbLeHQzzd
QGWentySsCUl1+Rr1+az7eQuUqPE+NrrZrtuktkNh3ky7ogiGC4yafsYUtPofBuIPLG5v3qOJDFR
DTejR66M7dcxFa5u1pTScGf9TpD20bNsctbyjsSRuedGrwgzE4TAnIxKlvgOJ+XVxwKT7qpmGd6D
NFH6fQ0C1pqbOziS9ThV6CfGntOR50XPVtUPFe0I+8uQxBoYg/atMrzsnJEdZANitnRMpp7yfXVX
bfCcO/17gqV1DFmXpwvbHPeyiYMMF70WsUsviMPnfsCFwVHwmfhSAUEnVgoLZxyny9VjQFqtcW5s
o3kF6gi9ZMzl21T78XPmuCyYtZk/AZ/NXkCT8WBd3aCR3iM69zC2+U2gJ9jY4OywjdZProNfL83w
9/Ax4i1eId85OsWiBy9L3xjfyk7TSEvHheUfSFBdLDxdTT8Rk2LQfXVNy/q+xKPjbrqKM0HQRCep
NfF912cJMqvgyUuS9rkYure5nNTqnxrPfRnAKxJcJ+awrPNOY6RHRgjmN6FFQq6YHJGpGkjvEY1r
7q2xhx2gqmjj2pKtsQoSg9TpSGUDBZwy7yZhTmK72OZzmfjNup5ID6EPlMg1I4aW8U9hO2NYWpB1
K0+zvxeGxZ9v2LG6L/CszOh74MsU+WbbRPV28ZFVhYyRBdSjPtdOZZEKLl0JunnhgPp19nwGlXbl
33mJpa8zPtLOA3oLVNmM+td68qlFmsHxT5ZiceXGyNfaBtgdU+YXLBZ2EXfYf/v5MCNXImF8Zlso
a6RfGgG471iaghOwXpa33IVeHHISnC59rPvreNLUrcTpnMZDUhtnywxYS1vXZE3PmFY8jybvxh0g
fMHFQ4RdFAHrYIkAegmv1om0sfkPSa5sI5MF68AtmhQfmJmz3ncjLotkRBQFJqFHbOe4/imgq7TK
IK4WiiDEooW5YbrHOsuz5Egk1FcQWd3xwhYU/7eFUzcRy2qZ9BKBLMlDsohjGCJQcj/IykcO2Eib
LBZBh7FwsFl2g9a/V1CZG7oqHXeEubSYkQv2xx5KNNCpq6SLeDnkS3SsPCqGGWTn7uNtfWjO2iSj
kog0JWr0mAvdtAWaWzI/pvthpPYtfbBtxlJUOGfRMuCdE6QsTregf1Ad6l1Qv0qTltKd6Sh1b1o2
fFapwPvrivOzd7HbpiAnrHEHG6VukcSqFSJ9nXytVTzZeGHyPmtXaevMj+iEnVc3MVhYZ3IaT7Lp
yFLJC5Ep+6MRP0lvIQMLMLN7shfL71kXPeOxqDX92IhE+zF0bbBLhAT0xXumykk1fL4mGn8XV2jH
Tt4Gg/FkdYqFEis8zLbzbGRo8ZSqK9qCxiNje2ZbF42PT7jsWKoeI/WNZpnF13QVnxaQh86a0XJq
IPdVh0DkACZLN4XvRLpCndqOzXWitHx0rVQTjwhUCrdZpTKJE/9C/FjgslU1wUKGlB+3c7qd81SL
jS+ZT7UM50oOTugZznQpiH/bpDrB56sIW+t6gDdAY5dgu5L+jgw9UxG/7S4hDWsYV6gX5w3/tAzM
McMV2dLc8vW3FxLqiZsbE+3rpAXpURuYUI/AZ1f2TPZcbBKANk+Y2wshHT5H664rkoZoKAU34Lci
mP7WQ+yzpCPHFYg6Y/Sdi0GC4jS1h3pEDBcPhXGpMPbWIWUIsQp0WJDcUpEMbpn/QD/pbP2xjlCX
1Az5hhYIEk+gBNFa/SB59odWzHfBZMsD9zWFgSAQIBga/Y5G2bge9RJawFzuJ0EwA7Vx9Di5goEo
m+iazpPcTLZ9Z+uDfTuBYXzg22ZfrqbiyM5X7myE8Bi+rGHlly7Z2sWtyHGYg1ua7/S5ib+g/hOv
XW1a5xqkcL2C50ABOYGJIyMTRzKKV+NC5VdtGLjrPxzk9Efro09ZMsVmVFh50o78vZYtvzstEviz
LXiEt8CjZbIuhV7UFNraiJSUHZhQBix2rCCJzgrBfsVqOGQ14V2mdnCtuW1uyQHjJi0TVpvU7bgj
F1CXETbvAnX9nMuMZqzyB/36GKVOHT+p+IGlco5CY4bHkSak+fnYv4yAztjx4No616J/nJAFd8Dy
L79+nb+cfnghZXVCf6crM8Sn4yFy5EFk9dDsCwaRaSgg5Ty1iCUKBhDYkQhZ5OhyXQ5//bp/Ofqr
D8hAyUWGbtucFP98SuRIXlhk1Tf7KStcEFA40st+wpEuvUTpl8tqvoAtZS1uR1Xl/vrVgal8vrqY
vDgV84DzJphn/elQjO6B7onh1vsPCMbid+aTr1bd7MqrGOKGNV9vOo4lqvI2wQ00/x1w/u+w7wwZ
f92xY7NN/mf11tVF+ueUJHwz6kf/6Ns5v3HMcj06HA4uTpSi/3fI6du/AUCnt6R/JCGp6OR/c9+R
hDIuogODsc8y+TF+6o8pp/UbiGBQO1D6HB0Uj/VPppzeX6DHoOMpUgKMK6aP7cf75LLwyAkiKaTP
9miMVW1ABAXy8T6mKjfHDiDoMDZ6Hfq6l0ApMGcgihSEcL1IOMDrbkoXPwBjGgJAa6eO271W1Ibs
woaGEYF3HBrey5RCbY7wI4P1hefpFGCJbYEQezZBrhR0tRmeGixtEvYeo49CYWuXgLoIWeZrpc6e
jb7wwI0ZyLJQVoZ/MhLTfvvoU4ADrlZ1hWMgFLXpNzuz8JJuQ2GpfuQq7M+zdL43W8p9Zn28sGS6
wK7S+9MlnkBYlakxXTqsEYcoVx4Oq5k85PZmldfHGtaFf8Qp07/3PpyOolLthSu9hyxBRaqw5+ke
NCTLQK7ApGETqIOzacb4kWAuPDGtptQyEf/XtSb21phYXxZSj+4riwqut3RKS7fsjXNsKgBR48Fq
+aCBoKrAaOJRwvcoQJb+PetSrsAH4aIvePKj9lpldvyx61pYctJ8m2NVsoiYN+AYkncrC15NJz/q
KYtIyEE/A02eGdzEp7aVj8rPoSZztuWzAzekuhFSt84uSZlgPjzqhZwKy8eoEHYynW6zKB0PVo3N
AwoQP/PhjnavrvYSxIe75r7mCn98oYUeUzAiJaO6EuobvlaMfKV9/xXQI8wRqRJl1xOmjXKt90We
PtDh4iPUEFeR71CJpKHfFxy18CpwyVFQ8h4/LBMSvoqz8jQ4P6BOS/RDTV4m+guzMnT/Rbkw3hvl
8iOJFNdEHytaxYW8EA7jEO2XuPaqiGjKMKDMHrzRZkJZTK22aozSfKooUF6vZ8HaIQRpm0+2iLaU
APxNS2TyKxsB7y1RN9GgW7CQruwgehDcDWZHik8YkNVlba5HRJx3uFfgSbBBo5fk5tPgwq+j0eTR
wzgyvAMrQGynK3pRQqqSXCNi4guuaUCjhQmAVpB83FBfV1mgGu0BU6YNrTbuN4PH8lQjALL3V+a4
lo0U3TO+mWmbEs65hCWyZ7odMa4ZDuPcMZEhsNdQRcXMnjUOLaO6T+hk0SlTRb1vDfQMHWA1xPPw
lw2tnnJiMeGe0PfZzSMBTddDctegsbvewtcaes4hYtfqYc/UTRq5HKulJbgkVyPe1cqINgfTWoKl
Y6sACs8f5yxlkbDI/PNVg0w1Fj92/OsjwdCXg1eq6u1rDdTqLBwg+NrXq/WvJVI9WbvCxcUi6wi4
Pq3FsOGQzIy8hTJcgJQqQrfGmEeGcrorEockTfg9fBwdw84Hdqm9NrB8XecG0+COrvp85Ppc23PX
o9+MXckksIcmIjDs4CTrIjgtrctXOKQzt0TdGEi/Cw1X8Up4fWLdZ1dLmNb1M+spoKS1jptxj02G
PKLrURSoGQfvROtCYNPcTxYh0XK7AHNPNgEPBW62DgFByDFmupRmLZPL3E/NLSrwAGoTUHRr5lm+
Mm79KofWUwKkpAXolja50RR+2VCbT7pO/2OAi80V5Fx2abjR0Y0nefua61G7D4w+3qEKNp+usxVg
mIgt/YQmx2OP/9GmnmaJtAiaOk25QoRrASK+dWHSEI30ZWmOce1xELKqEhZUGWWw23UIxMI2OTaN
ksNikSrPbIpDf2NgqbZWjMq5wXH18bV2PRQvHRkdKKDKoMYTGIwyZ5bzGnguXWGyl7hfjJ7RwJWj
IdHQuGHptsY5VbSkkhFNt85KGMabMVC1omcU9Xy0M1UTm3HUv8c5PMs0cbi74R4+QbKkNZA6RnZj
N6LbC0PpP6/3vG3a/JA+8JlXZqvuf4GH4yzSEQckYhs+p662kVEa7fBAAgD+Mh2CNe2DfvDXKAzU
/RjMWJua1ocgZS18kR9LGog0CnrOfNxK5I134pD5PcK/drRlt2lQ39zbLk9XUeRBxjSfy2tRd16f
uHL07Wdi6ieDsCynS7bXlRXgB6d1mfjts5FaVUWaNiydF+fKACtstUoZowSwnAzOG7medLgF6QJG
Ikw6CdU7QvTg0DWN2gxaoJfhHMWswAEH47NcHBaygvqBrgOiFUi6SVIZnOPnZN6z/FilXIPIp4QI
47pioO7WS3BT0roDUOtFdKUQNwbFw5IVuCNS9DUraGDxM1sptumBQ9vRrnSemlz1w3FhQkpOWGLo
fUrTyVZW27nvdVU+17HRHYNoEroMZ18SKe1a3ROl76EO1EbUE7r1BO+tuWGP8e+NytMjnt3R2uJM
pI1jAEZlMgSlRBSxCixMvqReS4cWx+i3djA3mlm3JM/CDO0Gb6V7Gc8AcWZGqcn9MMwgVURz42VB
V0YKJFevcGm8IMHfNk3fbjXkTvdgCcOs9C6RaaMdmen+aIqnVbrRAe17yaqqeOnkhKwXOs7mumGi
uDZdc6kI3Kb9RUSNna2wh5R7A21lEqZ24680O7e2eWWOARnjyxatsjwSQpznK82TpLajm0rm7ezO
hbcPuC27VdwLFVtGBDlUYHu586fBO/YkFT+ABGuVKLdBCiGNL7Yx1rea7lZ36ZL7R8+MuHsNTrzE
+Nab2M8azvbNxHgl98RNN436LVMoLC+95kxvgEGzL7NXfsGQ1xanAtbSQ5uTOqENZCqs7KULOMpb
I6zpLvie+ChPekls48JNtmkdL137SEu2Mwr3vT4SCzxPQ8nkD/b9yraxHgkso7d+l2TzLdfLfcca
WG0XELDs46kOZ1B+CYKs2eYp9iQvkt+IAQBWl3nf43aaL4kz0z8uWnNr5R4CvMHpHsjmTih/KhJw
p3L6VybMJw0vQ2jIvr/102R5KJfZWdWeKLeAtexdFBBIjLrJ3sRt/9QGAgtf51IZbfqyrW8xVLJE
4VJeOTJpNjF1w1GUnXFkqKntHbLCDnkg7FNtLTpJaVOFgKhFyuGi35ra1t9oAayvjBUr5A7J74kA
hOPlH7UlN+7YBFBD22O1xVPrHgo8Cw8xiWRWZVV7U+u7na92CGtuxvUUB8wICR0G7jtrr300tesM
ReztkjkPIi3NNawr/UJIgX+q52L4Yk6mdprLhqA/zff4OUnt+n0Yi4C6xDSXI+34dpdBAviaUb6r
Rie+L+5vOuCEjZJ1Jy3trGMawT1reOvctwk6cVSvJS9BlHvem5aX9JFUJ8/wCsUy7Pqt5nHbhJhl
9ZDgOrHTI/LiHGaEKxZ/Arqdgo0oTobDWDnvDc7QjTkYqi2uF2q1Mg5z1llvUafjQIvqfvpq1+aG
6rqjEkz1aj1DH98Mre0+RS0rCit/V27S2mCEkprenmaNtSsTMgl6cyalXhaGPCVC84ywsUguECwk
HLXb9eDoF+CPhbGJnaLDOeO1iIsuaWRMIjSy0i723tKP8TuLf7xNMuYoDFObdaSNVbOKEyKowho0
2o74Jo2FqUtdMtSFfNby3vTZ9iBrIBQzknXX4B7JknbjEReEO5HnIrUG+dy4fnFYXCY9AeO7LV6h
BTWVmi9kXrp1zUL/IuPJ5xbHZm1rx9RRhR8LKUCyf6EAiU+M7M4IvvoXDUfMTdn5t25e0SOlGngs
hYkaUPZuFwKSiYZj3tJgfOndRuiHMkeld9RaYzHFnlUr2FqBJVrJbFRlkMcc3KK7iPgmqtmxptnt
pLX/GrUFi3qUZbKZWb5nnQmQYzDV2Hlk0y/OyixsTQ/jHnsQUlhHF9arnxAFvQWFN7srP/WteIuq
zSlxJHX897ym5FrrTsnwc+xM2vyOoAZFok+1VUmSskMXj6+gL9wU81FX0ojZJDWCfi40xlZSlgdq
Zvrr/szn7hBHZ3jvvskB2vQ4Rn/SZogkouc2pNk+qhmzr8sadezLYi+i/0oaIzNOm1i/DsO+A8Up
lDmb76/fwF8g8bwDaLg2vylXqfUZByMT16gXc4j3zoQ+gFFgT89VBEZkng2tT2KKzajZpVaaxDdD
Ey0VCrI+OscVbW1fF8bZZhY7/vPLgkoGJRBlO7CKz+KRyhIRwkA73leaCp+Y2P2ZVAJrpCID74a6
lcpHlIAB1toYN3+n7FBdsZ97klwMXh4KMcZ3tOP2J7lORTq7qMaFazLDZWKM3M4NOw4G14wvJJkJ
QWfA5ltPuRdpB0OV3x/035Hhg3lnuzPyuJDsgjjZD+oE3bRxlRGsQldTVgp++Y+/ROQeBm1Uen1M
mj9frzGIU83S/GJfERFEnss8iV6JTBqKJrQFMBiaknSkqW/fSjufL+1Ar+JKr03rqbuUVfs3fUdD
9Xz+fAkBzVi2pTRdlsE2/OfGo+bgIBLUDeilkYtj/WUyP9CSeu5p8fRoRdXxV5rwjhCsWIdm5HxR
SWQSO6NjS171faPOYFzZX18q6//3xuC/gaPy6Tf/pSPqMbjvyq5N9o0bU6HGyCcLActWdt5EVWT1
1WOTFL59mGs1z5nwmOTH0TbHi7DHoMddhcRB1xGyhva1LjYGjrFXQF5sL5TvqdJaFBGgWMyS9HpQ
GvBka2VEtyRn4iVuZxqD7x+H0rQE3SoW1QWo5gYiTaSkEGjWp3tVx72Rfsy9tfSoPaFJNZyAfn05
zM9t8QB0A9YEF0QCLcS/EP8SQ2tT2NHazkoc1kCzXpAg+EIddSpsdk9XrQZqpFF7rEw1p57KhLc1
p2J5nAKXqxVbiuDkLNdENZt/5WLx6+QV0ICv7SHLVF1m2WV0abDtQFep8eoRlec1QJrjETrXB8EV
GgXNGzefGVf4HAjerx/2v9rRv9OOsruwhP1n7ehdktZ/0o1+/MAfkAL9N8UnUlgsFGR0i2lN/5tT
QP+Z1E+Dlcf/I0H0j/4z4aJ0hE0WUcNz+U2xd/7oP/u/0S0G3GRbjPk8Jb/8B7rRv4RuQP00FAxd
yVPRt33W4UWSRK+kcpwDo6MmWpvZkl/Ij4qO0NrGlTU7iLqtjCR4oD1bA+gPdEuUGyQsTV+cisaw
7Wb9i45I5CVm+LT56Urefyx5P6svP+/wvDtT5+N/0NrdzwthgIAfNEtgH7LRrt+cxJ7u8UhXp8qZ
WBfbtJh3QaOPq76pceH8+rXZvz8twz5yWiSfzAx0z3dtNR/4WRQZJSatcZG2GIejr2Ub0X+QIg1u
8wCdN75qxzuZOh5WLpPr3Ux2kH4x6A9/m5ZqefdEz1GqWWbrGBdxv8nBfO/AEot8w+DaffDQccyk
KHvOIZLlcDIai3gGvbGR7hG1kpHYpghDfXmXmDN6KQ+NxUr3qQ7x8SDFEmIp59Bnjt6GFro/1j3X
fI1pPoU1LbeQZQ8hJzKRDSMUcUG9X3GSsiuaaoPlQ4FHrpHgUia7zgIP/aJ1nYZG0HsS09IVnBpb
lh3PbapzZ1NAaImqOLvaGvczy/Eq1xYrzDg5zKCc5EgSVeQmqyapEmzg0/y1ypSeR+sD4wRiP0KD
OA8vvowwOqU6zoFQB90+4pX2qcetfN7KpHBhW2CGIWFI9iHRNO1FHfMekPWkxjqLW/21qHWXes7T
u7VPu2QjhdWl2xHx7xymPEoIcv0Ym0bbukgg6bQ8GaJONtXgSXGAoVvESPCr4UJiq5+sDEsSAZm6
BpniOG79sIoG2vCh49L/AX22WDfV1NHoiOPUJIeK6j2kFWfztWaavXeASBNZZFO6S8f56mWzjwXW
re7zqptwMLewGgRoejyWmGbDWCdZEUR8t+0GfCDkFWo72qBIthJz3ILQ2WLfHtc8qcEBqXl5WZAO
ooqrRXYkNy9b++RTv6Gua/ZLqS+boGgGeKHwFLYDJSjal8ykeqeBNZHdCBBqh7vKuIk0fzoGvoGQ
K1OnCJnIRoF2kt9tqY93Rm1MTphWXvk7Ox1aN2QpVtg6aVWGgcEYg4TxxSH6xOvcbM2z94gIDHWb
yFOB8COLSlc+grJPpyYkq7seVxEjkXhFFHhlQFAa8vcqY2P2IYRnO1Ov5Tvt0NJA0AWgIQnhMtHN
6NugS9/GtCBnNKjYA+/6vouOi1gUdtLKxq9Kf0pQg2PWbwvCAPKEAzF1PBVk7f2LcKKsWHfB0CYr
F+NQuhlEV2mbOvLnW/SU1bzqdW8wNmKkJH6crXqe97iJFPIuqlRPsOrKGAQWCstvDAA6ZmAkLlYq
ZaCijyNzfY8RLmErGKpTlwBJX7c0sd76mvJL1Vzc6pNeH+i75xciqNViSH8uzJe0ussW4Z0JrWsD
FeLJq3Xqs5E06jzC+jAkPZg+UrWR3b8MqZvZYUdEhraZYm/ZtzU+O5BNDa0EB/XOaFJGBc5IqyGR
PMibnkaUhgpwEt/1rBP6LbQmRz8HEf1+VJ9N/UZTNyAuSytwwqilPOCT09mh57IZsqu9ThtG5Mfm
8lz0JAzUq1xaC6S3KYI6Ba2DhKj5zRGCw/7RH1Od33L0nRA5itmIbZDlxiLHr1U8FWmPwdGp3qDG
lNw6HSBBkpndc9sbvGPOqLW2lYIzWwhfuoFRZRZ3zIDQb7p1aiLaNbKJNknMOQAUe0ccn1/cdU7R
livmi7VDRt04wh/0BrgC45CUJ3D2NJUk74B7t2yYjmJZGM92200ZBw0nEmuSRLxv9AMkhsC0A+FS
xEtlAA1xZz2kt+N3YdJ68rU2tBoo/RyUazx0dRj5un2IadBsctnX33tj+IL90j2MdLscZWOTD4KM
p2KtYZgniInWL6gBPy1pBtYBfjQni7YGhrTbxBojlQ84V6cEnOuTSZuV3IBEOP/CU+1StFpGsq1l
TlZwrRE3gJjoZKMivomSMTnB9u/6cGhpREyt3zhE3HbGDWGEwyGgReRhpo9wPLHPANazAsLSAsDa
IZInz0Sd3fe+GsyCWpgHr5p3lbSApOAZybo163i8cmLHhmDAgt+XVv/y38KxGtJh/pvCkaOvis36
z4XjYy3+g4Th3z/6h4TB/83hr/IQwSDA+Zl05Vu/of1R4fWQIj/+zx8CBuc3k/OZAzySAYpJifn/
CkjzN932dcfD5QFxGl3NPykg8XZ/qpIoVHXYlDRieB9ohD6d9wXmXnLL0no/kfghN0GSI5+tqhRp
X9XiEq1MmPZVnPkPgKtodpjAis/SJch4LBKfNFC0gkzFU+vF7ZP5HlNp9Tj2bvQN8xEaTHoFDT3O
xdnDsWHxVMFkN6mGHA3nNrmacsrdcj1oU8YSCrzBOvmFhk/VqEmPRhVrHcXSFu2mDVKejm6epYFK
wE2m9TJm1Y++FAxZvGC2tzko4buEBeg+TyJ7pdXTqG30FpJtF8GYoBhyqmytWYmZUC33+CLr2b01
CchsVoNJyLSACXyUJKEegoke6GYqWmBfJW8Kx240/M6rGNRQdkVlFwlyGNgfW3yNnlsQbz2T2cKm
6XarnD0s30DScvapDlljQ9O6/JHyhe/RzGLfqBwGosaSRu+L65DmnNM2f4Fs5fH38s5e7IYdqJJ6
fglyYlUirCV3UkTVU0NReDdgPJ9vpnaKnbVN+xEJe+L5jJfKwohWutHiaSSixH+Yct5X6zZcyMyI
ojLUrTSC45RNKrl1acD8+v59VNAFCCkadWMdBcyl1wy36q3nlzjioZxMDamrudEG906fpMkpg+a6
77l+25Et8VS4abtbkkS1fwNzO12lualT1Y/MXvwHjSHUmRRsrCGz7+xLonxXZdQx7qTiP9Bit45a
weyYQrq+y7uWo/ai0sJdLzOOdi/lim6osNcpZ4x+v2jlwGc2rC18qva7JAv7tWNpfGn02QbLubRE
abMaApLWSn+DBAmTtE+CysPUMLCYZzt4NLs0fphQ3MSbYOo0/PCj9c0kz4Vjd6E5NPgpld98Bjlo
q43g1DSWF2/FrMdHe8qqlNjwdlgOmDMI0kwjoZ1MmtWSybxXMtCkk8zsAM/wAEosh4Mdy0ZcKAqd
/JRYE9MtAv/IFexc90tlzPZt8tHHta5NXf+jw+te273xdO39gsa/doKvbeH52iJGzanOAapxnFyb
yCqqawxp7Knusu/5/jYGukq9iARdG47DtR1dXFvTZtPTlCbdwSG2S3WvYcFpj7Ps+pWZR7deWY43
qep2J7S9I9X/Lq6t8OyjL25+dMnjUveqtae6545F7ZsuNNh11VuPVJddV/32wdKLQ7uAFEoHM11r
QVLfcrRpNz2t+kz17NOioX1P4Wv4lOeJfHbdKHb3PN7aU6W6/nXXMQAQtEMaDk/MBeCTAVpSswJt
wFP17lS8h/0MwFKEozDFeoasfUM0Unaohe6s56ACkOqfhqwHxDQa/Srw6+kIFldsvCklFwmGV0iV
tpOarb07CysNGWMrWC27yTey3ZyaiHWbwTsjPnhE9BKvvViq2tx5NjrFKBACktws6jt01hei18xw
7JZInZ1QwNutEoWgy/dpuW1pMK/6zKlu9Krpf89m76wvZvTadrncT+jUHys0pncZQN7VDGsAfE4/
3hsisrataqnJNIF45i7ntPXnXYH+dpVAmdrCG2KiDMWcVG24GWnX1Q2DpOW1jjxnxUDzbmm620Hm
ERVlMq5yZFM7ImS6bYYF+rbrInnn9gXoHsokSo92V6WGv0mjOdrSrstWVeQAcTLMdr/UdYoBeoSr
heaL1HYmp4KAGlX9rWNIpqvcY1wI2qkOi6HuXmTWyr1exsOXjMYaN4bUdmjBfwgVok728rwZOiYN
o2FG36zc0cpwUko3yugSw5xv6gfhUljtrdJ2bipkWVtsCjQPiD5Pd4R42Uc/ovs2aZr3IJok2KUL
W1NW4iUZHLvkrnAX70x2eFVxZsFFsvHbdLgADIqegxZjieWUsFprkZxRzLXfiW6v83CZ0vxrw7SN
+m/swig1/W2JamJXLxjeGhnpL2SDa4j70PDVslrOIIkIsW8lClfsKQ8W/+O2dyftrsf04tFJ1FdG
wJg77imnO5P5VyimITeOzpTFpyAv/YA0aLrVxZAKb5WbVq1cE+mytiWNAgdBP0FhhkVaNEpxmv9T
F2qNSpvglLTzSBg/al3MKaqJRdhqQnseGr1/4Y6r2nUqZHOjW93FjbL6YYLocLaINVv7A1daFNwG
NliNyexXwGiJ2GEwiV7d1jATetnvVm+XvzONVRA0S+WVDZEk0J1O/7Hy2LFX2dw6a9dJjS81TMlL
EuT+++SLeNMANDi1kflNC8SPNK3ir3TLCCCaK/LVbedLRVgxs98eVoCV4zcCs8Gj1EZf4s7eTVb2
LXLFv3yzdXZLbQ8oxmCAWOn8dR7ngIyo2lx7HpxG6GtU4PoBmgjdGcNsficzaETopSF6Z+62HxGp
1ytzme3N4kbGPc7NjjBamT9UhnuuYk6FMFnEphxM3GkmsKxhJZNONpveKJdz/H/YO5PlOI6sS79K
W+9D5uExL3rROSMxgwBIcBOGiTGPHvPT9+dJ6ReJUlGlXtemqqwkIJExuPu995zvzF24rQv11qfx
PcHKHKU4XySLBUvBGphgolfaYEaAbhzoxRVChz7MNP66szn4T+xy25iUkGeZZfeGdCttEhJfY+nR
DU587x2f0l0/mN/CogHYlDDENbynEr3IpnHwrEyZ8I7BHC4XtejtlWc1T1W0kLEd9MexzELWzrre
DmUDqy4arEM6zcWZNdRnkCIQHbjmQzLO2UXOM78q6Zfs4KkFe5l2dHwE6U5DXh+rbvpkL7Eizo2w
hhybHLbC5Q3hg73urL76FPoTjge1cK3Dwpo3+VwOW8xcHdIPVeymHsNJa/ivIdAUVBfhk2gc65pe
KBNE37mF48dz5bwS0W2eIadTEB6T+rwuSd5Ah//uFSPQEhOJaNbEm54/aW2Wajz4NXQNZdf2NsE9
sxp8N95zYvHuMH5E4JHHdCc4PV4TShfegEA7ttz0Km+RKImreFb2mtEBj6jpR1iiJ1CcZmpeWXX6
gOfSvQuJg9rXUMt7zB1lddfHWPxSoqw9UHwEelfE3k/+hdEoF8LE8tghydKHzcYsr6liiVIfg3Oq
9G9OEh0aWWBVNMQ1OXPXSw5jM+5gXRC+ldbF1zaHMr6o6X5U/U1tdtedUV5yWmPeQ4Ym7z2qi3nu
sZ4MfbSeEZquHB8Q3saxEgdONyGVF7Tl/Au3aEoGXO1KzrQqgIIUy43E2vZf2sR/pl2nEqOV/O8L
v5v3slRzPjyXyfNPk4PvP/hH2Wf/hgmVCQEAAI3A8n+YHOihAuI4cFun4YDui/9e+NnyN/4vF3kk
oeWB5nr9WfjBqdChzcwMTAzbutf/DyYH380lP04pCaMBHOaZQkLAN92Po4OcVsFScHA+kK2XzZve
rGjTOhC5rzgNE76DbpIEwKJI2mI3dm4TrBDjtGfYVmm4Lk07pus4FxygG9WR5x7jxDNWYHWIVwte
azaJ69GFLlPMLGN2gi6NXQtGxwrarUIBMZN27+aS6EALW+fWWzhkIaUkrnSLjGPZk2hRPaL4bI+z
Zt0wUBHY9JblIZQGSjQbjfq2DTQgB0F2A5BTY3PECaFjTpqmcwLrUEeyalQn4I6oYe8U/RRu+rg8
JN6SvAPpil5HzeqZ+Jkvzlyl/SbQLJ/4hPUxT4gfRs+KnABN/qk0AwitQH4+aC5QUsXd5TDCCjI1
NSgUIQChSrOE6JUTDelF6bB2NGto0tQhA001dVqBYw4XKugZzSfyWy6zaQBb1rgbcQRv3G9LzTSS
mm4kA668rYlH4xIUN52mIHWahyQ0GSllxHIdn3BJgyYnYaKocUJCU8rG2NsRhMMhUZN6weBGYjt7
LgimNqsXDnWI65hEdBd9ZX8hebP7ZCpVwhZrQbBvJHJmDFE9hKey7a1HkrTkDjyADxs+SkFBLWF4
ifwh2cyWyNYFsQpwOQd157m437Yc5LFsafOW0jYuGz+XN9wU2t6lRkioNo4vm2Cuaq20DQy1Rf9k
amsYMtXpeuCQvA7wjhkkoq2dk50sxlhmaYsZWpEQx2da3joCA1pmy8/Y3t0NKpdsM2ubWqkNa3OP
dc01nOIw4mYTldmtsyxN70JtdesNTG+htr/RlQQ3RyO2sCk2415Um/BkmQu0ey4NQmfXa0cdQ/JX
MwyMXXUy3cXaf8dDTstNe/LUgjsPWa+1JbEFuiVSE3Cwzm3F07Y2sfVV2t9XaKcfDvwvC5YOzpg4
AGOGhCtHuwJH7Q+MepyCZo/XONfuQdQh0VmtHYVOXteXs3YZUuojSTNwHrYmO3J+ciMODc/NyaI4
abcicc24xnFskwCozYyMwWg6aofjrL2OUGltfI8uhTYuSMJwpmTHpGfUsxNzsXFLpt+9k7R5tJNy
NoAcfJL4b8dPjkJYYK8cFIrmo2nzLGxJDErO3VZ4t+hXw/jzZC/4EHuyM6xdGWiSAk2Cmc8nmSHw
Z8lEsqZHkUMoGNZtaOE1gfhgOF/gcJbp2VhpNX9eLVApJuTPdrlvEaYNn4YksUf4fafJRXQaY2SW
GNKnLOvapaQhlJXesoodJddz7QbLZlDMshi1JVH0VJhJRCJkbCbcH6MiDM8aK0haE4wsegNmMvH1
6RXomFyY5f4WE2aXRYe58+2nvirH7tXLSNV1sb1z8CLtoO+qIwMFiBxMnrLO4r9cUKjQyx2jhDYN
rOC+pFc1r0XDMJh0B879vFjm9H3M+t/Z/t+1aC0hISn9+536np36Xan39x+3aev7T/0x4Dd/w1mG
/IyB/A8ETZLaCc6xmN6zgxMLrnfvP3qz7m/IZwQbphT0dWnp/rlF278R8UWWHTu+84+jCBALfejN
+jIIXOJWcDm5gvSwDxNsb27xzI5OeWYM9KLq/UCvJh22oTGOMAoLOiIrLXEZCQ5GhVmoZt6YWpmJ
Aco7NAUJrKETqmJLg9m8UlrNSSmRbV2t8IwiVznrsbW2ReROXwqWsYa13LGeA60PlVop2gcODTit
HiVw4K0va/SkFhYHxovRBu5Bsza17hRNZY+ZRQgasRay1CWY1M6hfwRe02dbS+fqi42EH7+ZKs56
AGvo/N1dr5iDi24Q6yFNomtTq2HLOcnvJfMWbAHKZnnlxam+xGbf7GGLL0d1EtbioHZfwpPcdjpJ
b4s2ii4rZtQPGermiyldxF0/tnJT5t7t0JvBJXH1zcYvougrjl7En9SbMAP7YZMlVEVhKto99pby
MCYwFbRCuKor74x88XLnAufW4SHmdekFx6jMNk41ZTcGjYeVh4lpZc6jv0UkUK16rUpukVNsx8YW
axYvG8DzpM5IojEOobHQ1Mxi45irsiZip1nWMRbmjWLNuMQBw5Gm8Q2k0SC17004CFuJ/OQiCgtn
b2Oo2skGnjK+r+W2HqS6JFme4q+X965WYc+sNVs1Ih4IvUzdLkQNYYJ2850LpGlj1Gi5ba3q7ik0
sEB9FUWi9ugW0kM/RHKPgSh8HPyk2qVp6L75CVqkS7qc6WXEDrzKT4JyYuuIMy/yYZPQ/D9QR7c7
2A6cApDBbcGroSrTCnUU6cGL35bjt4j2624RJVaDJkSIx3tj39rzqPKLOa0fYvaJB3+q5meDQT5Q
mMURl8A4h3PfoHitCoGmOgkQhdcRTW5Qnv4m1ir7UOvtLa28x+T7EJ/E+IZlNwe/r7JbIs6MI9zN
4VoWLa56kton0iTwsawTesPeoTf6ZN61Sus3UZZjA1i0I4CGyy49mQSWSXNCtXNAnkwEjfYT4Ing
4LQEmAwYi5A0lUvQg9a4DBJffORBKGFuOsmluGGOekB9SIgN2QKXrSufq7zxwosGH0p8TqTUZxfw
+x1+wz0zftM4U0lvh3Kfd7RmvNUQjGXwCvilSbaEIizXC5OBG9VLv3gNSigWF3YJi93v+geHuAaY
iH1MByNHAWKHKt0GbY/mOi+D41h5EjFAqFBrk2tc41oyCoJwkL5Fh9r2svZB5qMNst/hBNmBknC9
Cv6McnxlgLVIpbhmoeS6FwO41dBNGXJsqygU4BabsVsL/BlXhEMU3mfBRKvBOkqw0W05BX34loaN
wkywBCtWuFUM6NzeCtoJPLlOhiOv6MdVALopW0+DtuCLLkhfPCOcjYNfDszknSqHfV75fZ9thhP0
SNfs9uUYFRo+A48rQ2bFkyIYZp+ZcSeGVdkgWUY1Yr8xFuiyPQXNwBRqRuGwGYwkyFYdAxHyRZ2M
j1yAnWCC0oo/K+LsR98/R4goIOvvWfsYq3ZZiPON0T2a2yJKUms1JEFZXYMrkZUL66yJre4cp4sj
IEDimou8ycOGGJfu9QSOYudoi6AQ+YDrweEar13MW/ew/ST5ATgQVhlRIGK9FMG4TxGWXpaB3Zxl
ScB7Pznhxjllvcje8ohbk/G+9AZ/X+lQmFLmF8spJ6Y1nepi0uExYV17TKM7EmVySG68VKekmV6H
znTIjI4+Rg/OKKl+VzGImJGbbFssEcZO6PAa0tI4wUsOtWuwWQYC1rK8Ytpd3fmD515RCw5PzMbJ
w8FkfT4jZl7lTWtucHdG+66lobdalj4Xq0It8yu54S/sUe2Vptfh/A+BEKFC8FdSNOJTtJjhbiKb
7sGBy3Rr20bI5lDmZzmEuOuq86FkGLM4DhAyXhcM4jdkdW+U50ZnLJ3hATOF+JJ5ZrIB2eM/DcRR
VVCXZE1kSjOde4u3XOIw91d4WbJNPc4pfTeLtmtToTKIph1dGHs1dYKKqLNicKnpYNnblG7bjRuk
VJdZsFdgoh8Wr+rOZlijqHTLZe8MhdMwWKNqWJQBhiqv4mvsp066aSfpn+Mhq6mhLaQbLc67kc9H
NGo7K2kyM4xAEt/UczRSSMXZ1k4DzuN8gV2NXRKjx2jHLI2L/cXCusVe6AT18+DL7pJQe/OdSUe1
c7rF2mZmaB5c1VifjYnPgwodbWpciDuQYPW2Lbv8KhNj89jzHl7SgG9vcN4FF4BcStCtZXpBzxSR
uRUPV1nlYL+RuXvIl+Fr49vJxWzH8eeQQcpVGJp4v1PlchKAcLzqfSJ6CB8XV2qKi26d8ObfOKk3
7Wl6tM++V9IWcLONRbP5tlW4hFZ24btnBQ3SW2DBy7mZZtXLiMxqVU+F2GYzAUIQYT+HLYo8E/M7
hwcPMpIxW1tm1K2P5AyeShmKrQ3d9tJJEoGGQkFCYvcHwWJY9camfQ1NDaWHIXs8hL2KmOvZWA0D
gymnGiaXfgXc8jXN/pmIm0h20FYAmLtI1l0z4reJ0ccmyksN33tThRDq5ETXbcJri0hLpKwELSqU
greKKZf3ycILBI4FglkSxffKnevk9r8SjP9IgoFOHWTIvz/ff07Ua0U0YvnT+f77T/1xvnd/Q9gg
0VKQ8gzxVPwJkAjkb0AiXM7YtkWi/Ykt8UcbzvtN4AghE5d/cuLk/88Znw4dc1QPByPCDMb3/6wN
97PbwvZx/XoMSCVrOqmktKF+1qhKU8QZIkP3/JQTeMKFOiZRuGR1oHfveHNoQf7PBfoLSe5ffaBH
MxD1hQO5/JRW/AMplFBOiaqscM4tFsXNydFKNYsoAQzRIYLrefXrz6Me+8EL8f0LIrHneuGVog36
QV5C5MyiSCKwz70qdp/JV6b5nqbmvXIIvf/1R/2sNj59FLeae40yhtyDj4xPdH1x1GemfU4UFTJ9
L4Xe0C1s8K6MgM0uS/DokSxw9R8Adv7iW/IkOTwNPkwR7yNqhpDcYRZGa58rYjPP0FVzIEFHp49M
EWL/X39Pk9rz4zXlCaR9jALId/2PnduJkJmC4bV9PlYuH+TVLWeeMRVYR4bOA0NQWlhOj5R0eBHm
Nh4wVJmaS4bAz1gLzTn49V/0r1/fFTxMLgUnCP5/cXKlJmyInEyG8+88zaDAUE9yK//x//dZpGeg
xOcR5sH58EBFKaqCGCXHOThFzOQ2WDavK6a7XqNJf/21fsYz6QcKxRaNAeT1bF/C+eDjSboaBlXV
2+eECn1TEmtLLwvjb+7mX107FiHz9GGsUh8YSfSvbNSQuX2OZBM0kT/Q/PIR7azNRZMMfv2NtILt
w6PjQg7hPMxhi0v4saPgh1RMCwKU81QSCryxBj7TDA0gAIRogqkAV/vMYJeXVOePwxC2SKpAG/U3
f8a/PsGusFn2hH5VYUN/aGyEknF/6Gb2+eR38mhlpYl1P4RYUxuKJ7QJimKbZZJj+bzAMNicXl6n
Zqj/HyS0/9UdYBQSgCbhTsOr+nkNznLouEVW8/JifL4TAsX4KYfartu/A0P/1UfBwmLM4bG1yI9P
1FT7bdV6jXWekLZ3FwQaf2PkE0u973Infn2Vf17qWb5tG9axzoeRfNy/PL513FFxNrVxDCG8wppA
sftUWvBEFs3OGUoNVvj1J5o/L8H6IzHDEDlD2Lq+wbo19qPlAo+WrV0vwVGEQEJtv0S1olo13SH7
gE6rCAlGcIHBK/ZTeX9yixVTh9HB0Pm+tBxQmDRsf6cVBGwqjJV5kXizQgC1AAbN6u8uknPaYn+c
g7Fi6fAcR5OzLQZyH24/2RSpPRWWTeC9KHZiIXGgSlxjF5kq6ykri5nEmTxP2ypcV2k9u1uTX3aL
3wJ0zJzmmgNTYGVdh8xQSG4rureJ8yrRh/HCeyVBEsUb0aZoB50TTMiMAvu5iSGR5C72L5HyYy3i
TEjZmgaiNEZp1GSnbvCqcz+yUTCmXMCVTsi84YgKNNqlW/NIALPBEC4IG/NgKkfrfwE3gaIMsD+C
a0kI7oz6xHL3ednwGT5X+iTSxDFPs85GqE9ESgIrR8UVT0h94rUy1mb6BhndPY61Jj10ETSJuTUx
x51Q5lmaN09eXcr6SFN9vmNeCSladiQAL5jdkq/mHHDLvMVyddQUk7BH5Mw8e13mPmec5RfU68Qk
z8R2vdHW1Dv0MDjPxZzJ1xos0GFovOaudZn4OKPX4EiPQEKw/g7OagwcNlRzBj1iWA0EHH02Z8ZB
1OkEkeWEIpptYsRCC3TWCSRiVBJqy8lnGOBguVMqWh7lgErwO2gKC0TwaE6tesuKSMqVa4FHWRSx
jmufNtZjX2vDIy0JhKFhyVUuUrAqS8d1owdEHuVplyvZqaneEJSv5iJu00OEkQMuhufxZNtgkmZi
M8htO8b6YAItYfrOgiYVA/AMUtRpyzQV8pOD8OOqSQgnZI4kAF+5mhQzp2mNL6TyyQkcRAhetNbr
pTEQFbZX9gDkFKU7f4xFtE2xPeFK3Srm/atEhBmx0Izy2CiwY84nI3hY+RqPRIkHd+fU3zBLi2d5
SA2MqtBstAEFRjd1FTJeUxsNug7c2W7O2ZdXXYk2eV3TMCEoLkeEDo/FeUYSCnVbK0FXqmwZI9II
anFJLvKwEITubWTk2l/LYSjv/SWZL1HY5psGRL+5So3c9HcmYarHJK+GswhzAr8ln9AIl0vVb4QK
3XsQVsmIuUj7pDwnna984Yvzwo4rhpVZEKwTR5Ev6Bj2ei6X+T4jpWqLh6jG8yB0wccziXxKqPK2
Q01b4oDpi3f4T9033ybB3ZFefxW4DrKueUpplPYZK9N6YWi7JbmAUrwz5vqLi0Vf7Whzua/T4tGP
gApxUSkw1zth+R4trZ4ETTOtyv1Q9dVVgPQQVTWRvF8jy4A2CozxcnZjd9+Uc3huIuxv9r4a3SdI
tx1YrXr56kZjdbTsIppX02gvX8u8ybY0WJe1Mgduox86SPmysfya1qnXbcpBZ6mL1tvrwyikhQnm
zqZtC2PbcAbU8shiR6nb6YUJIRAjybs+UwbpcE19lrZof2ann99DbMHb2EiM2zmoii9JNkD4mssO
r0+CkhhC9Yqe4bPXobiFI2yAuSjiNTI5c1fUFb/IN67sKRYs/1YIn4NuemxuNAqyYgTbBPAwVy1h
DVGl73w9XnDS9Q/0ZGZnQx7PuLLDkA+y8yBE6xvFZ35VK+QxKt7AozW2sqj6hzpzGyDkpdr1Dvky
ZSxec09VX6BfEBwUmBi4jNDaEIEn9mAZilt2JQghC8v7hWs3I/pBwR31IpleVF5AdmXX1+jCOh5q
A1d+9zyH4LcMmfJKKG1e31Z1B4D/O6NNWhMmYVbb7i1qNeYfXI95/51sxUQDIpLHmGPr95NDayOJ
J4L3qoZTegFCa1lLx6ieQhM75AmVdqITdypgP/Z7B7w42TPwv1odYi/MqVb7LOlYgliNtXQJNLwx
UUeBY+cI5w6LeT/UNq9+HzvNwZ4QeIOty9ApgpjnT/PQkwIFLHMCF5uI8xzM3pVpVRo8bsYKaRIc
HL/+NteDTYvEQ+yWe53alqk9voMkxg7mZIbzOXBDCEdxoA4goRiZllOUEOtlpvGLGrrntHasrWMz
a10jHG3Ul3xBhvgJoXllHQhs9K8GfAZrN0+ybTyOzSE13GU3+7q1FkSFRzq2PT4MTlvcuVH9TebL
l0na5nWGPY5BQ46QTNLV3tp9Ld+iLo7eliQZP0W9x53jjU+3zYCvaWVH2A1WQ5wwtWly5R1RJqpq
M415XSC1Yh3HQKCi8dCBhmMyUM2XKFisOxfRJyGbRUaX1OUupGsOO8GjUQ7gZmgp5ZdT29rXKOfz
68a0+7si8UFuVaZ6tQcj31b0416qwB3OkVsvGkslEwIifAtNLKiN1dgvY7AqmpzlAlkBGlXfPs7j
8BLWxvhpJHrr1ux75LhJ5HzNRhfRSEuuA3tlCXalma3oKrDnhDxRTBFGMAZkUAyRepYJ4s4Cjcq2
RMZ2jvGfoZDdqaLdmyx5O4PDLGAbU0rMkgRhT7s4L617N6trkr+t5VOdxOGFmPvltotBVQakfD31
edf0W6GUnRynZJqcNQ0/AzF9OPrZlTvRHN8Hca8OVLnGRQop+oH0bIlFDnBKuZKGJ7JDz8NzNbLD
fzOHhiStuh72ExvheZmqIt/U4CkV5jPKi5jFbY8Ly4QGycnCIK/PG24jOYw0r9MQpyKDv/YpmzpC
mrDrXWB3Yxm1xBzQv4OVCW2zwHdLz7CSl503L85qDhpEzH7u2SyI5vheSRKidoHRLLuoBsNp2w1p
Wbm7HFTvJXeqMJuH3pzVo5+jEx2mhZFQqonYSHFQAcYxGusl9TZWPXoJg0/CWUXRsQ91gpQ2PABJ
js5p4mS9UKeUOVC9tUP/8Bpr+fQg2tGgZ9lZEbm/jbXzDav1ViXpBrtGeYxZK5kEat/z7H4L83j6
XPtW9wq51nsb3c5NdgIRB+pxrGWoGKrcQ5XsW9U3JPdNsmljFOgHvKXfnHiKblRaWOxyieoQOUzw
+6oKFTCdXtzHttdiUWF3vjYQT26lcMNuE0R6srnAwAM5WnkoD3u788+zHjmsYXvDF2x1xCF40ZJe
C2bBYhWSkHVdgk/sVqWcjNsYBseaPVuZ9qGox3zqH6cYeMnvtu7/ah3+RuuAAkBXU//T6ts8d8//
67ue8eq5eP8///vwPD4nyY+N0N9/5PdGqOnAK6AtZrG/WrRDXboZv5MMWBJ+k7BmcLzR7OBfoVz/
vREq0SMCMZCwcpELoob4U49okhdKFxRwpgV2hX9i/hM9ovNz6UhAE1Ux0xFdgNHRIkLp59IRjEAO
YyuSn6Cf1P2qXgo1owjn79SnL3w4dtTexknevqJ1l/dxnBl3aOOwQxK1Xq/zxHfWBEm6JQF++bhh
mrzuAqMGUIZiXwnB73GNSEYrvGfJDSF7dYaAHtNWhWp8B2FRgg0EuSINLFdxwIqSkFy3r+Sc3aEl
XA68I6i6TaN/h/WJKyW2R/va0N6siSQThL+qG9FO1POzZ8VzomnjGLriiIEjirt22XmkDR2d2ahf
0Pmlz4TLzTdIC0w06un8hNm2XQeQUb21BdLrfWgjcyUZWWNhFeZtFLu3ZmeQ1Ej3Tz70DFayzQ/P
y1+0hi3dz/qzEj7dAnrnHndVCCzlWvPyY/VeoFZIjVC5n5bWCs4cC9FYLSddyVYTJjJLNp23SmQR
3FReLS/KUfLVatevnHWSiQEbGHYOz3OqswC5xOUSOjHGabt6M5PMAPLnqLt4NqYtbLn0snc6M175
COke8xwLQxS3NZIQq7r2/fahyy3ccvpwGI0SQYjcg+F7Sxu3efn1lw5+hsDwpW3h6QeYzi0tY+dj
QlhN2cYouy4/kZgQPpn67kdVZX6BtsE5C1TBWZ9a7RkT825rx2UhV4XRLTuFFfty6ifxUmO+SvB0
j9N1VNoZ83ZCBsOZ/4XqS74jDjfP4dSO1zGAtwuLOeCN44ePlIdyHyRJ/piV47CGFSoOSTmWeyim
BjuW5W40K2eLd5Bn2mKsfS4W6610+wuELeah60PngPdZkbLNSTeZ5mw7OaPcInONd07ylNdBerTt
anwlp5wJbWeNrzVyO9oMhFq1Hf0IYlGHdX2KOgXFw0uZXXkDqeu5ypJDZrG/JWm7cnVs5iYjQfHc
t/HvYeqe+k2SqGZFZmiwF0sr1xIkw8Yry+kO3p3bUB8m6WWBCeJi9nP5ee7K+t3HB47pDKsZgSpO
0Bx07bQrY6UOIHOT87zrxGUYQ4P2S3O4dDLOZYyYe/osTbykB1rZqQ7JjeSdkXTTtepMLqhMIuxn
/gLmXb+bRgZ8EEnuZztWzUsAaunCtttgLaJp+rvZxs9rlkPPm7xuVCn4ZgPuZaD1Wz8MUzCKhCEn
FeMO1QGnp4BcWoPw+sd5IrWPEoDDW6CfHSAPr6P0qdw6BTXEHuf4DRogqbfoWY5NJ5rPXmPXIE9z
gam+RglpZ5sG4elD0fBbsgEPvR5Ml3tyNUgu1x4gATQCpUU0beeikneTaGGoIBkLGF0a86UNtWHN
cjXvBubfekEl4bZ1ajAKTmdIYi76ht85DdMVyZXL7emxrVMoB0nizpdt45hATarwW6Xjg32jgCST
mvhSSQ+8SlRCFnNRkxuwsfBivpQi2zd4DUFjI/uIV1bfu3sobpm3zTDWX/uCc/b216+u/LmZrS+/
pSMd9eRBOkz39Kv9w+UnaEcZ0dKGd7KtXWPToQOBWdAYn9Il4BsQvi7WbqOM+3ROYFU4Ux3UHOLL
eNr7gGZnIKITV0bmJBH72VA/ZwOck1XQjHW0rtGjPbU28MgVmW7mGdGuxu6ffwFbb6/0/9mXpcYE
/fgFSlr+rRlHHo1AYkOn1JyumjqKUFSFeUsHhXUm1FIWXAEsMWVMhCmdj/pZhMI5N0c3/Ma7Z7Ew
z9WzNXnmhYud+hjLmoNuk/vhfe7hXF7FYNb9v5kknPbjPzeL08XHNI5zQEovgMT64W8fizaBpTI6
d1XvgNoYKZK/8TSj4WtVmz9ib14uUb5N17k3lPvuFAQty9Il3SkZjqfc7DGQ7VnujO1Z5TXGPckl
wT4Y7S5Zt01fXi++Si5Qjkw3I8JxWk5qVN8GtgluUWK/qBAoDNBkny4IUMmb3h6zcu8NHLvr1FlW
k2xZhvo+/CxxhR8M3/CPKuHMj3DQ3YHKiHZIq6en1kXN0Y5DiB0ZKfJSeiXGLSmndzOiiIJKYSPv
ULU0t4tVw3CssheTJAvA1GWzsiijznJ7CJ9Kj1edM8F0c3r10IpHb21oxMOWQQd/HkatI6IyeZdL
NfebIrWGdSAbqohaIToTcfjEkze82xi5WUH0pQGpeuwTlPW2wKOAgoKVr05amJ+yyO5FLRcC5DAJ
fvGK9NWqiuoMysl0lo04+dpWDrB4cnkRT6OCS5NPV6m5sJf8+iHmkMhT+tOTgKiTMwPKdnB6HAc/
HBtYq4se1UoDeMqE+TsLXrDVaW3ORzJd6AXE698x70tMg0xU9bMru+V2MVmTtlGhkPI0HmauND8C
hVKgiQuRZOvBSJMCek+565pMv66wpV90SNMDy3/3Ikd7eO8TzzY2dOwKxHfgdqm8OI5dDkCRCYYW
M8+BzdBjBecjzHc45FGeB0sBSScyps281Djc7eJhGivavV6M7wfKCx6vxjVu8fLOhKv1on8DTs0S
mRFq1VZNdZjMRe1tXTt6eaKPnPq+YiPrPqspOzgGHbjNxNxiG1jzZ5MMu41VoZLi74mLlUp5IYII
XbuXSgxqTHi9V8uzi007DNmxMlNwNUE+I7yyFsz1jcQ4LSmlgjWG1/iRfSB5VEaaw0iqR8tfVUmR
fla+HUBNzxo3Is3PE9O6oPbLViquiVhnZn2HS10fcEhAOQp/YqtShUuuEE2TlUWy3rZDySP4uhlL
HsnJXCg1wtRZhR3mz9UcS1wljKlsewMcsLyPok6dhcJm11nM1HqJrTCZ15Hp1tm50XX6+BMA2u1A
V24X6E8vBUOACAY+ycszKzsg33IxLyJnzI4zDwISrZHxjmHPcbV2TMv6ApwzYYAt6Eyk5OABjPVS
Ahc4Wx5QbQWMO9SyfJNu5p/5/WJsMaoDCvVxeJJT0C7j1gawv/aVmyC4w8q6GlvNY0waTpmrKWo3
Ha58g2y3UMCKXfJvnjfe0adjlkP9WxH9lKFjysesuPK8Ir6RhTfS7M8DrkwwL7enF+m/le3fVbZC
sHf8+8L2/+bPL8/F80+V7elH/lD4UNdyijfhOFKyuPYPCh/f/40dSqKV8PXY8TTu/r2wtYh2BumH
UF9oVLin64I/EH1UwwhykOaAbHGE9c8K259FBKeSFkUzfwV1Mrv8x4l7atbSVpZtHALDQJuWpPNy
6ANb3f9wTf6iePt5svz9Y/QcE++gxbH040R9MVUL6WswDmqxCa+tinlj9cK/LsYBT/2vP+vDYFlX
6bgXLYuzS0Dz6+PWz71ImcVZ4WE2q+BauO1w6fLCHu2F4qkmvTL+mw/EevHzHsNH0sB0kSyhxzCZ
MH/YY6ZMOY3pteEhmdsQUm9TdRcVKYO0tgwk1GuffugjB0VL7kSPBxojY57Oe9ABstw3TtSvnYFo
ADz3WOZrMFIHXdOCuApa8VJOSXvRoEwEihAF+3Fhdl3go4J7MJVHJp/FbY5KYM/gtXsgpLc8BgPF
qhEWyVU4dwk6UqAOG4vMw/3ciOKMwTbkFVqwt9Kwl/eAaMPHmNy4R6+OLkU/J0we8pLUO2q+Bev7
JSN811/HpBLeStUX3xZrqa5B56QPUgDbQvua75wmLvWUbVhrN9JBVCEDFDaHvY9MetU287iFyYdz
qrPUuWd21VVb+yOBrJn1LPLIOOTuCF27BcTfwITg5DAFIbhoiP2vyi+KC0yF021QLXG/Es0ID7mF
RS6UbJ8o34Mx20xx61H0efMYjeopQHE3q4u4rNOdhzOiXI8hz/maBqJAx20V5UvfevVT2kf+Z9JW
5F0QCZiFo1BU8r6q05UZtB6hFBxf6cWkybRrB1+wdvtW/JIBoqWvAFv4Gt20X69dO6ouvH7sz+e+
HB/9ecnXWZi0Gylznr10iVB6JqlznVjmHb1OsQ6nFHx9E+CKMEX7VHjVsKsm0YHTxxhIVIhbvLVF
EUM6il/nNq03EU2q8wi3G0lOixMXW8XFwbqfXzYE4Xy2CeW5pdxZLohTwo2gJjM7c5GpG9hIUgyd
RmV8st0EJqQt7MMwlmprzUl2wYy/fyN8pnvJTCQD7IccxAD8J8GRS6A2cei+Nl2+Hk100mXOoAiE
7JsAV7bSKpnQ6KZVlkUPgTJQ64Z1vjdqsiLg4UxrNY0wKCR2kyBk4ODV3XmKFM1C1BzNa7pt6TOn
tpB/2SMKvLc2ceXO/4+989jOG0fX9RWxFxNAcvpnZcmW5DDhkqUyMwmSYLz6/UB2nS6pzpLXnu9B
t0vpJwmAwBfesJ8D2X6KJ8JDmfa3Yp4m5P6gDLO0eXtm4Y5XHtRKiLrjX3MFU1EgJHNVuPX6Q8PW
2DKz4ofCxeQGJLy7K1atPyFWYG1rHX5qUWvaD2L9ag2dd40Htbt3l7W/toJ13dO4mD7XdTQQK0Tj
ASOVO9x0vgQ0C91TVoQTXShNk2p5rmVWuBvo8EODL02BiRyeFQodtJUQalckVSH20h2QPFnKVq6X
4VQu8xnHc7LgW0zIQZnaIkN8ROrBH7G0dod+wnjIatrdgM5ufu//xu6iGhWO032waPxinB4OoCAX
wBoiLmBqCpxyNhGuCfURs00ZfJ2xoQ0PGJu74oweR0/4AEg9PPT4a6Ehl1RaHpJiWpNPYyH4TY+U
J7kG7EE01VSwYm4TapEEhIr0NL2IaB6g9kFCI765Kh1Ire2azGE/dShqPubDZNElmNkjXwJjprRJ
ETayzgv4skP3uajQQGyPgCmKb5ZQxedorLJjZ2MgzMUCcRptamwBjIoOcUc3RoB0kN45dVEiPJgr
8JIFyvZHoY38lRu3uLDP4uRWlh1gTL1kyw4zMYciXAMrApMVvh3EEobtMkzPyH0Z5U2nRv20wLu3
gUwKqMSv8XMYKF6q3q7Psxm7FF0NOHSgwxrzsocT5qe+aVqSsCFIAfppB2AFepCio1P3BKjIhCAb
ZcHT+D53/FdLzPd5BZmQb+g5DWqHOXOFkpOv/qK2HeI/iX70oTCtU4UG4LobZFLCEV+m5iy0y+im
FJl8KsEmUp4oR+cQ90F1ZxHjFdsirLg3S9IKYzB09dMNyWE9W9OhLYCw7sK1aj4nFZIVBJ0NHUJ8
huDJImH/qwj7f1Hgn6LASHCmfxAFdsVT3T/1b8LA17/5OwyM/kMoIukTRK99in+EgRFSDA6INInS
AXUiERGj/R0G4hTIn4AjjYjPflFA/w4Dvf/YRJQCXVnCKqPg8L/rb7hvQxgHqiilQoT7kIwW3KkJ
FP9RrQLR4/qKcviZKEOMrYQ1XsPPoGoep/N5mbQCebMmx3B3mpYXdOKDS1EY+ajQcaZPDSSMzYDv
7RN9cPuqICC8XuuYNm4Od3Ij8VjfJb0fXKclHPwlH7P7qhflsRjG7AyCp/O9UTEkxTzIz4mV9xpF
pB/sgPlpxmeLnCifZipOg1qfbQWYKkOHy+UALdzPXZ8V51Fd1hdx4JXHwcPJddb1VSMQ+43KGE/o
HPtQZ+wn3OwqEAeVJT14zklwTvUS8wAI5jc4sJVHfMkQge0TaFCBnN272Rqi64DewZWzZPbV4mHZ
iiyfh5UFvlNHp3GTr06URegDFLcOFrRXIEfvVxsNHkeSD9atH1kEK8r76S0LLfbK+F84Y+1uu6rT
twj2oeiZYx8HGnbuN53xyRalrV6miYt4nVegQo3ufg1n8AHXIArXMyTBo6rm/BT1Wu8m5Jd2drDQ
TXLc4UsTZvGNHtLpTuNe/BxhrfXV6CPcJUW4nLwlNzQnNFDpc2Wkim52aGOa8vZM46Lyhnk31klw
UGM5Yshd8BhUpTd+UZe04uH0toU/kKx7G0Rgl60XqQu3Ts4wn5r3QwahqsC/a9eL+Aq8anVGSesM
wl+xS9qG4GTs2mPbjuJnEqF+2uc6A4ngT0fIAPEZGJ3q1oEN5dICzykS4jNsoUyYDxfKX/LHZMmi
b0Erq32eSXUeKw5pNU7tfRT72dVqS/uKcw7JZ0707Eus/f4yx2aXromvjhUuH9FmQnnwJOYSPdei
9Ly7dQmyqyTxAXkEAcUKQpbgUw3cEIIeYqi7rPdGKpaZfYuWVnDeJFrG23z1y+dhntV1LCXKbvPg
XUhNwFMpmX0bwiD7igG2g2iTEndVWK6nmYbBtW2N3oU7ieaEHmByg1pWf5+jpYpkf1+eVdZwpup4
Qn6yFuE1FtruN1Qc5VULvQ8LPGSL87z0KyBkyKnBvRI3pZou3HTyWY5gNC1bYxqT6Kd0CGmJL3Ph
7F0VB0+tN/0Fz6w6S0DPbKqlEmdNG/vIJyqqHEHtPnp+8YyJIJUPK/Hdb0FY3zejtz7S5lyO8GLt
O4gRlJBmjBDPhdUbZxovRLtodISznSzZPvVxl98GSUG93ve86JkGDBTAkT9K1qx8CDMELkYPVKg9
FtVFnjCJk+dlZ0h7yV1IPfFz4PX6hxeStoD1AwzZ1HQVJ3neTGi9gVzcEtUA28jKvLjzHKf8JOLy
JBGLOJe4npz5RdXseopPm4HN8ptuouwsQDftsIBl2AU90WlcY+vDYe//tc4tjs5FDi88XQCMKVF8
DWxrfghqZd0p4FtbJhQIAfYz7q6VjrqlJnWYAMNetCQA+TaKDkLn1THuJ/sqDKPy2JZ3tFrGr1Y8
NbtCes5dbifeCSNTG2gYQtjXmMV3z55euBPf3k32HBwbZ5r3Y+kM1j4NvPArsJBWbbDNRJlpCpYG
z8YluVn7pjhaM0QR9CFFsO1eOWKhoYvBu90PgPagMzYD7a0oGh8ASZDF4ypHt8bQztxXBloEBeMi
US2gPkNQc2Cq5WB5KWmhQr7PyohISkLwjAy5DWPBL4S5NtLYvb1v7LzduIYMVxpaHN4v0Z0wVLn+
lTW3Jpa+y7RVIHVWbwW6gU/S0OxyW4S3di/h3ilDwxvB52zDV26eG5ZyX+Eu+hgZ6h466ukXUrkM
jbPxe7RqeeJEXFGY6sfrPvGpmI5Tftnnst5qpD4uq8HvbrUhDOaGOmjFWXndF5XaA3VKDo6hGK5I
dOxFD+2wmCr3JA0VEfp+c0jn3P1rDZLhahJQFv1X9iJ+Gf5XBHWyB+0CXdwQ1lNGN5THwZAfAZNN
W8uBEOkYaiR+AUaiBLqkPTD0dD3W3bJotNgMrZIqJwzL2ZAtvQAWs1cArIwsX8AjpFB4XBJvQL5w
1mdFtKqHcoiPmQOdtTCETrqq/h67FfLT5ZXxORjyJy20gzR0UAca/Dmq6cX3qXWL3URODgKB4zbj
Fb/oDamUGhP80qLtom+FlNmuQqb1K4KR8YmdKT2LtbtbDEl1HXLrGXK1fa4MhbUCO3DjGFqrMARX
Utn+rkQ14CGZQjSmDRE2feXEovBgoQJmyYOXBt11B3e2NiRa+5VPO7xya0tDs529ydmthnrr9taF
qG13BInTYUyHVvQkKozQ6sHO2NEy+46SUcfZn+fJ/SAIRBCtbEtQk16k79qkLU8NRpzw1kFWgJHs
u6kmwg/bn1GnijNkfrHrnCfrktb/HrxedQt+tzhpMXwTHUx49tqWTj6Z+Y9CI4+SpTSohp+ggr+h
tfmpdlbC+HVSXK+tzro6QLqmze4RN1LnKg0C0IuF+1jkU/1MDWj+gqr6t3DEqZyljltpV5yDiqBd
ea7avh31sZRzu0q87ASa4htw3UB8M7fR/h4R8vRyRu1iN0zzEN62ul3kV8SIf0L298JTOU5MHHmF
S/WGatmWbsARp1a1HqtU4RqmWoCZig2U2Csadw6i2oe2WJLqPLQMNH/K3R1BXnHhJEt9PnRZ8E0s
ov0OJirJEepNy4sgxazrfkjXND6Wa1GSV8z9tALBTLTIX/A96K0H0cazoFwzxjUFrKygcYP9zq62
7OXYRU19GGX/hTR02nQzoo42AqfkxP6XGRzBSWaKLkulASpj4nmIjBskQNfzrPMvQV5TuLGtRmwK
YNePFv38E7HIQ72m5T6VbnDOCWJ9Bt+bXFJjcLaIfSzXI9nydcdsnq+aklGaTU9+ES3nnXHU630L
znM9Y6I3mHALNDemQcLrLrLsrIgPAOQWtOFjfQpLD/WMFm/YnsLqdol9fABBJeetlZzRt9dnQxzH
5x3exOfaTi6lU5ZbsBnqkgKI3i1J0H4fPIlF3SwQ123H7JCDi91bCS6UHbDw/RT7at40acFBFgML
FkzzaaATRp3LhS5AZ/QnFsOE0apQGeg9cEfOC01TGX7p7aEO+ufBD2A5PcQtGkgQl6n2o9r3mpr8
XxL3pyTONnS8D5K48qkv3lXyzV/8DVFzI3xzXMzHECWwffpef0PUQKD9BzaTY8N5RLMsksDQfmdw
gfMfDyS5bRTMfwHb/l8hX/AjAdMVIxjaZya/+99kcAYF948+p7kdxwVF50C65DnR+XmbwIXBuFTV
QIST2qvKf1IQjD1CDVBQrd5pjX3HY14mmT70i4dPY98vQjzPcanqSwfjLww0leXTjucFQeBkQ0fL
iIKFZZHOD51dWSzazldyxdAQz7fRIqYbW+PiUw7LCsInH3r3BsU2BfYzQXRjekgBAZmNfUjguvuw
blAgXQcigyMqPVlLiZN6aNQRIZHlxYd6zHuVbZc+jYHY/mMi/z/9h/fMQthTQGCQEeR/gjro+9Fp
erz0dL+Kv1Q/jRGk/CRI0QqlEEl9O0pExCVnjsDqZyu7bLn3AR1yay7lLp6ndqZkfvj4lt7hQ3D0
Qn0WfRyflB/OHfH82wmjuzpXTd8lL5zhorhSYNOL89UfoDCAspLZVIDHzwAHGAHVcEAwFlAgYp02
dkRPzdwvaLMHJOr5ORVZAvP9GifrsFvLmanYa+hXlPU7abIzudJ4vV6xG+XXKto7xCN2ArA4+kMr
xFQJ/ttsJ2BgkEnuaVuh0wB33VQZ/lFFiNMClDpg/r/syVrkZ1FnVvMJrcJmvf149Hij3l0I9Unf
p3PuAM3kem8vtFAoi1bYDi9UTVzH26syLnwb0Q7e8JnQy7/BVEMAM16kKC2iUCcJxk+USzH7+/hO
3vZ+zCN7xgjBdpAGCijjvCucOF6y2NGcy5exDzt5LdSSaw1Q3wLqek5RfRXyD4P8/orwAKFOovFF
m8tmSb979lq29ZS5Ov1WNK5VneOmrKsHF1hFd+n2+g8osvczSnGJ5hbIW9aoIRu/m1Hp2EmWqr7/
PrYqXx8R0ejCdQPda+n+hNV453hnPh1si3F6CHzClH+ZPSTTbJdlPboPOEvb4S4eHKmTA5zqbMGV
IZ8G5W1YShX/BNaijbC28KLHPNeCZEbNIdYAF5XrmTcD6EGJ1DaCgf54b2cJAn4IWCXLM1zClAXh
z5bNzITaRGVnCPcOkdpSrOa3RxjIPJxVUCg7oeTn8XHOiEi4ptpFob89s6w0W8oDJKXEv/p4Ob0b
b8YACRKP2kvkB2i1vaf7CliaSEsO88NQ5SlbQNwkyKvhtIrn4ePHl3q1GPvH22rmFL6dZCuT4Ej/
xYedYC61yvHj+9BvXq81CCWvwcoUPOoALLXxECk0q7rk+GMUAK/MuG78/qobh7mAITzZDK6AjtJj
RE+1olmgO/TAnM+sIh+s9bKPUXZCJ0tVxXRcvKHnhS3qOBZfQUZ6ejzgGl+sE1D9JeUfq8xd7KDW
0F752dhUZsJXkXMVSw3sdwGoMy4MbSLgbLNEamYSvcaEPw7gGjLvusvwnjB6Yy73Pbyu3ZxWOztC
HGtKcpvFqaalOft4SF/FDf47pEFApTagl04oIAQh/vvpa3kCmoQqfi5HL/iad/AQD27mihMwEOVv
ZzSXD2Br0SUKszLeKR9RN8yWy0dUL+mr1SEgzahPvE1Ex8ZYdOv2IfZmr4eL1Y/pNg1H2lCYfFf4
lD0bYhX01A69zS1inPJmFHFzkYIevLLhQK2btkrHYmf1ufdlpegznscI4wqkxiLb38WeKB6t1dIA
0VD9mrZ91N36EtLIwS8t7wq05rjTamn3TsQdouXvn5elSxIM2VOEu4bsGlkip/xuBY24gIhMy3pY
W6w6PNUF924TTk8qbRyxAaObnvkg1vqjm9f1/RR4w2PmebgbhDYuHDtrEepbMUC5LS3VfZY+uoml
Gw+ohQ/5oXZ8QPS1RrJ+S7MGItTgV+M5dJq9niJIeWGa518GkJioE8RIcempa+6pHqJl7jsWZDDQ
DVuqhHe+Xuwf7qL77zDufESMxLBNZ1ldFEGf7X3cM/9Ac3+7WbMgBIUwG1IDei1Itbw/qBry9YAO
f/3CfM23kQtFdy/LRudMmy3/EFO8Rfz+ulhACGrQvsAtvHebdYwaaRB1Uf2CAknF6Tvb97S+3H5T
VcXViIdyup2TproDM05b6eOl/3bjer02j8kp6IAGIKh9F84Moo8wTemqF7wM6EPB5IeNW3kOIeXH
F3r9pDfvmOASLkSRCDdghBHenX8z6EJ3DNL0xZka3hnP5bjYNKjTZGAASoq4bhUbNr9Fn7+kzrPz
RpWVxzETktKMJqAiDJY3newiZGnb4IHzFtroCKvssaqQZ3V1XSms5B3/DgGM+mc1eOEl5cHgbnSN
QKzxisDJ3cE4EQD3jQejPd1YQSVvJT7Q5d6BBn6yu2h5yU0Sl7dDd3ASYT/ZMMS2K/N3/vGQvAtv
GXwTBoDVZVzoFbjvQwL0mfvZB3Pw4g9m8NPMS49ek5dg2Oen2onKb54VzbvBTZZy06IbcqIFCijk
49sQZuTfzAwsHDAwEWE2IZkM3q0BbA6rWSRp8JIMKPFDd+uKzRwCc9ohhLXq3ehX8ymo9DxsMktV
yAs2FR4Dc3Q1KkmFCNyHdYPgrX/y1qXeCLSev1eI2IptV1hX2VIHl3RhjrVXeffOqsqbxmLSoAC0
87Jd9VxcTXnTx9tARcEn1M3GhnJ59nOReXbtBQjmQUDG9ihp1E0ldGkEtPrhx1Kmw4ONw+2dVYPt
2MjZmQ6eq2k9YwCZ3E9lhI9l2to8QDo70QZh5aTEGKalihxwJn7GKCK8xP7E/+JMbR1vkqJAdvfj
wTVj935saVTQC5QeGeh7JZbBjnFjo5Lz0ma+uLZaL39UGX2lXdHW9rUzmYb6x1d03qaUrCoQ1Caf
RRyTUh0Z7NsgG232sqs4Ov+Cwu2f44wIViseFusiQqH7ANJVs9OLpHtRqN48ZsmsL7Mssu+sMfIO
H9/Lq87F28cn1GT7dFE7I8d9H2Z3UyXwKkFQN5l9uLYybuLvmP9hQNBWi9i0tltwzlcN+mdaOOmy
y1MpTqmxTO/LCeq9BIpl8LEAJDJdjiUKk2RGtdWnV4XM+lPrefO1pI1ylogg8SGPRNhy9tD80cNT
Nl4tnRM2W1rxQh0thuWQF9q6AhYGeD+ZAuvyVbwCcgXHWS6wgkkmTm+MaUDYVE2Lyp7lIbi0KdvS
uL1MsJFGPy8fxZgse2KR/rN25/qMSrTXbTr0Km1WIpjorczs/taLshpB17xpKDDNOj5oWZYJ+uSB
uppURCm6yRT2Xoxf45wZln93tGXiftFdk30FkqR/+nizg7gdcyAOH8/O272fHEh4MmTvB8oIXUm8
35EtJyECKAPvuRzajvCvXZQJWkeU3pfpD9d6+x6YfIuF6OM+wNpExDhw3y5KDN5KamfCfZkJJzL/
Lxe0WEpt+zUyTFB44A0uFzkMf1LH+fdDktUiHy5Zg2jJyHdvg9eVfRflRf8829FgcqCgDMdPMSwz
ouWPx/MdoNA8ZIQAD4hAFJcoJ70PI5llp5hGt3oh5hLowWZIezyUrqZqstXoJyfqZo7W2K4um4ym
jb0XY1qsj3kfKEJbehnxHG8QA6yiuzyXAXXPlLZzeVmMSUcneJh8H47Axzf9r4nh6Ae8gH0X2Zsj
3wcAxIihO7t2/VxTFecucC8r8p+jsxC3s89Lkom4Ghv9p3jgVRTuv1uDWX3IZMDMRNyMGAuziLcr
IrYce1adsH6sAluGdRsFIoOMTLybdvgaeTAayhOJexE8LWmZkB20XdeR7lXW7I73WbVOpHso3qz6
B/XmnO5PLd3lQlSLT0rzh1F6R00xnBQZwFflNeGcRKr7XfgisFzrqqFrfqQhiQGJS7jo9ZbQ1iTW
K05uy0gKoHp5bYFZ523qa9+nPFXLZSGliQqfLJYFWOU/JcxRPuF3+jQ6fpP//FUS8mNFvYP6c0KH
ATvVGHWWKjB53YhWBbNTdwilIsvhOXhhbNIqNkUjNsPUZG/LXIZ3car0/G1deO/lpp3XmLFwc4Sq
W6zU0ELKD67fCt7vFstag6z18+ovOWEP4EAIjPv1ltc/El/rrGZpdisaPgg7qDxCGZjuj/MVRTF8
EvYDMv7r46q9gNS7a+X4qc/5zgQxKGcH2aSpbJgzF6IIl4Y6jnTCNvcUXomQzPkMDxGZPIe7saBo
Wwt4Aa9Jn3RQGCLrlAFMAgRR51Tf6Skw3ltLO+fUAPrOz9l78yTi0lY2Rfw6sFZzNStZSIW9CP3t
b3QMxHiiMtBmV6VfY242Of1cX6SttQznwwynTG3nMDY7H9qxznIRjr3Jp+1YmypeG6JB0p1UCObW
3TZ+rYri9PsBBDZHPCrJQWQckO3YYkCFTSZ80c+J2cRKDgILiiH6MvyTBWoh6epVgUzP789o6Qt1
e9wT6W1tWXLNNEOZWIVJfCmdcOlZIcV0jjMxz5T8GlU0pdFPwsNHQZ84TZNOi/MaA3GKKk4amSt6
VkAdeVGxSZrVEkCRAxBimeXSRJo6mlc0NYsGOe68+gSjpQmCQw4bkeWi0GXmnRrrCNmQXeJ2JXPm
zfih/ORocuLgoBON2uO55c8ZIrzVPDKGzYy8T4nKK0p+8eewRE6RMkAwUNc5iwGykvPjrWuqyXDR
PH62wEQzD5FHSs5XrReDX8EExbg2YJg0sgvsu9UDYr5v4H5xJ53X+nwFuLH1xvOoHzGY3zVL4/Mq
kBRhzMvM64Czq6Nlxy0tPD3fnIbc3IsfpdQQtpJce3lekKNjpXirlIBpqa9wezmqG6aSHGN3kl33
iPhR4xh8vtjCtYF5vcGg0oxxO1aM4DBjVwz2NQzMmispSvunXM/IYBwSW5olaor9470Ka/6/dUI4
qMQA5MHXFLNXyij+lPGeL90CxRRfTdzhnvLW68wr7YMhb3ad7SMIvMEdc+AfVKG88R5ME4VDnGkC
1S+ncbb7vLoaEU7iA1v4cdwfcGVTEJu9LOv0TtGtdsSJApuYO1w77qNUZKYDieKa2ZnSEvXZg7TB
4RZwzL2DpisJ0IG1jU5UQkd7vRXLMrP8KRKRPu6jCjRsTaCASOS1xJqFllkKEhQUAi5wXnbT4NaH
/gbdAzPDKO8stnPAfqgfrbOsR0wS3aGu1bgKzmXfW9NFAWCSe0QtkLlpfZTiBZA9B403gPL5kjSf
kW2L/foa7lCE3Lu08eso92zEbDd7lC/widsmamiiCHcQiZ/YJnalTk+xl2OuA9KtoEoln1eIvEhX
s9kuxu46Rx6PyLtL5zRNLgss5pzgWs/A9Vk8WW62lEBPQDsO9PjNusRRu2cNxV7WFslFszYrP2vd
ceic61V4bJW4AZpSWlUwHyBvbMsZ2mvUl1y23LxuB2aJgogpbzVLhbfMNmohrXkbtIYiVq6dqZi6
ma3VxG/SVDHVLt3FZl+CB29Q9JqSqWaFDJiPo6s2S8ZPpxa7w8go8i44ru5ZUGPbedTImP2WCmy4
JKz0sOxXbjwFHcelfQeNINrVYJo56xdlSoYViii8eUB7zCGr9dCyHGd0bhqLQ7lb2B+WMLX8m9le
MATcsEVRaFWtrnmksOmaDi8m14RYNvjX5RljGvojvzsj7PpmcCYC6iY6FpAI2mifpPnkWVDh17Wj
AhR6ya6Npzre+/YQt59JD3l43JBKdvtxoWqoDqAzMCY/NFUa8GLnw0qB/xRmgxnB38u6yibzs8Vv
PBbums2mlE8aYbb73gLc9eig/c0Ye0EXdROGZ2Vi835aSWYKzChgBVjwpU6grmGB4+7bRwXKZ0jP
OYv8btVT2X22q7m8J7GL8EXowB205xLP+uIgm3FQz6rijLnoksryr2Lu1Ns2tcra76D5ESeC/tWU
L6QQa0cmLavuaVqdcrpZIwsw3oSBN1hjT0yq3oQw1ITatr7n98NhmgQm5l2bxqBFZGVX8NRLjlW4
p3p0ti1zhMViM4ftmnMKj50/b5O5gP63GdduooTgw9IHU4cC6aK/Ra4z+J9lqRc/odiBVr+1gRG7
xM1GRTx/zDqN6a7rlJOs3AZrOa3rLqIiYHeH2MVb/QIgN4BJqUngbdvBvDcKElgyBGjrfZKD7ebg
kzo470F1hxvPB6mzBT0ZNctGQvSLdqjoBTnN+sDttokok1PgenoH5G8CtBTVtn10Jid1D7GaHcTC
NPAP+OdUQK1bBR3Jfxj6tsubo62CRbX7qLHn+X7Ws6evLOTTrE84A/QY7NWsauoSUnYPa4B6rvER
lUGnjmACkhV9mjFQchfNlD+Ocabz+YA3ZFihW1Q0nku5oFv7NoShm4f1C0CPZpxBjOmlhYYjoKVv
hwBnD2QFeqHto46RpUAnHAxJKY9xZRXyOnICqyiOo6SuV6Z/pdhIaCyfm7BAdn3nCL2sco9IoIft
QefyMPnt7+jbXspYOp+wJmjAe0xNZg5U4FmVEg8T9Vfl71Q8dfFIPGVTwjgtYyCIxmJwVurQ4ffL
+q+tDhrBsfPm0RwrOAmbl7sNTfjYcYDzOqS+NDtcBbSZrSSzkMSPD/lSThRNeDA1hRdrm1iEpLiw
jBw9UFlyThnqPIkLRgrXL/LbQTQm+pN9YTIHDJdX7nbxxwqq09BWmfwqcA/lVhwKc6jgg0Sj+6mG
VrBNir4nsg8LMPPuEQdzomDKFSaKBhOr2MvyMDOHBl41BrPngUa298i5yNU7Rb5bEhLVLi0q66wa
KpsHJS5BBmUrRNWZDbGiNh0cJqh1hCZYiNBROKg6MCcnuoWmOdFRBuPaAxL/zfoZkQOENrdNjKkz
fNy8iXmXetGAXj72UW72yYKyBr/i5k7EHdXAR5zuiWKuiVejeGS3cfXQyR9ok9XNQbp5UF8mTT5y
LGqlTCxVq8CELGmkzRiBopTa+TlY/VJEu6l0qG9uOA/pZMLCiWfGNqIaxvCzhy8mRHptQMu+MqfU
7xMMYWbGsWhs00OVESjseuN4scVAIlKVRw0OxBVJRzlYDCzbTG7uYOitlOXz90isLa/QhubdSkQa
1Cmf2MBBqfxd4dTob2wIiMxSzGzigE+immkMlR2F8/Nf08iB6TiPpH+Dvg+BJvHEHqpjzNGAHpwD
JSkpxim9XRGZjqNvY4H0YnHCejqpJpoOQo73a0DTDRutVZl2eNeBO0/PlF2boMLGNZMQfHIXk8iH
smWx0ESUzrzNJrtDu9AvXKIUTBFMND82qqOIaKukH8PbVaduk13KOLC5n2X1zXvgeZ3plo0FQeZ9
2fvmFWmr1rTga4rB/T4e8aZ7oldGapy1sL+QUIkHIPjH1g2Qr9slv07XdBwTDk0gcwSqW89TRIHS
60y8qaVZjzGwOSJrmxHIf8ZrgFXilu+b3yYq6dbbqQwDjksn5b5c/JgDExrCDUlMMI/PKDfz6/Uo
tGBeymFqmNSuZ+OrLuk7jcn3MZwSGImIBgOlgiHDWjDFM2KC/OB3iJegyFK7UX1VTU6CKUFS9rRJ
z/kAUJ47WrILcztYIzR8MK0dj2CrEcphThuQ4xUnO1I+FL6y7mns0IOFgl4MSrO5LJPvXfqTo4sa
qyiXdVbZrkkCQe2SsdnObCak9ylHUnkfmGe9iHW58CaX/AlW7TIj6eZ6bfE0ps7MoMS/Ip8+sUfT
HWxC4GxH6s8FgcHvjDhc64jAYE4Sm+yrTlrToEzIWbr9YlnW/Ix5crveAum27a0HfZ10BNmHpMcS
RipvuJdr6Q3W1pqwSb+FumSSbur3JgrrZsck+fRoTCCfID043sd9nDBrugJigg5gaK1onHQjWNoD
rfkGehhBCHvA6rTkvCDxVD31Jn9gOUnB5QEb4DzMxyr2ZHlSgZjhidXBzNI/wUmGqrYUIXHUr1ev
HksTWpVWFdXVZmkRbGp3ehx7szDqydSP0KY03X2IruFU39j+jGgOA0IBGP5RZGkGcnIC84qTLSfq
SsICJHhdpjw5xmk9D3dyDtYe2vvslKewd8kpONgsn/gAcsbI1olEacPHRL7GePaYt7WJRN3aZRff
Tr+yxrkAV5metYiTskkR8A9y21O5cst9lIwmC/yVWJTxam66WedpSba8ZQsdEB2uZLw+eG0WOkkS
RFE8k2sggvvMGcytD/XMSbjHrSfWeo8/iV9cBYriCL+4Lqwo5I7NhqWZRou+WdFjEb1B6aRfwSqh
rlE8ec1sMvTl186BrZgJdCunMKvy46rR2y7ia80IJjgeBUDM6Ci+L7CC6kWnOCqnH3OsTZ6J/WKZ
ih1qBG0ZQYzpeN4/XPJ9uZMyFeB14ZtyHjI27+usiwJ5b2s4oUJOBk/2a2mUGIBxdH38dP++lKHA
0/YyEDbAcu8qq26aqHWkOvEDAUizPzXSp3VzMbNZs3d9fK3XauA/q4UY21Km9pDKxdXi3zi53kYC
aYJ1/GP2qoFEZkgr1Oe2Aj8iXsOUNiJn4SobNo0BB3AYxdg9t2G5Vdol76YKYbBWESmv2Xt+7cy/
0Vg1CAQTIgWi50yAwjrx1ce3/6+hoqlrOmy0lEnHsfh7W+ucu7hCmS0QTzrDRxYOpt2ZtJDDlRTq
40v9a815FIZxCpRg0/AaeV/vJozK3JoA6ilKQ29YTvES5hPKOYF5RWQMNvxPS+49qAvqvIOnIWpJ
dBPcf6kEdChfhAn1+yflw2RZCUJ42W6HjJ39U+LiQbLs4oh4n2Bi4WsAAoHd3bDbwWv5+NnfDzM4
TkHb3uA8ed2c9ytyqvU8TlHifacmQeq4pOB9nkOa6+yAH1/p/Sgjq2TztIBpuBrFsXfF64LAEAxw
7nzHAz4oruASmdQ8y8nUTmNq5Nn/0Kd/pygXuAJgHk168D5gDikfvV1BOg9XNpOl+97VINdgoOLW
xjbHprgwr3EHfAYKb5YsabQNCgFkav/xE786nfzzDSTUQv8dsABwiIBHd9/eAVkiUjwqqL+3KSiV
eg+6bi32VD3SKD/+ClvGLjWhsUTyj0n/XRS38EshvahAqHAuTL8Gp8qh21KvEtbCW9ygaEa2sJbo
UHnEEVMT9rvQ0zB6N5lTaHbrYBLmsByXoRkbKLK2MSIzgApiER0MFI8ciM0TeICCEt0+JJh39VkG
2DVcgbxYJrbq4SayWVidG5DFwKo2xzn0XGKboPfMEa9Up7it4FeBvie0Z9fEM8IETXmoXyM+1zHB
cpwj3kfVBs1fxj9M8o7KpDvOCN9cpHVBWfbj4f8f9s5kOW5z3bKvUlHjggN9c6OqBmiyZyaZJMVm
gqBICn0P/GievhZknXuO5HvtOnMPLIfDQWUyE/jxNXuv/YcLztJx25MqarMA/+OlPdBZxJK8zC9V
3GjUrFHdry0Qzpu1Avgxsv7zl1zP75++cI5a5/uOhkgf2/o1d4FF2dw3nT2+OFg9+QaHxDGzG8SA
aiadcRnxDlagNiqtzQRvly+C8IL13fz52/ijSoJ9tsOKikURVoI/PEU1lblDNo3Zp21yN7pAOdKv
zFRnenQWy/wG1sfSDSHMBOnrLHB8oB4V9V/xSf6rtTo5Roj7NJSrkGF+edyxl+iInrPyzxCMx+B/
XxubyxDnpyQ3ezIehPPQtOWwAcEeBrUTTi+x3RIRGJN59/AXn8nPW7vvO34bYzEcejBt8h8UuwsJ
h4K80PQzsmTzHr9bd1VzSfJxTSRH1DvDecib/lDrZbHPJ0256XEpUNDm/XSbWLGNIBlA5CmRBu0b
yvnGcO0mye7/4l3+fAWt79JkuwxfRUUzzcPvl49MFOFcOI0+fFJjNtEjt6vReTy3Z3fosNeppsjo
4LrFtH27Napv8SJbeIXwRI1bzaq6L4aTRyfZGrNHtdUH+hG0Kps2bXM+7ii1PL1huPL79fa3z+Jh
rkH6vn0USYkNFinle/+vxnfmq39qlvc/c2jA7ecff+aH08KCfkTcDYUglS9t2uqn+AED5n/x0CDL
CvEzp5jK6fYPr7zzG6Iz3FMoA75Tgnms/MMrD2iJaol5E/t0bj2ITv/3f79P/xF9Vre/n1PdL//9
P8qhuK0SFIX/539SL/50nrG3ZdCF9x6pE8pzMtt+2eBmqYgZR0EInYnYe+5T6KE+rR96oQkQgzdZ
LSkJdTPf5hXTTS8HYwrtyWEPIaMaEQnRliB0lOcwGQq0iWVmeshmxs+phxNJxFKKVRLvdx71tyX1
ttsO+asutbavEYeyKSNI3LMmRwH8DXN2+RCTXVgYxn3aj+WJDNzlnKcGTil7kEHAsTnU16dMe0Bh
k/lDFQKvsHJmPDEIQjxt7XFi9skgGBCdNBnpduTNqWifzHpvLUm4Z6PWXyGa6Qceyq8pNMTnJC+k
h6gpTQh/wNowdkVE4PLMre2uvizTur+YujthRx/w5vglGV+D81fvdIjFG8fJYoI+NMlNo7LfMmz8
VmPcJjrD6Zl9ofsNjJqsW7Xp2Y0svHos1DuTBaKbWP0NEDS2Hap6lyj2AwCWG4URrxsjxBobmG0T
/Qoe2JJQFntc/0AlMRcn3a6fqZ6Z5Cv9BJ4keiUyYL9aK8HvaXfZnL02xur9r6p71sPLCz4G2a/R
qPpod4fNsILU6QE9LsGHSQuD0EpNNyP2g7fQAOXnr3aaNd96scikzSRp04sMLkfn5F+qedC/sLQs
t1qZM4iPQm3Ds3LCa478NpaLb91S38qmvrBolg49jd1bxebuoWYYQTkWkvyg1XlAJitBECN7Lnux
Xdvom8vM9OFZz+wHs0uqbTWBh1K6GftaCN504TzdgQu0gza3H/Ollhpc2uNjpIfRQcd/YoFNX0lQ
AOzeJZnHjmc1snbXQy06F0lDNsbI5t3G1NYsQR6X95pEQjz6+Db21Uq7dnnvbDo7BDClxQxYuHPc
lC04vES4lGybGmfbMrnI9lGtKCgv5wqptmHToQuzOqvKNBzR2PdsJVrJeLTo1Y96YcqvOr+438Gv
8sD8EuHMirCqNordhq2rMYs+slQz+n2F1dg1WKPP36TSWKQtGVZgYWfHGm9ylXAPd8UeExmRoKpS
UEzVRar8/nj6+6D/i4Ne4XjmbPzvHXX7j7e4+tdj/sdP/MNRpygc9Dh0KILogkC8/+c5T4YeaHe0
AvpqTrD+eczrDmS8FQGO3scwfnfh/TjmdeU3qHhEexFbC+sTEdW/c8xzTP58zMNCkTWZt7WaMHWi
Nn895pWwGQxYQmcj1qV9BEOgOWIPntWARGzM+Cuyqci08oAgzMzvyXI0nK9UMJ9xtRj3RFeThq5U
2oPJKPkps6TkiIBuQuWKBT4kr8a0Cb5ekE37EnLX/irlasRZEDHhf5TLhvx2kpFzDW26QxS6EMx6
z5YaOw0si9zeJF1c7imMAINimPYKAqb9ssh1n0eXsYkT0LhB6gx3GUdIi21sDE+5VtenblD7LYVt
cyCwZPxgZfiqF739oTud/MK41mIJltSvbZHJHuIzc29q3RsxsmArJzueOSDVNj4uczwxBK90lvJE
6pSg2ScgAGITI95oQ6/liSBaz6oHpRDsY/IelHEyphcpjtUnMU8nfSASV0kmlqlJLF/nrqyu7IrJ
wO7lJ2hIzuNkTDP4eo7UWnWepsk2AyEz9NZEcQcLnjSZoVXPbVFAQSfNx5PTBIyAqMa9YcbJDWvQ
NzYzBnRpwoeN2syODSlM27ySxNcus8L9HBrahni//BPJHHDd1FY+V6hzg0yhrXaOmnwOg9oGDgKn
Z5xodATka0duU9tMGovcflXVgdgji+3tZFdPRVI8NXiDbsqmZnsdj+Il7CWDhQBOBT1LLM+oV5KF
NZYCbUMhDKRSiQMBY2E67YZyXO/XK/KxEZ25QQSDsoDsyoxt5tAkLm50/OWVsPxSEkLbykLD21zn
qEgAsSnRVc+U7Haeu+USjrHsxYvenGKocJ2byJPBq2hVgC1R37I0BiWNRy25H80uPxlFPZ/i2dRu
6BDSDX3HeDu2Tbspu25671l6sveRtZ7AKan+hto0HdC86sq2YI9+apcw2U2s4049jyXgpeYYsdzM
JS+va0S4Sl9GLj5266jUDnkfSW/J55HlCx4Ih7jmll0bicymcIj87oYvHO9kADXarG4yLWtmbyL4
m3CuGDdQrBpeJmFHhR6mOkdRwMJB1oLu3RMgvjfsqE5Jw5uyGkAxwAm6x6i1mHSLTI2/VcNSBbad
Ozs0MOYJ0eAHBj0ZuRQGEubeOPY1EIQqhRwoea3WVqGA7DwhP2Hz01rHOiyT28K2402OoP+rwCOO
v0cx37MmXAAoF3h0TEFy1vo0QzHcj89OpWu3UhZagHqwuQ7wSSKvzMb5WI2S3nu2HVYH20SOhXIC
rNo8qMutZehVsDRgC01zKn0W0eq+g9lxxStqbBFEDV+M2KjuqEfimZgwQLGWEyVHqdZm1yCqu/Bs
8sGRK9ANwxB3aJesEf9tK+ZAWUS6RUM8BwlDvEcxNRN65EbZxAa2u9hhwd/2enjDbrm9Nc3GV0K7
fQCzaF4dbdi1xPJcxkEmFWayDsbAbe2muTrtk7AYd/ZoVrdpoUrYIJDJuaBm5nvANfVN0Qn1QWVc
+ZrISkMGRha6w9iOe7Ku43Bfyo5F4dVQRaHq0aZavoHsF8hlNd5FetOeZmToHocnqd4DX3dllLFX
FgkaF7lxgCPCLFka5UNh6nqu9abcq4pQ90U3oJBUusKbsMLgpAujbUu+uR8m9QMStzl0Z7QC94sT
z5+FXNceKMJ5N6eQ/0CyFMRjQEKgumF7ryRGtrWGqfYR2PaurC79MYkx6wFF1DdNXUaeSVlzI09o
tauKg8iJ4tEPM7LftUqOdzPZM5405U7Q4kSS/LQzzBcegssOU630qYAicKcx1rzZ1IdvaShVZx3d
zLWjMfdqEECUvvJbtBRR0EAnoAITAsJmBzyvBmT9AnK7P7VFfu1Ach1iB2iK1rZwmtZeYikN/BAs
fm9lJXEuHQjBFUEeLoEemS2YpCrxVG2y/S6zhT9Ysf4JR0IEozW9Q3BY49zIB3PDbIy91jSkExqe
xq1qY3yqJydBC1QvV9MeHb/XKvNlsGPuDc2s/cWw8z0y+OmmjAeJAwtyxGgk+muWC7QpVpOclRB8
4SJXyttYRLpPD/MIDDL01HFWdwZihwIxUGjcJ4y9fSA59h7o+hXRzp7qAWZ2y2Q1yGR2Nm7JBNS3
EnE3Evf4RENTeOlQENVplvFtmncYS6QmGr/IkdkcHK2xDpGNwZoTNHR2nJuS1/XyqbMk7bosw+2A
WYikLjlnUwBz0eDag9ivFocQKCK3BIAaRynBk5IF59jSNYPuh0mtrdCpaGHk6WVk75LJHDaR3edB
pw2FJ9vhKc3qbFuZ3QClOrXdcpETf6wLAGzkr2xwMiTbqB9SV53yJkBdWsCibjm+ESy8xYmMB0HI
5nERnfWuwK/6SkCudDa69q7TCuN+sfVHGfnyOSN/8zSOmrVHerRsbfLIgobt6WNXxMPBMIu3dEn7
fZxagP0zGggBsXKHfYfM+UmKukOCCw9jXKRfO+QutwtaLN/mySUwAd8pEawqaSzHk8NTmTmqEoon
JUnAuS7COBV1kh7UxNhUWroGUcqXzNS/TBLgKtku8iAptdC1IoEEyo7q7dDbzaW2ewUmCSJCuQk/
7SziCIzieGujqENNhZS7wwp7inV9PAJvip6Fs2b+dQxz6yVvfN00lm9Gkz/ERVl6apZa93BYjU3P
+Nfj/aEYSrUbwakaQOp6DTtdcotKjy9EXpxybOs3kzmd0Kzoj0QalocmhcpD9y22Celym2TKwtd2
mKctytX2dZJogSOHuXIlVLG3xnTY5Gb3OiqcKw7KKlwgwkWyXcD/jt+kwZj9lubdtex0OTjOTFph
lB+nngRyU4dkUxXirOdVhNNTrjxCevJHkujKe4qq7Fg2No96A/2sy47RTi9V1StbtFL1OY/0TWFq
qxBJbm9GDRNKORnSNk51YmNjNTpZaMCCVk2HXRSmcENxoJi3jVFP+1jPlc1kD4Rvpqnhjfr4Sixa
SjYfiRzbcVSWC6liqZcZrXKolrbcGPY4vQ12iHijaxaKlAykClw1JgKuOTe6z+J6emd6Xb+adM0y
Ze5bERGZyBvBTlc0m7QoncqbkRPt5062vSLNpF20tMxCAKAU0Hfhzt3UZNUCUdLNYGThHZMYEH2E
fav6ermwBS9MjHi4A4gozdILda/XJzKINBV1nBzWPEHHUDmssa9sBqg2Y2J20HNK8rd1MeH2cw4x
rmf6XWE0D6AXty6lRxt0eXZnkMjICkGepyPSYdlrSjXdy3zVrytoagfxPgyscqgh58wd2SUdloMo
ljq/GfNBdxtyyJ5ZcLTORhksw00W+c4CLqe6bKlT/Fq98j7VVs6sZOJAEGruaWGGQK1c8lK5t6dw
SEM/FHZcvTMmEqZOQGvuFA8wVrNMP4SGnWTHfrKd6mGcBZ9aRbKvJJE+UVIpu2lrKgtxbrliCa/E
9OsbTpJZ/hxHuG37MMUJEM3TZ20C4B+xTLjUCMYzP1O9StEIPE0V9Z6oRMCLirAnX+7s5DAIu7lp
kBi4EDWqF407T8vmdsMrSjcEnEKujWZ1m1hGDaCsnkoyJmTlBoufvSdlfOEOppk7W4P5sMREuzat
YX7oed0hgraW+hgazhgYi9NeMZ5pboqo8SAVdXEnj4xhTA0YF5OIcdjpeW+vpwFon6ZSfQTck6uO
3ZrHkGQ7s831wMoN9SiXHVMruaUEMGSNvL148g1zLlaCAK8nZ3X1OCVCf+qU1bLX4VG3UElJwA5l
HIwyn9x1BLvsJcgbXwi8u0Qp8lKMpc50jxU58kUaJaHXIyC9gXireqizO3TmyGIReIEVcDHrkDDD
Uzh1qbSGfdoRLOF2dVkcpiJNHyJU3S89pSc9UyfOBMNG94WxdHCg+bCZm6VbyenpvgwoiWcpFGPr
QlYiuGOo5T2cNASuYYE5EYFrCrPMMfZZ15bXPnIgsTRK84VlmvKsoJR9LqvoS4ih4KQzGU/cpZSl
nabWJJqVDtixQchHyynqe3yOXemHxOhZN8MUw0COmzdrQcZPUs9EuqYEZcaDEsdjP1kinckd2sJL
ls/5E4CS9JFVcbi1VXBl5P0o6pZWqH/M2mH8WOkKHtT56NgVUe3zjspN2qbchIjLFrJXe2N2aT2o
dVYoqR/Gxvh1oeqj4pcMKJnVNN82ls0EkYC/5NpGDpUYQ0IEV+mgBp0tQT+0Fmc/Znqyj5clPRng
y/YFZrJzDi+F7FmTi0mWvuZ2tTzGzMIMF8shv5w2c2hAY5mfMo4KlSt/lMlZtJaLNFeLnw91uO1V
kV/LtU7SFq4rYmYwAzdydAhVlBk1lS9TQqfakQypeCltGTLYci1kFaM9GRrFdVLKxnqCRYEzNyN5
hl2SFs1z1Y92cVGytNMCHGw0Y43CUwDFWRfD0IrNTsYbopvLhzSX8nirgMrcmXFV8BcKaX7qy6me
HpZRSnm+Sj0Nb387yB3RPsEwWKpVu47GZvPIR9La9qaKGgZ2WqdUkBP/V6HjWdF7aTov0bQNJash
zbiYvvzL+OfHLP2n2fnPixzah5WJAPGGIb7MdOfXVWDdTGOaa8p4jqQO/YqDuVJRBd/IygsF+RG9
qoW2Fal60DJjI+ntxoiVwLbCm3ogT6rqA37VrbOk2F6T7Z+/uZ83oz/em7nKK3AuO6QG/byXLhSB
kzZUxzPL27NVUysC9Bd/wVP5r15E0XVscqw4ZOvXD4BB5UTTK8YzfAp3/ceUAIlY1eb77/L3SPKv
RpImEqJ/+dr/EER5/COn+fcf+TGTdPTfDJsZCJfDyhdSlX/unhRZ/U1mIIleg5gH0viYff5YPq2C
rB9TSM1kCsmMi+NBM9fEj38reJJr75cppEN4G4MB+hdDwxrz67KpCXs7T6PJBGxT24qHBUYZfVMZ
55FI5U6qWR9YZN8wMMnQW4bnqpwV/PKGLLWOj6tOV+5zmkZAQV2HdnQKJGKedIiQK17HGzTBmWo1
bAbOGcJt29oUrSj08dxjWoonemNr1D29k6iQNn2XF+ZJ6E33nkXjXa8nVugpxOl6RMhbcGEoaDdd
E/m1usz3ko1F6YRCNmHhQY8kQxJlurRsVaXt5FOJONDw0k5umV2wWCK4ubGH5pZJYnbfNih5u3zR
aDU7LC9e24q0PpqsHVY7gfMsAW2oeInZXIIJtwG5GZYlI1qcS6xrVWJf8MWbLw2hORwz1fjKQz69
XYze2lTDzPOch2JPaJ1KH19pscRCopLqbbYU+R7PUfxqdkbzrHaaWoF6SJz3yrHf82mNdCcnehWH
zHv+CG/EYGqXxEjknUOMUdCnK9ZXI5vQFZrTgNooIavIWDeBkkSCmKyaJ6xL7Hrr5nrI/m5UcBeS
W1fcDsrQkUtbwEOGC79dFmu+czp1Jk85bcg4SoiyBV8jJTvCqJIPrgfjLsWWwQSkUqULDY+9nQyz
pUOalNMY9uVDvFhIR+2BReiiW57g2V1hTenVG90Q6pOE+lN3zUbVLpUeDb5T5xWDIsva42NciDw0
ZuFjYBsCRS2HgLgw6lcmvRuNHeEOFvVEDR82y6s0F/UGpI205aG97HXimN7lQrX2MZ3EPUzs8DxI
TXWqpGgotvoiMdgdFlMoNB4CO4cJKOLHv3sg+SK+kYy1LkEUDgStcRvh6GV7SGtkMuWhgL2bVz5Z
4A1uXbWVrjz0qUboacjnWgLSyhT5/e8TteyTfv6rExWbMpuRP1nyVOPbzzue7z/wj/NU/k1B6IXK
BZUJD8Mfe3zH/I12lqIKHQ4e/u/pwf84S7UVeo9OSEceY/JzPId/nK26/BuixDXGDW2qjgzA/Hc2
PIiQ/nC2IotENKCtfP1VfvfzEx9KaS9KK7EPMg7UowR/0B8zNbtOkJE+ilIse24ibhtaCQyAeJSy
s4Zm6gVPPdyl0OqkW7hyZMLE9SxudVzPX7JFDfVjk0zTe9yzKwC4rTWhF5YDCdS4qKPNwLY6CAGR
f5mNfrwb2lqjqp2h5B3i1M4/hJiNk2gG+0s8VQScLnnLoqhHOztTLdMsEpW6jx1qW4YweZDGWsP4
H38XGYyFZn7wTMo/S9naR3m+nFNnEk9wA/RrFkoDsROiDr/12lJcsPLeZAwlUDmRhvoCLrJ5Yyss
nqaoKTwVDuM3CctB5IJHRCDYThYeb+EU/jSDoyIMebohRFwZGb7p8zerkKS7qkyZdliw0s5CUlmu
c9gxHsEPANO60vQTycIZNq10gaLC1iJ+W+qo3OVm2EEwCOMXhRz5ydPswt52FtsyFxZafj8rcXwZ
jGFvcGxGu2TMo220OPYBeoLYytVUI/krCvO+iEGObxf8qBa47FgFlQEWHws5Ox6WY3rlfMwrLMAj
mdZiP5KL4Wg6be+pYdYchjBLA7ozc3HVqoKE3cDpakmgw2DM8BBxQm2f9RkW8SYU1nAVVtHs0ElW
u0ySu6+xhH3Oc+C1csIuZn3f5BDKFcuWyL8hg7z6HkcurcnkyveQcnvNK0++R5eDHBHPOQoD1xx0
os2V7zHnxKZPE/0j6eesTwlCx9CSBnlHOjqD1NaDIEtkOhNWpl7jGqQO+Ks/9GnB1ttck9ZtIte7
7+Hrcr8GsUtrJvsYZbnuaiM2PDfRl/69bDVT2pGNmX8JhyndE+TaBGSUphpYelO81cB+bs0RGFi1
BsI737Ph4QBoG6Vy6IWnRMF02HdR+qWRs3ASd4uE/RYOEmyxfmspIrmOsxXfsrCZlfyDb5dwRC8m
o5PPlgBEpiZEFmGsSs5AhYrwHHUM9AulogHTe0HbPRLMOSvqY2TzGiGGBUyP9zoO+WCEYAATQyFW
YReWWAelKizckjvUE2jpD3OvZ5uugDwvEZTsEVqMcwmxmFUqrYsIqQrQH67xLatHDQU40pie+Fli
Yt020go/z5SjisHuppIVMOmVfqWu3+WjbJwW6G3k/7VyMOEk2plTw+e+hgOwbNLn0C/tlitQLxv5
LBnVbPpdN6DiAGq0SdKlPwAFwNCfztZem5zxNGgLE2A2lFtWlgNVSbE0R5Pi58DMrrjOSqnDwK9M
Y2umJdtip7tbYm7MDF8MGL1HReIYyO3sAwWE7qcmxL0qSbsHaVDzM4xVy+tKSNjJZCj3rZ5xatlM
lFwH/4yL2XzyGD/hTx8j2xMqPa0YslvGiF8cvc3x3XNjS5WGPT26EggARpQkSC8E9uWlkOuAuXa5
vWsXk+F3Bk9NSqvxAQdd7MtidvZWpS+BmptsK9RUvZoYhH2OpyyY9dbYs+0qApOd/uRGGFRvDCeT
AxgNzGGZhDxpAAefrQKyOmTlHBB4HB+sobceKOMJiBjNfOKQ6jhTsB9zViZGKMEknypIWFm0XOSM
uzcpYWAvgrMxYyCzoxzSd7jW0tOogMYKog7OOmbUwcOGXHgj0cUeo6TmXOAV26Loso9Zq74B5URz
GCUYhKDZM3ts+oC9lszogA/lbswhxocLGh+G1jmftqql3Ki25JCLkMyri1wTlDMJ1lLsp1J5Soy4
u6SIYz+EbEgB6HJo370qB7JNLmeqW8Om7eziuals+zbuIwKaI77+55Qdv2oMjPyzqbxg7kv81X78
QIWdf+tmvX+x4GjdW6iz7pomjoKZGcUmZ1F6I5be3qey3iExyyTW17aac+jGyXCf6Bq7yLjT3rSO
S1rTmhFieVPe2Erd7SbJUC5dZ2Te1DcDd9U430dKAYe+kJTk3AunP5HmIU5ku4Q7OTZSD/t5xnTO
5sjMowspUOkuoYBlHzpYtpsJ2/IiznxfS3uVMC2AAQc5r+NNkaUFLXIePsZMemPCnI3ulQIYgNEi
ieSkYsPYdcRBkX6gTF+Lfsi8RauXB01oKruwFGpvnid9RG/TPbLuUU8gz8cTZuMVwWTKKddbE18N
c1DuUSqoaIBJWKOp6kklI2jrqW7q7ha4w3QbdxWhfhxMzY4n+vQWE3XxoMW61blkpk8B2xUmhaq+
eClX5cFo+7t+mLv0ErGV6vtnuTEdksJmc1Qy+XmWorzcsTltkyfdgAfYe31lDjyJMsLQLku11tgl
W6KA/qzxZ01MRVDL0/Jh98IMwmwuaYaS1nJhURBW0rYEh0TxPGxHuXgYJzJtk2yMAi7ScM9XmftD
WeZ3Wj33vlFahyGSar8Bcuz9XR//f9XHlKh0//99fXz8LPvhPZt/qpF//6EfNbKNcAkdHnvJtaRd
Na0/qmTb+c2gdGYMYTksJLCq/ufEQXN+g/GAFFqWNZPRuUxt+88JBDU7cwOMYorJWPHfqpJ/wSth
AGMihmPEQK4OzOwPbEEN4yyOBuSCQuH+9BBtWXc4PRd6QLSbSUN1IuSvqTRO+7phK+emle1cRSX6
HRQzsdUYQW9lFjPy71fcT8Lcfx0mGuov9TtvjV9uHdyppgp06tdY0akzZiNTSSOxBAuHC7JS+WIv
JrMQhggGIIehuk8UrPtBAtCgjzSHmB/B3ojHe/hBYp5y16FFbNoAvk1hPSGPjM5z3IzgG2hcX4o4
7k0Q5qJeNjw6JNvPAdvIF+zidiexasRYshuzcPFBvJR97INfAH/AgWdl7WM8i4gbXcLf4TlG3lzt
sMtxI2IRKaALl87BbgcFNM2cBlOL5t9mwzyw4bW120Uxh0enIp4KGU4hVp5CHqGWSAlqIn76qofg
HSkz2Cp4CZGWyIDZXygbEapxfmD/nmcbRCvkGqWDxvi+6XwOhXFTtuGXKYykbZss7aGJUmU7kJn1
nshxe3EKY/Ixm5IfUR1qdtMPFlklzJmneWt1Q88iLBaHSRKSn1gLE4ncSc1zo2vzqYzijZSw03YB
oFRXSXdeZC3tXOySVeUTNBE/Q+CpLVcejPFGwtV8twyZMxFqPXfBmIjpFFkLmSpRfmnngbSPxSnZ
xIymEm3w8evst1kKOnXcuRO6wIXJlZyYV9nO6iuKas0rQru4NcRiIVTQWiW74SHcaY9p1KLNUqTk
sixNQFmmbhqMlA+zLCO+xca5n8za2DLrLje1BQXJU1pz8DoK7jVsXdmh9K0D1gmSqy0ym3g0b3uq
5tFTMIrf8ak3R8Q77QaXi3yIFI3MTGxXh1gh1dQPSzl/rnule6gsyrQG2yzypUGiOeiS5ayV6nTS
BL4TcPTmRodMHBQNv31LXoqXz6IN1KTqUYbFQt8szchSieSI+C3jsse01E7Q4CDnLExFrrLFVJmp
tjgaYzcEuZ44W70hV4O9f8lyDKHMUvbaNe6LFjHzorpRm8Rc0m1hhZuRByoMzUaHq8BfsopUmDXZ
zhCwklPe1AjWZZHO86eKdvkGrrDu29PU7vRaF6OHrdp8YVK1EOJoxcpeFWba+tWozeQs9VY5b5lQ
EY2JM7KzXbUpLNWjdsppWYjh9vMoj1bUQyg9GFOHNUcHXrKHlaCAmjQqI5j4HPeCBRQoWyWPTxEV
3RFkMZ+ejoDF08XauQlUWbNqkEhrh/o7aJyRtV8+tuxE6vLk5OwnWV81WI+MNNxolYO+xCay1sXh
2BCMyTxOANYgjN2n5B/vrFJOjK2VVeY+69tHJx6Xr5ZYpiAcO32PYQwpm4ncw68VhDqchOMLwaB2
69a2ibitAFalEL3aZo7H1GqcWZq21msZWs7gG02LcK1iZy3OEDj0PaHthDqh3CKgDCZbXJzmilbE
dWYh9lVkVgbRajmdeUqjdjFoUFtXJJF6ARE43pmtUCiFylgwsi27/KJzY2xHFTAynbeoJKpIpRZ+
TYV+NjkOjkXM9swdwrz4wqCwuSaD1lfBlKvaTdiMzYnYiKrzLa2RLwku6geLEWPuK0Oi+3LF/ze5
RtETKHN8EIuB5ECN49tExWFTF+SvI00nvWUeCr+oR2pMvO6Oa3RZ9p5GRGXSeYKFg4jZmrcdLHXp
udboMbyJcNarqo12ElgySiCWyK3ZbnS5cD5BeTWHuVDGFwQ7uSdmRVyVXjQ7Cn1/kUyJdedQxTtZ
hYrB9jDWj7EjiP8dRXtvaBUwm1Ax4zsF7+lTRQzp1ZqnQtl1bRfdsrKpa1fMfQaDw4q712qWUQ3q
8JONbbum4oaEvL7FjdMoKDAmcdOjgmHJjdyMlAHNznIGRH18kaY1DssQHS+H6kp843x3ro4Uj5vG
QhligkWkn3Lk5QQsQgOMoqX7NlOnoBmNJuBsmPaplYXPIhMKf3DRcc5zk5NfmrkzEXsAMxZUSqhL
VJovo7FOwIUdKt1ZjVcjoYKsCQNjuBdU6cceKvb3r20n2fERmAk47EHjlxSKFXSx+Z5q8uiPtg6C
BPfCl0Tp633KMP0Ws6vCqxbvatM5XIhGpl0mqT6RvcWRY+SnaLbD96mr9o41FBggJDBBSoGFRUZv
C04mPc9A4bY6g3V+YJnUS8mNrrtjYo9nZE6yh3xW9Yt4Vgnu44/ElqVX3JDNXYsQ7agbjZ57XR2X
L2DzxbvQ8u6Iqtry26Katmtd8jWXsuqdq9TQPJ1EP46O1BJ2MMdhfOpQx5HYZZMFpNkNCYt4i2Eo
Kd1i6QEc21n3x6KFVTu3UsL+mXCSLyb22zJozCb7qvek2gWzw66XthT8B3I9acaWnPcFusbYGtk1
gYHa1llCHsr/Y+/MliRFrq77RMgYnOkWYs6InLOmGyyzqpJ5dsDh6b9FqiVVZbeq/v6vdVOmNlMG
AQGOn3P2XpvhefcZUXb+gUYnPxdqH5GNN5ou8vtZdx5yuCb7LCuRAlmicxdyZBPr0qeTw/yYjddN
lFeCjK6k/jITV7STg1Zuaqnze6EQwzahQT35YtltyWem4zfTACVOWwg4k5t05cVre+Pcs5zxFPXz
QsmOIilg32WSuu0hMAgw+efPtGM/95rhbOzZgAs6wc47ZR4DX1pCnkZjaFZRQmIT/KwtUcTlPUpi
eV1n2XwnsC4+qGLULUyLBF+QWGlqu6Hv72N/4mXN3PeCKDXZKNI3TQK5MPXBQur7Hk1RCsvMLgUz
b6SEG4hs7tcpU+2L57cNVcyi+SdX9EgLySxAcl1mNWQFY5Ei6KZuOXpgTKEo1YNzlqW+iACk94BO
V1tcBmBZNp5bMrHRl7COZGFXIQML2Z50HwHlzNod0Wql2A+89O94asG96NwDEZynwjmN8HeiUCCl
bQ/IeIXaqClK0HS4gv1XXVjeg1KG2NSti5Ja0Au88rqchTbxV71V7RTZpSNMUGHwcsvrrPLUh870
23vDmtwvbeRl6Pxipk05EtqvwiBJ0avdluT3vqOdq8WlbgWJgcsZ1VAy7NOyMW4hhiXkejUINWOY
UK8wrEQaFnqsHxsvK/SwqkfCr6zB0TdqaBNLXjneDKfmf2Ud9djvxx4mjVnKjf9e1l3qSj5XP00+
/vibP6o6Qxf/eJsBU70BLSNy7N91nWE4q8NxLd10KAPCxKv4r+nHL/wtgukHC52LgxHlxN+cLAuL
ufgPtmwbEyNjFjhGbwE2jLTf6R2apc7Zk8/Jjds0EMQgwqCNwVZvh3br5PPBrTG37GBkJAw8U6u5
xG+Sfm7Mb/2bzt+NmUmHnp60aAiXFmMDfjIIidz827JKPRGI1VcASqMrPqarGaHuF/1bRo/fpzbL
wcDrYIVI8H6zM6SaUz+5UrpI3Vt/pNKw0m66dKQHbxNJm4thdDHzlsU8Tk9ahAbolsCetbM+zA2b
5tWVYWTVQm4nfINxdW6YlENHMSpsI/Pq7qCaHGxe16glfS8i+Z1lzk5CsfpFitU5MhSDe9C6oTsS
PJI1QZdW6m5sNXIreFXV+FCm1ZACf0USJRzX67eal+yjsvsmtFZLC9rQc+IbIJMYc3QGBrqcwhnf
ZZHxCnKtzma9h3TDkKHoetTmUb5gAwGfm7IqDQabqNQ+iWzpb/sGjebVWjR85YrMVzmssIjtrNMs
R9kxlBdXbgeZb5t1BhzHyVHNvgN7XGwhMU+XOhNFKooD/nvD0Kuds7BlIbWVyE1JJzdlZNCqsM+b
cXCvlkFVuDF4O8IdoamV5EOWsDWOO4Ww1YBG6Y9XkNQJ4JUUVLimsPR5mus2TPtt8Zm+m3Hf9zOZ
5K2vqW+Ub2Bj/MzoX+cIbJN1TU6DXRoPNPiNnSNTbNlBs6ok0cSvgsnSH8/MJnIIiKuq0u1y3kNz
MWTHVPAOxsCY3xlGTY7sqtMkamq66VcBp56mGU4TRV7xvCo9NdMwTh6RpVsQTtTtaZrv4XIScNmo
e8l8Jd1EWK02qd8lFUMeGZ88j7U+xBfJ1MDkZXgg+HaU28Ka7WOJnna3rALW2myKr6ZsDWvnv+ld
u1X6Kt9UsLGE2xBUvW+cegvrrbDi4gQNNjNIWhi+oMKloAMFaN/SckZ8W4sm/hJ3glzWVaBLbIK2
5x1VbVwOdylWIa9BY/OuWgW+yZvWlxeHG5RvCuDc1PMr04jbFVvWjxuPcuiIVM2+TlF28laUhTgD
CFtOVbTowZLpa9598sx3zHbeqkoeivjaSXqiUgbhYIx3+0/JqmxOVo0zk4dx36y653xVQEM0bZ6y
frmmfWjfrXf2TWT0+gaFV7V1WuOCQG7Go9rgZbEaGxlAYzJbsRr9tTZm/aZeVdoxft6rrhXTuR5z
NNwFUS1z6sTsiMYVlYgCNKLj+o0Cot8DsvcfYoGDxkETc/Zy98NC26VaVeSuFjnnfFWXQ8LUDlnW
Tx/ttqZHnMF2OKvUMj+X9jo4I5eujoOp0K172kdIGKreetVcL2GEytXY5avwfZDFV/Q+ftiBm/U2
2jC3Pn1pRzw0FjM1aoGx/kq0RvxoZyLWgzrv7Be5qvMrbFB8BkyuwitMti2NFrSwgo6T7tSnXFGq
wcPLgL1BgbRWFwDajIgNSjV6NI5VtpN2TNFGzzi9MvxkeMSQTWgG1+exVy3Wnqy+98z5DENTC+3V
naC5q1HBWz0LHltWP/BF4X1Tq7HBL7z0MEZ19c1NdX9TvFkhmhI32Ra8sU7hYMBQzu4p/r3j2lTe
5NzdDxSujKtQE5kHf/VbTBgvkFoamxmepcuOEW9Gtro06kG3vtSrcwPfgMYOyRAE3eqO/RktuL+x
Vu9H/eYCcbvpY5707PasrL6Y5MD0wYiFBMTWuB2x2rwyf9MQk2Morouk3ythWp/MipH0svpSxtWh
Mq9eFey68tZEObtyGvUHFxJXHsLpzNsdBMsYOSBmGKzZ3Uaoob7PhFbLcF7tM+DuNGo3Gb8ycdcP
FVP+z5YpF22zcGttl9WGk0hk04G3GnSq1arjYdlClj86F7NdYqLFNGsn4nXo2JJ07lHmnWoiZ28R
ZRKL1Oo04+fVM5TOnXwgxKHNwnb1FSEZL7BxGjiOItU6AaNJ88h0cx5CYbbfy9WxZKjaD9jn1he1
mpqIGOvOy2p0KhCKYsDwL+1oMtB335xRjGfzS7J6pozVPVWsPqpsdVS5q7dKn1ableYk/r3wlTyM
nlTHWkUpGRaRmMIRt8gN+JD8Y+nX7cfYw9RVsb//0OCLuBoUyulktYEZjPG3iV5n+7nDJBbBbGEu
SJGyEZwtWAOmUvJYYexogtgdnoTQaTumAqGwRq5e6KyWtVZP9NuWbFhri9mtPlVvFjdyv+Yrhuhl
ju7KMIH8YolrV3OcUGjJCS9w9pTieOey1UYHQd75avL5TM5Xv10skVA5qw9vXuz+oIuFF71X6SvQ
kgyIHYnNztlNm+YxcscuDjS7Q08URx69CowK52E1BvZvHsH/zTz+XzbHBjm97Gb/++b4XA9pn77b
Hv/xV/8aenj/QIlCiiYynzcpD3vgf4mD2DivAllUwuxOgVX9Z3tsWeypmUhgCkc6RDYN0qQ/xh4m
H7iyfZATQZdaEzT+jjiI9NWfdseGQfWLMAjxEmMUFyXJz9ognuppqFOjO9pUdRDnM824Z6e7XLwR
CEfdQnEKcPPqL73mRo9u4mNkKavopPEiOfU0x1ANuca55hHa54I0ZxouRQmcOtcevaaktZY0dkrA
uvQh7mfqBlT58D3rTAAWSVx8YK2Q26b0YN6jCER+ILAuVLyONuAUutCI9W7ay1JbDhTpzsNQDeo3
UuV3ylOugBC8GG0uA9f0T/GAGZ1MpjhNc6QPq27R6ADZnQc/NKVcz4vv/cMt8hfi8HfS6LfjoXW1
eLDRmRrvIT/mmuPB/q85Thp7KZKlX1bVQZjyHP/mSO+c/euRKKKo8HDCM3d7H1WyMLZdaH3xqmaA
vIZa4JqZ2YFhIk8fsOKI/Zxk0f3fPr01HZBhGjeThwr+5xsq081+KmnNHgeHZkGgDTBXemRp9mZQ
Nm7sv380m/Ef9EYPPfsaVvxjEmvse1NalRm+S32Cnl515bJDeY5SZyj8x18f6x1Yy16vJw4hDgIw
7y+IVgoLWwIuID22iSqQuCQMujZtW9bQmAzkV7ACbgZmXeepz8cD3kLZbNPe6f/2OWMuAFUpgOnw
r7ve0D+kzxZG785ktWXHdsjJeqIL1m+cOIoefaep9d8c7M/3kK0ba6vYs9EiCvMdHaJjimTJzsmO
jbEsd5Bk+43UeIKbpMkTPG0pchW3IhTnN8f981NCeAz4IaZIRAg77/l9eZxNaew02bGaWt7EI7/m
ZA0TGSIpbtFf/7DvjiV8WgRothky8/PSz3i3BooUiO2Y+OkxZdi1IWQNqFajd/NVPE/W06+P9W69
fTuWDVtBCKwhwn4PQsxK4Ecdjc3jMi+TQTKbW56K1BqNza+P835mvJ7TGlflOywy3K7mzzfJ4BDj
5NQqxXYL7YeNLM32QMwV6pPRsh+SNC2pbzuJu3dhuhptGUMkvwl5fXfvrOeKZo6FDrrVSl17d+8w
uSBXxpZ8h7FHLG+MLcO4RYsvgHfLUx17zHoca/7Nev4OfQq3CnEBSxDOITKTTehaP5/6GDu0PiMX
UxR8qY8d7rqTY4n5mhSeZN9ZTdUHUls7GhNZnm4YTcM8HienUt+QlLbd1wb15ymPqugQr36CCL//
KVoy7e7Xv9BffU+bHwa9PLuDv+Br2VY0La6mHcgCc17YOIsuHAHd8hMVzuQglmc+EcwZzQda1FN+
wT6JrcoiUvY4wBW+8qUfHVXqWde+5vTQhkdSfzd14rvj/tff9c93radzNfF7wCx1/uTO0P2KKVkx
pdjR9TkP8xheJI39Xm5/fZw/P4n4hfjJaNF7/Pv+3ZhqcESh4abHeqqXOz9diFqtclJX0e/bD78+
1vvlnPvEo+JHXAFhByHJe/ANwbN2L1TGcl53+Sb2onGDKGsICx4VNHINECXFht4YlPtZK6t4T79f
/ubCGrq9Pon/wUaut6tnYX0hSpdNAV/n3SusgKBp8mREB3eYuvnoFiaLqfSV1RzjoVnusIDoL3YS
YUHEIYs/okmymP+dEwZNqoV91cdjdPKHYb5FmmYOWJWzpguBdQIANPNyuVB9IrrGZXgPszt6HdVQ
fPDmYrmguVYIm9vOWRV0OVJNz74aO50FF9WbeW8PufPgJI1+kBC2z0klADmCzdEgSkzL3QzeawgK
prE3ZafL5yKa9ZdFYxuHYYcJkq+q6LX0NLs5VWWLjrBClX1YekP06AiSASO92617BBJV9aBqTfGc
+JHxFWqd9TTRaWgDIoZKSAUqEq/FKMW0KWGEgDT3suQSWzzZoIvjjdGN6cuQsHhTL9uvyC48E2YG
28YVRkcVNaV+POAPd8R+EjqbIbjh/TfPxUgJqt79DMO/8+6RenK/8fTH+S6vfQ6PRU6788yetVPv
B/fzgodyowj/ubjr3xJtwNeA8Ca2bTr1U+BiDXn0a2u+8J4pPrQE/9y8Xd7ImeTWrBL9rrHaJMde
DpruGBmxY51MvSScMfZLkAVLkiHDeFutBoi8nVxYoTxDaV+qOueOrHVl6GFRGMsBSB7XbsYg3Yed
riePOPXFx6HTAdKYsV7dWrnprtpKPmdK0uTiyCbe9K2bvnS6D+Mn6ro5xmToF0uACwywXmxZTx5B
KGagmVzb0jLTl4Lu985Aa/vMDFajFLX7gr4kcXJ39sQUmCZTp271sVU36YyjZeMKI/0C4ZOlCejS
B1pjotha631YTnV08ga0t+GceDLdLMpgA2OU9bKD1869RGjqcoknEjwAAqX9HMh+XO5KW0NVtZTs
c4akRxqacQJIJLJpicKeG2yr90nznEz0QGrlcffauVC3XYSz4DAALoEgX2uPDrpnfsdYzJeY8O1T
7oFYX5hiYxRTZKwW7U5mSGHiCXoOOEE7nLW6u6MsT4+611VXKItEiPA93Thmr1+ILVpOQ6s7Bywh
0WMsXcIlGJ63TpVfgJrmIdnf7k25uPs8XTCHVZHa62lmffY8Hjs4J4j6Z4lGarA2uqYWunCmGRq4
v3a+qstQdIRAkkEgzA9+Ot4QrjOfMsPfJSBtd9gKargeFlIkbWhwxU0+zWVOq8i9LsQ8X2zmcaVR
9QJNGJ3rDkHWJS7Tm05hKsdOpTbj7AnGh6a1s9v0yYmccjv3jXlV2EWoD7kNDLya9rlf6iHN+ySA
N0rqSyOWIPWT+z6ZX/zGfG4I39hmWmkRVIZ222Qge9R071OL0oVwNHh+4aw83mpDY34pLSJWIaQH
o5leJ046bcAePI5jdFVXbvxJYqnbJmJWp4ScMFgw6x6pNOdrJ7Wsi1z69s5Ii/6kjfA5loUWqdvO
XsMEJnPJHVoXkbj/jj6/OcxGDb6pisaoDebYyk5GLWojiLTYPQ92wReqC3htwTiby5O9CGunpgII
iBwBLqG0b2/YKIlkMzmrqszVi6eumeMn5vnTw1zb7B/qnlFM0IzLfMmBTm0B3bo7kQMZoyXeHVXh
MDBq/ZKDsou+dLF+79nTdO9O87y1lmHYru8fNOV1Q08obdrytpdMzF2eNMY5qMvMwMxrKGMze5Hc
Q8mVV04fEnudshRVE/P6iDeCG/vuockofQbuv03JNm/nLzqD4GlE79A1ZnnT6/IDaUD01lChXYt2
8bIwLmoPGjSxBkTJZCZq9qbPd1WW27drfNfOgRP9UWbxdGUNaiPTaDplAJEkrMnJ/2Ix54kCuzJ7
QP2sk8eKScMJKXXKzGfy+sMyltyYBCFKSoRCuyvmzt2Wc4c9H1W3XmJ5GMgZfJVCYUhwKgNsUmm7
H9XEHGKv26mGqZ6Qv6ge2I+BpTs0y+JfK6117joAN6FV102oydY9UEH7B18ZpgwaY+i+N6bnbZkq
zadWkvBeCv3ikwlfhMI3zsweK7Ywlbsf3MK/K6I2QntgRRbFf5Ywb0s641FLgQ0ZsvBP/Kj+g7Ix
FfESJoYZKJn4qha9v3OlRtegrWBv11j4PYdbANMCHf8otvdk5RY7BzUzNMtUPOVzX9Pi68ktjYzs
GGWteeEKphvScsN2jIz9aNvc2CSMgFTWQ0JNzdu4LewD0hfr7Mcx9qkG4l5kt8am9KZ6X+hLsyuW
3nseJKfEQtOGY48CLvRk3YHtgZ6xf0tEDSq6pziUovhDpSvretC9+kZfYHvokMQJMuw1IirnXKsF
UPax2MMVdT/buUMTp27jKyTxXg0oQRTHmQic75Jy/CxBwWKO1cBwWI2P3hSxJ+904U/dOra3r6nY
sZris6QAMOpTYcySp0uS5JuVxW0DSvTG65U6WG0PhT31vUOplu44eWClUOF6V8ztoks24PcU8Vi+
5BXSoi2gv/ajwKy1c5wsf/XtEjBFQ57UURsqekkw3z64ffOl5KO3XVujrfHtBfBIT37Is45eZ2IR
6EEdNrSgebnqMmyTClRBtgxXkHPSkO7wll883eal+XXSyFZPQSJgkPItwl3ieL6gbatfXKMagaFl
SIF83oGoE4h1srHEoEqTt4Y+9i9Zl7NmtwVvDRaBLicnfRSQX+wnqQ8gpr9iH2SArItKJa+JRjaf
TMm74sGWFWWS1F5bJ6kuym7M63SyhyctjsYX0aXe53jwSS+pKvh/TCgWD1WIjb3OLUM6ItVBc8R8
Qozox6Dkx4+zxLqg5yVAMm8sgJe2q6yPmW3ILgo1sDm7G3IJ6WqYbYQDDQg230oq5nqZfgFXWuAR
mnhnoPOay7AYBoch4hoEGIDzUgcjWl1gXdkMGynMmuVsBvDhWZkJ1842MbX5iteIQXeI+xLJShj3
i/aYFr7OmBHgQcNLYW8BST81Szp8JaLrTTpUAAEsuQqdl36JSE6B3csW57KmTgEYRBp6cHQr+jDb
pvWsmY32aqKLPkdvk6xqySBT8rFKKP/JIF0xMAe7+xI1pKWj7/FD5KlPbIyjrYwcHRdNe+9YH2IE
jcG8sLxGRcRNVX7Q7UoPdKhX7qjyIHOrJcTLvsPfCxijwkqBz6gMFJsT2JAJrAciMlBOpRQvlqhD
X6UveWEyhtWok4Mhgf47OytcRzN3gzN9l4vl76nlRdgiKtjluEbDvHROZl/C1kxHIyjtYefFEPVw
sUAtj7id9UwZV7NdwkIxMBjywUk9eHtzbvOgLOdiL2SqHloHoBspg/Elq8ZXrUGD0y5IGJxxNE8p
jd1tTzfrlHYz4cEEsgamGjHbNd2wJ3RHf8klfiNqfN46bIROYqjFtvfTdldOEjubVNk5N9Q+B15F
uFOiQopqBw+4upkQhRC+qJyDTQZfqJfMAwlphC7iYRhiK3irGK8iM8uwVMv+u+y0etto9bI3nBSJ
aOt/6Wat3HVz41zJht4BM65jNvV3eEyfU0fs6ighFGrwr6uyP5Va+3kql5shj044TZ6aLrqw5NIw
wh9z5XTLK0j1D4bv37tmtW/YTYdVBjlTT7Gg5zQpXQnW1NaRKnSrRVwz7Kd6xWXqtfmifIONlRaz
yCfmsYDHtPFNfZcNDfJcd8Iq5XwtR8hdZklXO2CmJrbxNAwfAWB/VVBZHGQVCCOLdApnf44/6ji8
ocB0Xn5C3D4irmDGVKcW4/Dt2Kaf1Kj6wyCTs90+6d44oJonADLp0wfXipODO/l52LXj8EkzO2+r
wM4cRmqY8zB02gHJ7fqYz/rJtlL3k9OLCrUVdOQNeb3dMW0d2qNTtpYTrp+ofY03DLlBlwtcRs5y
lqOtdbukVPfA9P1vmBVn7aQ1BQ2dIPd7T9+bI0qHK6ShIDIJRh5RQ5hkXOIAbfPsGU+tM9G4QA9y
jHF5+WhTc7SRdDUFQCY9g8MFXAonZ85+6OBahCZdS5xuhNhrddYGmk/T1OknSk6gsGE3mNFnL86j
V9KBeQA5KiMGG4Fwx1aEQmpDGjBlUcxtPxBeERX0mdaZxlwP0ecB+cY20lpqjNokEi9d1DVpS5TA
bTRfNMCDoZkyjySd0NGvM81Ox630Z8qOwWVZmvrMCmGnUp0YqRq/Z4s53WTObJx1I192RtzlJ0Qa
0WfiK2lyx8CE7w1iDbeOzTSSfheuEeaujn2RybiWvLC/CeCxm/5jCx514xWao+8bw+qO7O35aDBo
GqG1FOhoF/GfuIZLfYV88otTlOg5OrZ/gUiaW7tbwhxD6LFq0AIuvPKPJtKZMO2t6GQlNk0B0BIX
WHj0CNZJzdvxxkZozMqdjjk5nG7qBLzFrig/vf1fIGqa97pD2V+7mb93bXs5mFbePPelpAZTnUmX
wLOmm2lh26NRbDLrWSrnwc+5mNAmbHiwksH12igG2coYRdVrtCP/WZRpAwwmTXxIT3zFEsHHyVlk
tXdKu/9Yp5ITSDM+kXVkuetpvNzaaWF8KgedX73Kdb4z2XzHzq7Uba7Y7xJZpR+WfFguqplnCUGV
8xIlvfDGpuxrx6SpQ3vO2j1bNWr7YSjcbjPm0ZSDKqMrQvOSxQB0E+JTQCK1GO32mEd6WXL/64t2
9uu4eab5l+71PKOj6C1Xftf1WHYLH2g37w6ZBFW81DuZT5M4I7TRr23U0lcEgTMhW2yaV9GSn97u
Oy2tlt3IBJ/tvyw+FF2x3CXkHFMmATXj+yXY1jWUlTRFKLPuimG9JsXAlM3gP/mt1HVNbvPJoUkZ
riTKi1kZ1b5eW3H9UC0Xd45wKReTt6lr0PKO4A6QjJjTwB/XDywy54FQIW3rJ6PHL4T4XTJf3yiy
uT+VOn+CPLc7uqg3Nk0tuVqGo7hhCTWaLyMftMX94Nvg3zT9UwLTE0SRhDac9tz3icb22oDAxxO5
FvwAxqLXxRA0lTLuJmvhQzOl1c+0Eitrw+t8fJImEA/fmKLTmET1c5To6nbGCNIA3+IRFhYaNXuS
0SlqjPo5d3scE63SrGDux0JHUltExj3FAWdY4Z9aQWRxzg4Yxdver1LzTN3SfZT+enlLYGenoeYy
jX1t3k+5zNhp8cXNPk++lUvZPJOCzqHV0I8nUGjRUdJyLYPB0/rnhdy1mIznO9nyd34HmI7F92Ww
+zFMDPCZjWy+Vrrn446PcPaPXXTSJb8OwYg87OjLwmiYfToWFbmVHcqruHbmi0UL/NKUY/S5mzB6
hYuzGFdFbBoIgZzoZBcW31xS+dibiuVwr1s2zQ/Got7GXu+CqaE1Zzc2LQVQP+BLPcQvweQP3CXu
or/EetZg6PW0GgF1wzNdd3a0qalOscewPvqCKxU7sfa4UBC8ulHDCftyvQe7NQsAyF10woFRRuwD
5gV1zuBtAF9R9nlOMn73HOpk2HuG+kQemPqiRo8pVM+GvKOV2sSILSq02WaTtWejH6vrZJLDY6pP
3rdmFNFrip7mNNoJmsd44s0k0qndwR2HgefjXj+Ofht9zhzbroK+w1a+cWsa3JuiSes/Mpv+h5P6
DfzEchDv/tA9/xNO6uNck4IS/+jt/ONvflQB25bJpG5Fixlrjt4fMgfGpvCkXAZBxKwJWmH/EQET
gIKdkbx54QqHSpPW938QKP4KEmJLAJyeCbb5d1QO78YXbzg2Ay4KgzcMLr61jh1+mJhGwwTSGLvP
9VB+i5nZJsXLD1fjL2b6XKwfe/h/OsC7kWynrKJsFAdAvx8kePMH/5k2S+qDf/j260O9nxcwg/E8
22KcbzE6EIyCfz6ZGeUq/TlhXDK7mHm2caWb2PiY7Xtm3tpf+kzF3tekBtOh7/XG7LUlrAt7TquT
bultXH6r29pzYwT3ImEiuo9oTO1nrxq+Y0zBKHYe/qm51Vf9bfFPLa6HtvLKQXkWPc6t3JFUYZ96
mRm3WVsj6J0xy+DwZkFfrf+r9BdrnDYRvwwdCkN2AdU0f2j/CcunSTi6NanVHiNInGVmH1SDeeqM
Jn2aVTHwvmwHN1zwdU678p/ZAK5kzmwrZ7n2IFhOXzQEJ2CJaWcGUJ46yjEIODcC0PVylUk/0R4m
3nmi2hLtGvka+ex5JlW0d4uOkIG3X+R/q8ZvVg1muysQ7r/Loy7PafX9xzXjj7/4Y81wQMhZyOUc
y2SqyFuLx/aPNcNlyWA4xw3OUrJmqf1nzXD/IWyP8aALy8h7Czn695qBaMqGhcEszfAZIyKaepd3
9Kv8o3VN+HEsxwySNhufw8KFIdxZ15Qf1oyZ/CULdjm6owgB5NaeL2ALfrgaf7Fq/PkQSMNs26Po
5Cujv/r5EAye15LSXxC0WkG+eAHAy8BzuKT/vub/H0dZv8UPJwKHRSk74ShEEfbal1p9l/ZvhEa/
O5F3y5+b1oKGH4cYljtXv5vTTbv8ZoV9p9IinxW1GxxJpG++4fGe+fksHBybIDG97jAJDwSqRisk
beq7smz35JaU/3yk/7vnnk/76cd/O5pvMPEGVeC8V4S4RHJIPH1EXdcxFQ1DxSAtXbUt4qbY/M2f
h0OxmPN+tE0c3e/Hv3rvNIotMCeWePGjykQbxNloXHRSlYJfH+rdW+rtGhrMkChqyNglcOzna8jC
iWbX4lAVsXvnvJArQjgjaUQtKmhjVe6hhsx/997g/EzDwn7jwfnw3x/UTiPIiXXaH+acqwgQF7V7
R8sz0vjn1+f3XvOy3iMmOSyA+9DWifdRrrmlNUvTaN2hnBOI60UEOFZrveyIkUDBSena22Y2FADv
JbkMBdr5Xx9/fV7f3zW8llftCeFw5nvN0hyLJtHzuD94JfHrTsUJOu309OuDvEPLvv2IFi90bxWB
oV8wf/4RlVHLWfpmd5BYNPbulAA4jl0rui5MYtCWGRbTOED6qTv8778+9F/dPxYQO3SprFkE0/18
aHYjyohNC8fPlM80bG24M5k2A47TdLTgNKbwHCUy2v76sAZ+sT9dWRzigpM1eSkY7OJ+PnJfaE0W
j213sLWq+1qzC522VBDmlkbYcrCjvLiHRUm5VQzU9L0+7FRv8RPQIt3PZNzuU9LsP5jJYhmAnPts
00n3zrTL0d7QvJrOfuektBM7fWNJNe6MMYoecJTSrnHLIXskWFzhvnSzq94ZmcfXTBe8ZpN5Xr8t
amM8DFkXYvRPdFpXeE5zHAwXQmFwcbVDHThpV9OBxOKT6IV7pcPuQFACmitI7Dm56K3mUPAVcAl0
JqmJZo9XMi4HblQcLhsAEsN58MvlKZX8Z9Ik0Lfd9qtjli7ipBLct9aSIeYuECfN/ixyUz6pahZ3
E+zTvcaQa1sTbERfBH5TMRhiR/JFC4y4MS4eI4EtFhgVsAiN95Yr+RAqyLO7ZPO2XjxzZkDaG5co
goRZM00I43pI7qJsnL76spzvxsUCCe9EittghLOhpcv3qXKiT0mD9HNDfsXyhJrJtjbTYnzvOkVe
LLob+aq1AuOJygr5gQQiomaUI8XdCCYCyDsXGNnnpaavLwOEHA20ItvBZB/JMxw9i43jGjYQ4dUB
cwfVnBmPdPHzZtp1FovvEtMY+i45fMsW9SQW87sPOvCzMuFdiUFLP2G0g3M/MykOuoQHqZrE97WF
5uMSaJdD1rJiZKiBFH3GRX4YdD6vVHyPTLn5qfTt/kO63voA0N2r0hsSSvgp2lpkB+wH/L0wsgDp
x5U1bnBTdMD6aZsCh1iYIjlOHPow50ndZQMfEuMbn2ym/Ae6rxzAXJywbTO5n0ovP2R2Nj7k9TI8
SHhPNKd9bBC5l9p3RYxbGiB5fkIHhwlRq4ftiNTsxvO5nEFLCsSmZPi7wWfpXks8bdkxQ9exawro
pYFqUyMKh472CXCJGDVPqj9kFX7FAGi6fWMWRrZPMJftDdFFL5FrgzZQphZdm5PPUDpP0MDgPqkG
gnkicTMnBBbM8eyEmFHEaW669txqazcUn9XR8RvnNtIsbY/R3bp1jTI+T8IG097SUIFEgJ3bHnXk
Gkwsjm0nsf8PCmAXeN7oRSJZgooy1TKwtEHb1+hHXkWWe6/Mw4gm1vrpqgPB+ZL4urGNh1YYlEOe
vtV66TNA9tfrEQFI2xiL+lYg7sjCflTFNokRN1FRzYeSIOFzEcfikWbjgi/EgzplgQLbe27V7W0w
G588MxoBW9jJnV62+mGE3OVsxKDoA7rpyGSXsehXI4dO2JL+cD1YioBQUrEu1RD7N6AvrEe6hohQ
wINoW9Ua9tVkxvOtNdJJjpvOu83SrnqeE3u6w0mjblWWyGtFLM7ZUPTfcEfaV/n/cXZey3VjWbb9
lRv9jgoAGzbi9gtwDM6h95JeEKREwfsN+/V3gF11O3XIJjvroSpCmUqCMNutNeeYNWVbrTEHH9aV
dVcDZdhI1KQBJTln8E2V6EmvAQgZE8EWypuWkNjSW1RyEr3SsswNgsEKgs6o/jYwORZenFfxXQN4
+Je5WF2gDUxCZE91ez4N1E6Wa+7que72shqjYtPVSbdhQwlaQDUarJIWBIi4auL7hRJR5BFzws80
w9japC7cZDRIy5HfNrrXtWo5ztnc4JGhK5ibYdL4qVWCvDeL1D2Qe0qESppaSIgi92ASGbeTFB/B
gq0knzhLIB5aRA74tBWpi7uq3Kpz2x7+qwwdN868w9CubO2wD/HEEl7gD6HkOUzEdHg6ZdXrkk3A
y9hIyTQ2ZDd5ZdAh52zrS2aBHwDtMWsNth1I4BqvgJYJ50SmevZWZB2rJMeWhirzucsq7QXgCwql
nGLf785FUjd3E2ovTaVCvtZk9dIyQXVSTEVmWtC9Mu21bI4FonNohA9ORv2Kb3jh6UpnY2jRKuVY
L4lYiFYMbZvB72edYp/I105cJrsngvW6DcUy/qrRCmWbcH6+eKv/612k39JGplZmxNXjkBTFXrp9
uaeEH26TRVNZq1fkX0PfU53W6mDVP8PXkgfHthyMRD3pGU6YqevynjF5tsOlS5ea8nYMsq/V3OTC
yiCCaAqZCx7ymimoEAPoZF9p4gDKAuQcvariCFyU4qFN2ki/NtWXgORYfmGV43tAOod1p0G/+fYm
7cJXRbXxzf9h1k7Jfsai2rnUPZeF7xYep8XpPK2lAg5LQLmvEwsNuDLx6h0BdrvCaIyZWcS/3krI
2VreLlrLPAuBdlLVJKQCkg94DHIGnT0H0faAgTF7HF2wQWXZ0LhoLGVrGq2LaIJWRPTWcFoXO0yu
gJ1Smi+jRXtIaNRaKxf9RkwT6lq0s/GsFU2+LWs+cPgU2XHhi/ZRfcNKNNTyNWUNPyAU6+67zFoe
+ZCiaytWoiuZ9u5dmaL7sAzcJklbl+R5Cuub5CwqvZ4sIiJ6Srbib6ViPVSmaymz5WZR1OF1KEPl
obDrkJYPFZiNo1j/fE8ZFY7fs8ovOxli3KlGrV3SQCHBFpzeNVwVpAi5Dt/anJLvZd85N241TDsF
r/iT6GfjaWgV4yk16/mSlcraxU2sbGZijjY0I2g6hmF1sURKe1vB4N7qLQhyJRPT5dtTlyZSvqpz
nCs9U3dqWRK23nbpGWlOmtdU8LjLHvJNxYe4m8yKBA5EF9vSxZxazFJs66YgEKlVDQax7c7HnsL7
VehoEaZsjCT+27e8OBqyYMUgdpfixNniJNOl3ZXhFt0Dpngoqo1HoTi7Upu0OFi0or+5IbQjGaLF
91bH7gaoBq9/weGUdRUtioaOWTS6gnSamSaAuWhrHwONZDZPl0wK80EnDe/KbpeF6BGzj2g81POj
ihjYJM4KUu0CBZEuXeae59BkvT6zU3JxY5Ahgm6Z0Rc0HccFwJg90ohs6+mqsTuWbjsGLGc3Fb0M
ApXtbKOTKEk9S4vdLWvTcHBbdE1eaHQoZiRxOX5pl9V9j3R91zPhsAdCQXIGP09eNfQZ6ZNaAzYq
Oj7zqNXHBtHpDn8QYTn4m5X7TlUpyeONZ8dsAGPOB9qGatQxNKVJbMvyZuZwhgaJQD3QttDK/FGl
N7stalpZwk20lzf1pFGgiDPGUX2ZqTkSB51UwlOMVWSMzGybYCdBFoNAuM1s+2iNGC4dObewbQnb
gbwyoKwtXAu0iByQ/uInF8uNaqGfAP6S02wK+cO9QXyZ9FxaQee9VICw8levUwEOxquWJgw6LTX2
iSqWA1Z2kggJyljv6MqOJ8KPXTO+1JZE7/w+Ke70KWu3iN1KPLGxsudsT1aoMGf9x1zODuljZXMH
UhN1fZYoZ0hsrntQeR55O7E/psqr0wDU14zym+jRzuTpHJ5zGxn+44qZ04y6duc47YjRN9L3YYjQ
pGRfcoZauEVP3qj2lh1ijLKFlDYZz9c6zQsfc33x0y6VnzQJrya9Ezt9Got139YcnNjWPVKp78cq
XvzWUaKA2WrPgxh8HCzlJkL4h3DG+aaU2OTA8VfIebomxAm6MrwFCgXVkYjyzNogFrjmfkE8Geyq
dDKWgK7SMSVtpIwjPxsiDO5JjhWkEkMPkD+Nf0T9YAYZ2QULkZak8OBWru5qjHQLuCe1QX2rx2dx
atXXBHvX35QoKz1W9QLoTo16Z7CRlGO1nTa5QyhyP8wLCWlutjfyuA+UGIrfhmQW49pw2uU6JZjv
roZDu0UyaCMYmtpiYy2WtZ1sQlbDlmC0nDSU3dBkVOPUPDmC9JvpyMvmxW2XAmO5ImgE56bbbsYq
EiOakn7KsrOufGF7r33HPe5caG4vVb/VSZQcmhQftF7143W4zNVBzrSlUyXudtJBQ6kXZCQidlBQ
c7Qtb3ED1ujFiI1mdRov8xWu6/SmNGW16/FQfrda9lfeRPT35ey4klDt2D4SzFM+hbOthl4DGP1R
XVdISytqeuROHExl2Z/FiWNcxEUnn4DWmcEkm/GYm9FwRkRb9lMaKdrEWOPlVr0Mrwe7Ln4VHVDv
wdKMZ9QXFcQqgINHjTiB81ZyArcwGNIdHUqDs24HEGBWpPEgSrvYIgjUaHyDi7qslPk1G2znm17Z
JSrAxfGjKF92qLtTPx2KGf5gvKC9iDHCe70ykcYxt8xkaZ4GaT3kXm3ZKq+X1fY4c6rAdyIWUh6c
TdTVywZC072SI2QpJQUtZnmPmq1DlhFCl0yrn0A0iE1m0QhGZmY3kOLYGe8r1yruq6yozuWS64e2
RfLFfr5AUAn4KqudniCnblSKgOOSpbzOkqwib4StrPWW8ygVgtk4dzp7TjGjpytJ+ED7VJ6zKObX
bBXT50kT1UPaZM23uq8ne18rAKK8JGzAZwyVSURSlrGlMRRZ3sCaGUv/ramZtRaUqb4d0+Og96/R
6CD6obJ7PrlOeSbY2f4sa9UiJcLGjKdkl0s1gP3rhJLvJRplHxlJdZ4NNQAHSFDykkJgdJmyGfKg
l6Qdaa1mg0LYQtDeQo5m/P+C0AzDjDXN9XqQVsirJFl6VddfZ7gvNwZuxMep7QQLF4kcWlmEN10t
qhfKYD8MeBE/kFHfLT0C8J1No3aj0KPdp83CzF4rgtDyPr8jIwYKKILy9tZU89XLb6H7jXt1twwD
GXx88QDVKmMfk3xyrmcWXVnyrQi8KFzOpqkevdCzpoHDTOiZQoFiGU32PUcd1hMsDT/WGK5NHblP
xkSSoVoTksVPAV0zNfLOSIxfdu60VwNFLWywIcm3GWpZntucXrjuMu5Jo+WJQYXeQ/EkpE1xeSgi
tJ/sITbukwHLe9onDNjWhYFWsqeaY8vdmYq5lyLWrzmDPDIhZ1dTvVjHBk26J0dpbeu8DJ8rN1v8
nE46ZUKRXlpTiPLPJDrV01t2t4BXGz8axvK2BD3JDleh3lzIg3Tm4iaE43NtN2oEStTSL6EliN9a
BCe8Ssd62/YJSVng669Kc4rPczMz74waLTTWh4WEgu9pCXcyBgJSMN1uhxqiziIn9SYMewvuOjak
SmbVfgYGdyeZcb2eXNet6w7qvs37+6hfQm+yVesoomrey7H9EYOiCVIyJH10DdORiVQJCAMbztnK
2cfRQOXZRU3G/rcqf/cyJbw+l/WLwC30vXNkj2yQqKzspVLTVD3T6j6EBhGmG6olIx9bp9/3ujLN
PmlWpnuZ5C0pcFXZwFUQLemou6akjOw7cYseb27z+7JwS3SLs7uPk9X+RwnrHt/E6zThSlAJRUHA
Jtqjuow/bZNTg5nrBWm3JoekBgniQkLYoUhcbc0qCBSUrEfGv/nNLqzHAgmub4SEJLArzDeUO352
eoL0S53XeGzW13kcg36ynm2OIFO6nJutesMeyqJyRplI6R3tp+Hm45lRmWJrNYJCSkbeQBRqweAq
4e/YEuY14UL6TTe5v5vJUB4jht6DrtttvDFBciCoaadw0zma7SlgPPaqO/VwTEn2JkNo8OinFl84
G99XQXW6TioLNCVuqHLizyqo6FyrshPqr3aT5kcCxx/AtC9BZHG6dW0K+Z/XXd91dSingxfAkQc0
y4FQ8OflorZRNVSEXK6T5n2jN3tOAPAbQ1v9ot3yzoq3Vu5pz+sG23A6Lqc9bXdZ/lnUtpZ+/Nm9
FennsP81SYr0SpdruKxQyVnOoj7H4XqiBLjxb1TvUShYtmUInOvvuge2kAsOohY3T2TcmCA2L+qI
Ounff6i8wrWGrdL4PPXkGzjZeqOgB/PWDhnSNTrXnScSINL6i/f3UTvCQG6E6ILSHNbmP98f3LFy
baHTWRobUK9j9cNyqh+f385X1zhpKSWm1C1GaxtgvbgAOrM3nOIrn+zaVjhtq/D9wRTmUzSBzP15
H66bwqzRZRvULGAXUa/qR534LwQCY/ItVmi1IGxUVww94FeBRhjb71etnfdDDxkKRk2UzqrL+eWk
AWGYNaLjyiUIRSOaQQIr9sHcN+e5kqIXrN1y83ef65vsBQ2MbkJwOB17DXsrZ8YqGBQlUYaGNd/A
G7a/mE/eD3BBDx3eOvUdVDgrf+SvnWE30uTSZnkTECAAC7omGBsn0rmdUtD8/HY+uBI3QR4i7Ezc
kPbJZ+J2SbLMs1MFTG1oHZXuTMz2fd2mj59f54PXpNkGAiTeFTOXsXaw/tLrtuoiE25rV8GSqJDU
nhUnJ5uyXGWax8+v9B7K7kCA/8ulTmy7HFSt1e+FwXBwqd6VRuQVI1g/b3IHjJxDuTzM5H3sAR2G
7aYxKPGpxL19t9i3buWiy21KC2ivd5ylC4JUC6rHyERNJ62PUkzYU8Z4uQhzNoOEvAsk5pSM2VzB
a9NlKo/2kE+XY9VTxppx+/uctcEaWsnyxY0S5Hc6/GhlUtxXGQAajreT4Ud8iSLcsueZdrF8cotS
vdQG53a2rOS5WHqiFnIiRZFhfm8hZOzsbObgNFkHCzdhYtKe0Zo6w4LwUBB+7kuLNPuquK1H52IJ
OV0WVdZsO6wlXpOQhBS2qUC9PVYoOweCbZRU6f3JqIyABte4kRJnL9dJN5zj7fPMQMuQEv7tQ8aK
N240+osdTRuDCcblaelQZWHaqS/2Kgf9/At43w01NEOzbY3+/YqXPBk9uAIbOVtNGVAQf24m+ezE
9ZUhlJ0oKvTmUK4/v977MQSlx2S0aqxRtH9PrmfGc9kIkuoDkM/rg70c9ewwyvLw+WXeN9FXGBBt
bAYs3+IpOAIvXizaySVmSM1u6jppqY45P5vsge3WBUcvvzd1kH7l+eeXPQ0po6/9BiGyLZ4o4/c0
ANKtcYjXo1kGRTUvUPoIOXRaQ7mhpavmW06H7E8bs8Cqkw3NJifUgG1c2dJhh9to0s8y01E5CLVX
dpo0Sj+kBOqlc71H3cBezU1fTA2Q9ThR9MKtGW0IG7b2CbT1TaSFd3qGxcVZzMZDFGxkCG5Rrqb8
Prii6le6m0jd3iDIE+pUZEv882Ix/RgR3NbG1vPYCPOrV/HRG7dgMwGAoj8q1ozOv85midqZRZmR
+IS3fmYL5c2jus9ggX/xZb1fxA3tL9d5x+moB8K8cIQHjrkSd2OCAYiE2H7+gt9PzetFQLqYcJZW
YM+fN6M2el01OJoDdlaOP69qXhU+eQa5Pe7mL5RVH17M0UFoOaSUvlOCWG1NATpnrCixRQgFniKM
sDtqnXQNZPLF4/toIrBY29BlokujS/XnneXzLKyUekHQpu0NrADLx0T4BPX0VSYolGLriyepffRd
2GwfXcNAMGSfbkaWrs55vsTrpFOO0W7RAYEu7XjQWXA2lVDiwKgbzBC1K24TNYyDOaJ9F1UJAUeR
k+3cypgfbJrfNCLDCDf352/6w1+PCRFpL0At93RiHKewU7LYLYKxqV+FGz3G+nCXC05M/8Z1bKCV
VDtQEJ8qYTrCoGNsb0WAHag+zjkc41kZN1Xf3n9+ofeSG8YgL5f95/p/9sk4FKNLr5IqYyDpjsYd
xdyxvGkrE6C4dkXq7H2Ru2efX/KjD/gvlzxlk6SLAabXVIuAvJk9uP9XEJi0caxjW30V1Sw++n5X
Rh2EJ0h0EHP+/H7lCsVfJrtgmtHnHzKuf4PLIFcu1xwfJAaoWawzhMmo5TZp1q6aoq01yJbyFq7f
J9JR46ewwfDd6/Tm0G/QUY9le0d2IWSsMs8JLemc3WSPzqNjMmvi9YabWSjdRGRKkQdLpf9WR53G
LVahqVZ/pFV/ifCu3kKJR5Q8QOOcRbLti1m/q2kveHGhm198Te+fuNBdtEUIUvFQ6vb6lP6ydQyL
AXky4XwBZp/ufNBccWATNwURqe0VHBIxBp+/4vdflUAvvw5hrIIreu7PC2JMHoaxLqrAdSS5GElV
bBvw6eeWqOU+dCJ5HtNOuSffJPri43o/QAUqNXXNU+KNv9NSttE8KHFvlSBE5vnbYI3aj4Ye7j20
qvT1b98koi0OF9Qv+d+pJA6tAzWkuWdVH1o6nbi6W1owpOLhN28PVpcljt8hmiEfWKcR9/nFP7hP
yiTsYoiz5iGffth2FgFIq8oy6EJAts1Y3kcr8MlJ5/aLj+f9lYz1zKFB8QHKBrX8z3dJXbeLGCp5
wPrwNM/luNGdiWjFXIj95/f0/jOlesA6g84ZVeW7bVJNzlAfDT2DRutHMK80U0R6NY6mtaOY/Ovz
i310W4Ib09noogw5ncmjJK9LI2+4LbMQAUyfkg3UTJ+2ywW4288v9tGdCSoVnPRNRCqnp9EGvRc7
j3U6UIz7WChPMCp+pZO4xxX0RUnhgxkPlxSqc26NI9zpVprg0GQuFcRVsEm2gv6HW5m5Z+fDQrYM
lv5c/6q49PEVgYCyJK6D7vS0aNS2A5UoCxptOGZu/VzN2r0A8Yvlz8pJk9K/2E9/9OqoowGWYgfE
FU++SJPNFQgeOwuUvmdtHALDyEhhVb+4zAdbR9UEWwXdFMoc7po/P/zBUack4UcHBOGuVCiiPeqJ
A+7nn8b7qdJgcKnsHVmdQK6frFDY5CeiTrUsaAV7Fqq3GMv633Zp3aSNRCTjLL6Yqy9mSf39wZer
MnFgcjXBs52eSAi+xAYMkT9wTWBWY+5SWi/rDK+pi/JmKRGmdDOJZewvjSz2Cc+qaWWr9l5OTXTA
8pLvyIO9X2azucWNB2Ksrjnrr6f8ZnUiI3W1Hlwd0htYEPOL3/7DF7MGS9PgBxxw+mKQGcU53co8
oONUbtPZTY/KRO/i8xfz4VeGTcJ2od6+ubT+WDQLo2EZiao8KKVNhkg1BGqm3Tu2/KoIwWf0ZwmQ
V+Fa6+EX+hwl6T8/M9PORVk3JRPRVAvEaWF8mCx12n1+Nx/NQMRNYC9wqLHz7P68Cvx4fYp6JUMQ
iK19sFmmoIBgrO3yF0y7f78oxh4e1wdLxgpKPS04A8CyyD1iiM5Z+Gt9dm1i3RRt+PT5XX00eNbo
QBuHDbu708946kiFXioGT56YznU2a7TNQ/MXDdRq10am83PMwWwiSv2nL+p/NFF8NOexr2TvzOL7
voZJO0SNhTFkQUR8lywVbNTRrk4f63S54+3vP7/Njz54qpgc+DD6QZY5mWEhoiELh18U1FGd7QvL
tG9GHTTL51fRPvpGeIg2WQ9Ufd4d9txen3qTNlrg9KP6mAAS3xE3jcY0FUNOv90eH1LNqfy+ksNV
M5fZpZnbBGk46LQXSBaIRQhg1RpAU5i00Vj1ffpVsVr78MnbFMwZmQCNTzc+bdip5lgUrDaTQetP
Ns+adCsfpWh3SGznifjr2rfJFz7PS5E8ZuPQHUK3+hGj0lqsFcEyFsaBppDrWbNSExzHfXz+ID94
juhU2ILatgAwdrog5ja/QzKx3R7L5Ve9aHKn1gikwxxN2vz8+bU+eBxr/My6r8CAwq77z3Gtg6BT
DZBIwRJqv1T6B5vCVJ9J1SgD2y3XiFxLfrHD+GDQkTWiwZ6heMpNrrf/l9PE0Obz1EYVt5ea3+Ik
AsmHEo/eZLt4AkTLQ9OOzQaF1RD8/XvFceuuDSY2iKczpbHmbrROVwVrhRDQBwWyNr/BZRStIdGP
s2NGf3/fxgXXqj4xpS5T2Z+3yliBBGM0VaCoUePP2oDSqBTyZoR8FhQWdfHP7/CDNYfrsYcSLGxs
Fk8ebRG2RpxUPNppiHBkGe24UZuq2QhU7v/OpdzVmGwZ8E9PF9HaNhJZlBzRNLcqr4klBNliS+ss
6TXti+nro29UMKBWW+HqYDr5RgdkruVCoT/oiv4etN+raTb3ecf7S6LmxoFs9bcPR0xgrqrrmKKp
YJ8OQG2if653Sxks+oJu1x5vWxImasr6X1zog4kZqxAwYkEjGVfm+j7/MhTqBWSHGnIEzCPzKZqm
vbM09198EoKfcbI/+OMaJ9+Eq6RZahhcA5OO5pFxVh/hVJq3ek8USZhjRE4iFT7C2NYgh9PooRpb
kuBM9Bc9IWf08noUzmWCesMgh1oRmga1DSRSImR7JEM9vtHdiOSzGUxDSHFxX3QILjndzj7S9vAQ
mw7mK3WCWKKtSFNy37TbxS0QUJYaUL2q6Nq9OjShywFqiq6INmN3WK2EKJIzr+LJjvda282HHGrM
5SDi4mJQ2iFwMvc+qbLO5wlnu4LWT0vxw64DBMeFV41LvQ372MQAkBE5Y4gE1Gna7z5/vB99m+7q
1GVPxPnltAGb53XXlYiUgwVD+CIXzZOq8QRy4oxD1pNM5vGLcbe+rtPXudozcAzanM5O16861aK5
4ekFCRlLiGP6tt69MU1EBJLL61Zh6t++RVoeq9uYzAeG+skk5lqzA6hI5AFsV2Mbt7N1Uca80jmt
uidip5YAHdLL59d802uc3CbaG52HSvWStfBkVxspc05nNi8Cq1ggBYy9dWfE2uCXRNacxVWeP0Ju
hJhiINl60yk7MdCYol/A6KEl2isjENAvHr32wakHVQLbxLWgbb9bLKPJXOpwoNjZLSF6tjVCDFWa
2HVh2+0htQuPLwX5lAk8ldBhf6aIg/za+Apg/gZlOH06+MKRY2jMi8ZpPUBFGmEVMinwLafAl97E
zYkAmIPAsjTPeF32gTgq8wyfBWzDnFOnphT0UaEQDdejGNXdTCTXt/gtlUIu6jfGUbmPRz4pbBPZ
DmWPuUeX+zqjyKSaPWwNK42Jw1KMTauUMoitxt5OcW9vnOhMrzJxR1LcdEVFEyfKzEB4ip3ePeaq
/V0FJfjFSv7BOke1CPwFFQM69KdtBfbnad5Jwf3n2XQH3BhBmjUlT4mmxF8M8I8uhfoSrQFudCrq
6xT+lymaKhUpBmvFHnRxvKkbZ7X0THV2dOM8evriq19XstP3uh4X4VdwLMHP/efFSsXK+xHaSFAP
ILw8kp1nHB+Loe3DuhogM+famVap4bWc9PFS15XoRpcKtCOR1/u6BAL19gv9LXzDRfKzrbrqt/y/
63/2s6rnlnw/+YYP+O8/3VeIT4tP/8r+tbp8Ll6707/0x48FQ/DP324Frfzxh+1bLs1N/9rOt68d
Gv5/EQzWv/m//Zf/5/V/k26zFvV4N/8fJfAO+nKRlOVrV0l22//1Aw+//vM//vlf/Svdxv2HAdeF
CglUFY56KjP5v9Jt7H+wradu4rAJ5uBuca3/Dn9kM0WALYZwNv+mzSfwL+6L+MfqTSeuZHU4Y1I3
/w7DgU3vydeGWIeEHUoTayNqLWSezLECYlJBO1g9K1Wlipsek4hFrpcG3T+R2lRvMzAPlTcLELY7
sFIacsBaClSKuY3IfUlKD0xodzHNoeFWiPPT5WlacsMAJUgRdDN22kvk6NFDMcEsIbLCfBoMQ14g
DJXXC3NNuEuqlE13hV4BtDX/Eu325NZ7JY0paMm0PENwswRk493krRQvymiE85naNZPjobeX50Pq
GuWDyMLePu8wrqjYXK2RKGKjEKu/lWo2EN4J6W6lei40xWXuKA1n3bwRrUpKmC3675xDxpiwOHDq
F5lIzMVrCESvdxnv9o5VtbB8ocMYZ2YPkwctnlFtx5zNCIxLB+tgMMf+ouXT3FlGrx86W8Z7fUqx
UrrzFvNj4ndqk1A0GXR9Dx0Gy7TIrq3UDtOAvyIuZjsNi40k6xI3GJsqrwU5vpWa8jzB6vYIYyvG
Q9vZir+UrtjSi3Enf3CQLS+x3ZjbxVC6W03NzYvBNaetJntbO/REnVdncnHDx6Vw7Lt65XC3ctad
QxtKoWzSrjbzNTygI1GvDdNvw9jGbO90+JoIEXgGsBcbpLVHi4xcKJM2z7IvEKXrwKtVL5vn8Qwy
YeSQX1vHWzuxltumjIxE3Yf49YJMI4JLtuyAdDmyWwCLBxtrBudshA0hhHMYBgYA62/1QuYFFhtl
uXdzOzc8GY12EhiAsvNHTmx9+RBxLIDH2ZcGYNAtalWS9/Z6n85qd4gjk5hugm7MRHuGnNpGvDms
KCbCiG3RGb7e1MYlBrRxO6khdg7QWYdkWBCShxasNyC4WVaNqZ+YoEkNspR8ZNKSVVWSVL9KfBBd
m/q4zRFhI7ABqV0q9n02mZyVdYII2gtzNcosxHSD+1gB0g1KEPwcE7Z7Oyt3pZV1D4oS30woSzws
E9EuWibM28P8nXAe/Jp2Eu7CYb5T0bvj8EVhsFhNet4UCmG/ppHtZNjoR5eV18s6rdt2CtqAAqo9
Hqq82o1OlZwp+bwcVPxTvKBcf8B9+KOUQMwbjRg/zLKKb6Bs3sESlxL6JSE5JE+/tFWbH1sc42cI
63q44QXqsHreY1/0O6PuIbkSC54pzSYplNKPGsVVAEmnMW6q+NVcmm/2pIF8C6savYlKsoHRZo5P
UWHcuP0cnSPyRs+QoDZpKG7JhABljVQtj3Q7IpdbOEn89ulZas4K7PyJ6HF4GYTo5PUMUVTwcBhs
Aa4rQOM1AZvRIsm7ag7laN41Ir/F732+aOHebXt1NYjfJxZmCbUjTDoab+GxHsgVBE6qztso5elH
qKycwXjommbvzNNFinKbZPN+2rV1jvc0XNgxhcajJdDGoJrvgPDnr7mhtlihRpy7uHTuEgW9QKNp
vitRzTfSZBJMnAtj9XKmBcJcdhSaRy3VuMElWm6LqS192x1Gvq2aPTrvw0LfVgCGjt0+cNr850LS
n9fAlzji9kI51oLpoLWaXsauTIPeYffBqNBuori5GXBFkOOwwXhUXk6QQ5/zdTbL+tCuPSftlLO6
1o3bRG+sY1XL2OeFtbsa1cN3rIXfQCkMGKCn37EsYPrbHQrHpMnx36xnNiV0j/1MRGHHtH4j8QtB
6rTcQ5bat6HV3oyDVPHO2TCoU2W0SY+15BPzSr/RBzscvFrI9DLVsaU2MpN7lRe1U6umvzQjM74V
0+RetJN6u7SKxAKLKyqC7J+6/RX5fztE83iSU8JdgGjedjiTeEIgyHs13aUCeKFJR+E5NpLLTMSs
Dg3ytkyjfZrK+7zMrJ1eLOHdmI0XtdK0/oQV6cFW0gczchMvV4bnbnG/WZF+gHYM21vra06OOfmH
+rijonCorHTv6ik8v7QxLteA1f3otD9LnBxboKJED0r9vqZ5xAec0ZIv4nw4M5tRvYw1cdu79Xne
xY9WhhdMzxcAucbsMdNuLcX9Af2784Vh+tk6l9aKc+10Yt8l6XQ78erw+hIh6TONOj+yMNK+5ejB
N62wGWoKQQW6PYCwJECzyY60ruXOHBr9jPwpx2sGklB9ypSxn825s8+nfjnElQw4Cx2HJMz2MleJ
kYP2hcVJgfaa5f4SurbnjIbLYRnh9U9MhZIJm1bc5Qwh/yYuDMVb7La5yPuVNz8O2M1TM36hi0Vq
vN6TtNqwJoz5g2YMQYkD1h0WFtbUdXHAyjvgGJdNYhc/h6mkkz9/Izwm3w7cD6TaKvM54SZnwywO
sLG1nRGH6BcjLNmXE2a8AZ88ROR+ibUzMzGj3ayI2ev6SHwHel/DNNGw1Skt/uktgXolnh1RXkfK
0OGBbGPLl6xrdYJyi0CCdEPZrN6RKtyf61EZ+omu18Sdqglwe+UhVsZ1eR7JSLFcT3HMy1FFtqaU
eXmlRjVJqcacGxEstyXtb8tUcQ5uly3HaRAPxqTWL5QjcCGGBYSIHVZ2DKQi16hPGUY1DwHrrL4d
pPuTkOtrLbYTn7QWeduZ5fVYKorfZJhnZvwwGUeYleO4w55RHZvFenI6tC1Tgm1e0eRW4/Ygg+bN
D6ZXIxi1OXxeE6a3IxqcA8JYfZtWQ7y3cguvLOZCv8gMbrYbvq+M/C0ATuUC0072WLskFKNQcX5b
lOw3PQx1z4xF/gz9br6zR+DdWe98F5lZ+4VT2I82hssNubsq0II4vS8jqN/TqK7HXo6VQkzVZjLW
QcQLSz0xiWwHLpQJ2eXXi9qu2Bbpr7rNXmZVsW9dtxyeRDdgruvjy1zNTAI5WLLttNbIzE0oY/pL
3RoeUWP5WbcsVZD2JEQvXRldaHoeyCzMfAUF7bbvXTJyC5zsTLdxf4NbyQkW22qelMUN8E5N9yRs
GTss+uCS3SVLzkspfzWZ85PZOd81ruVuIH30DyQ1n1kltPHabecNAS7JNqwtFggUPxsKIJBMwf8A
Kq9S/bIU1JPoVDbnxFvj+5TdfF4YJC2MlTYR7Nj8JBxG88F0JNp1XQ/aHRNkN21FLwAlWHKMgZCX
UbczCiNj8eqU8nsDde0sAuaygzCfPKpjK2a/cnIHn4cxC4AJQnspc9N6wTyJbX9ZWQNhDBNay9kw
9DxznUYsNAWH7XExHO1+UbykVzel0K9CDiqCcVu2cIBiN98U7Dz8GKZrFKNC0ooxPmv70d5lxRDd
4RmVrXbBRssvyuGRWPCDpY+/qtCy9k2NMLSQ9bSFjWIdQtjR3jKZrsciueetHclJxp0MLHaTV1Xq
TUb/Y5AGDETkLVhtQ4GjsQq9luhFghGqIDbegiFqMLGOlgdCojGI23Q4lrCMwlZcpvH/Y+9MlutG
si37K2k1hwx9M6gJgNuzF0mJmsCoDo2jcwCO7uvfAiMin6SoingxrLI0yxyFyEte4gLH99l7r8J6
ym0yFGXr+pc8qxqqDKE4C/gTy5rty5GUHtqGfdCNz6rMGJiKpMFGnjzRQl2FJQyKRLOtGGITMqfT
hT75knPnLvXOk/gqaq67qoPOjhJgRI1Wt1Fug9Wmw4bbCbhuUjFj2EvCS6vIPk0BZiQG/D2FRRqB
7fZpbupmhwcG0kBeXTCbLzHLroowH6NhOWjEi1Ov5ZlYNqemsR8C1kgHN7W+lLV64tDt3GoubS8V
5xRzcBaAK7UNnmSIW3sh1dc63bXW0b/UrZr5THKFrF5ZVU/zQDCRABiPuoXYT2GQ3LUanP30UojQ
LBqSldQjVbKd903PTJc3Sf5VdEZMawqtCTlXOXW3ISSiKnRnP3nyjPJKZsq+6exgiJSsvzP89iE8
551RrE2UaQK8uD3ezlmfIT2q6qkDXB+Xtkr30q6DnY2VlaHbp/FKK0rwTdxclklU+0B35I3rJ5/1
vsNkjBP+QM/1fC8XT9sHvWtEqH5MPUYb3OptcVPPi7oxAQ9XDdnite8Epfn6cgO54ayxCWch11iR
N45jCA5yuvIt72vDeaM0tBfTX1/T1j14Rq+uOOYuvBliP5XrKfHFuFs17VBm3zVfsvJ1e/3K6Iv2
KEV3h9X+AnGC2yOtKZEac33fthxvR7OzDtYwHszGMUKrKC7kwniAFvpZF/6T42XIf/n6OnvqS6JS
is0F109j3avh2muSp2Zc6a+Y6/STBtQsUvBChnxdo9TyrtbA/+i3TdwFQXMQPBxDGjHamyQxCwJ0
OlwWu70vUN0jrS/0aFD0EVB0lOo3IqHGP121O0XWyAd1NK88EoqEX5cngQx1rc32GKT7U8cV/Gnp
sm+WmLhGkglgu2X21CHbJbbpzKleyqbAn5/nRsVm1sT8OjdWyYDXdF5sZl1NTNCkTF+bJds6VxyK
XEu7qDU7PYsaMbQvJmWyEY37DoecVj5Nyi9PJKrHE1O1OAW0OhzsoLb3ENDSy6Qrd0/b3uPSsWXB
PXkbAMC6q3PN+O7kvbqsWe6eYV90R7NctnLqZNnTNdQ92vWycUXNV87wxTWl3BzwU/12XdMxor06
vbJmz4qUYTrXOGcAkK2sVizwVzHd9vT7eLa2HwLPj1G6GADq+jACo4jTWeNQRZaWtoBhS2UuGpAK
0lM2rhp4m9bOzMrk1jUGF+Fx+exXKggr03v10pJ3jKGWMiMWp/QGnlhVsBCbxhsIXht6LfN4Fgef
oBZTAIm2HBdVNlJkDjXbZq6MJ8G374OJ0ikOWaRtuVyraY/QiZue0oZmhhafNXp5Ym48eVVdQDqr
xv0mXO64m5Mcr5x6V4r8UJC14DDlP6hCsw8chVFcrLl4GUVADjixdXHNo5qn0MRp4WbpgwuWUz9s
WRPFJlVWtHRUkTZy/GgMU168BRKFm5b5sRfE5juImOQAev0yCDmc+8b6Lld1jdmHhh7OFuaa3xjc
3Xc0XVV3RcefsdmS3IEwd0ZZTpE2aUbo0mgfC+lrl8ku7nKTDiDRVNep6z03ftAfmK8lJm0uf0g1
+9rQD0R+KLYeHM4yxD32SoCL0HxlUpo/fFub9t5thuulpWQEIlS8Qh9HZdh6FyzoPyAKw2mgeT2B
HeVafaRnM3dlR0+O7BKwXYrWYWhZzhOf1EhtixRdDdwj2VhhTRo/j17xOfcc9v7ybh6a+ZT3ixlz
hLxwi35mKVDv6bracdTiSjboPhvGfiLxn+s3mBHNA1AzZJSVh6490AfUGg9LoZ38Qu3W0RWRlEYd
cNBZ6w/S1pBNpmny97SMPXLvfDBpDuM3ohRdvLWW+FOUdhwHB01HHG5DhSIQG0k+nTOCbATT688w
KYP7ItX4Q/oO9k6Zxe5srU++Yd9hxhqwEhtmbPX6HnsVyATi/yw0GkeL3dJbQg44xWOVZN98Q970
q3kRvvtK7zL1aK+DAVZl8L93I2EmOpGXHR4aKsOqIJZFHRnQ7ONVjt+p1RBRqYlPmdSynbTNLUan
RcKksKFcfbSSlcq8uK7RAjJjZWwpEtzNxV2XcYOOetW5c9RSgHBbKXgsGjM95fMpnrJp5FA+yqXj
H/Ekb0dBKbveyl3dz3UXZ4MXTtK9tJVx6XQnoumwYhATpdqj4qRYGBVNBqvhSZ7Qi1RXZCAIZ/Zm
GYRsXICAlDK587mrDWDMjM6hsou6H59WuNUdHjXbrfp95ffasu80AdDJMjKkNphCfAoraap8X9iB
Ic2w5j1ykhbNQWmLfqVYL3zuBSV5w1ViBD2KRfjP9fr/35R4R/8bJb7vc/5H3OpnLf7t6/7Q4v13
OGo2UR8T7e+C+x9avPGODtutNJzNz+8i/LZv+110t/R37D2pxwtMnFqu5/j/RHTf9jc/7ncCZ9Pa
7S0Zt+UlfnUywIdjTTlm6UnOgBb0qlsOFtGsPLSpRzJiPc26L7Ma5ZeWuqO/8QmyXPjTqzv4XQ2M
WZYVYBrc9gE/rLKQoqUjsIGdqoJ2Jy+lXk0zez6XwB0AJgwZLFPpGBykjIGHoCEXCojGxqzZnjfL
05ooyTBM2wGKvcA6EwbGQmuSSMz5DgVRxLBw2hcK2rrVDPsiV+slyb1F8blsTUrC4FcGHhxKfkpu
sEtGnu5mzGrK5ArfUpEkCLvvMotStwIjyIPcOiS7AjCkP03z3eptdXBWthw80AhnKIO8b5CJ6yt+
TCJTpBjbV9KY697XAxHXSrNOi4K0E7qZzTx/LJc2Vd17I1mVdvaZ8AzmU/5KX8fUSt39FHhM1vqY
pPmuUukM9oiiKueFHviF+p+AkT+7NIMlfCucmKenO2l67Ji9lFqhm5U6HH/fYCFMH0jKu3twGpWE
GJdWOnfyHs0sBshi0cZib/8ypcnK+zh3gn4zZFM3TDXBKcOlKRI2ptF7kFsnHxpkZAjXwG0eVm6i
ey5tOennCtzG7egtza7R1xJ12ltkG6JV+R9XNQ8ad+Rp3k0g4Q7KXbFSQQps9LH74hRyvPEYWftI
6Kl1LF3L4AxgNvFEFdjHDoeZH5SHqqtAePZ+efCDfduN8BDH0uVZx0QibdmCcxMmFwyIrBCSbhNp
S5Dcj3SKPfEgFR91SsmwjNdZZJFoA9smnG9aPRcPfj/MoQxmSdmNBqyzNnIaQwLrpXCQbSY8dnHu
dfUpB4x4thM8rYZRPmRlIe7HeaihmkGohKchD5oxuQwf9WkOlkdKKHFWaUHQf3YaI3mosI7GMyf0
k2BPvtOnobp4VLjs+tZGgF3zkmkcsIzUjOyQzk3wxU0F+mdHwvZu1Fz5mo48+hlAFv0mWHweTrTJ
aWfif3zVotf6fUfRGb1acn22zPKx0FrzhepSME+mLb7kFFQ8uz4fKnuy7D3jhH1KOVYjkM/VqbOm
bwmpn9cV5XIXwKWnRzZLh1fkxV2x5hQGZJMdina6jHbm3JaiL/cWXbIc0NKkOXapLU4NOcLrpPFo
bzKVf2N49cTIOAGAKUR5AkYccMJoqNdTTXprTU5zFFZlAbulua0krHms0tYhw5oZN2psi4+yzooX
/qLlYZ6VdVHNWh5VXbc3grjVlzYdaN8BhuCd885a7yCXjxyqJPpn3tIFmrS+x0QzQPLTNCR7zZrz
a+oxrHtYmy7Zaz4Sx3LuElYHfp6faw6+twpB5GrsrPzD3OszhaJEOK9bMebQoIR8pNp3eo8ZoT1b
ACl32pwHL6ipxXM3usOFmjK8CgjlBS0p3gqGt8oqWkmgfhPYmg54GtJYLwJ/38nR+e6MnTyQvV8+
zIWJ2zyg/Uu01WlwkmvqeeoYp5AOGGZbn9XpyQxa8HFUXyaBxWBsq6+qnszQEtisdXxaIdVhDZpi
Px46iub2Zkbd0zq78nObOOqiA/rclza0RLe2p/ui4dib4Yc6Np2y7pNlWj4qCERfnMQY73lDktu5
aQGieYsRjfZUxXxOhrip5uI4lXZxgMvoUgunGvFE6Lg88Gfn06JtaVtPtF8tjY3H6leoF3OiWzus
EDa8226484yxNlFGKZ4tTJoefY7y31czY4Wju4niUuYgheDx2M5ivM6S6q5Fp7wxGzP9iAGjPKw0
N+9na9HGUF9y/drNBbhQoEY3Gpu7e/qjFQ8KrP5XTWOUh6Ccb0up2jI0+KCelUrteEVgpjtpGhia
hZGe24YjTeq7G7uM+lclkYo8i1sNautFc53ibErbeO8uLNcifdBofZLu8iUrJiqOqHEF3qn6ojj2
Sy8/s6lkqVdQJTiLYJeQHfhUcGQHzeGUB4nZ7dHoiv4hpdnmxkQLJCAhV4reFiGf+ho83ux4G/Go
1V7bRrEiNozpoczherII7L2repqWr6COKZARqXQomnOmM2iN8ZD0Bma0obPOJvX7ez+X8nlynP5u
3iiXiz2uByufs3uebO2LuyEx/aH2vi+5oL7XHXoIPkH6FfWj2Nn5io43tJjefHVZ5t6JyYEPCI38
nFGgweOE7AGaU+/L8ZVCUKOMRnOyyshdNdh7ZBmeMREOuwaw0IkYIdBPZ+N/UnMm9wQR5Qc/pd52
Zzdp9dlKU/9Qb/RQtXFER7/WwnJeu1MGZJQsBhjJxeT5hpo3lDfwsYLbwq/6a2HQzKqwz5LQ0Ibr
ZNDYhdkCrbz0OMmOtfqAZ80FZoSuzOpwY5/2FhjUNu39q3VDo+pUBKowUDmP62Bjp5bToD1mmeO+
yBzX+/wGWUWmooyQmzaO8A27tBt0iKzsUa0bErsk86huiQFUL5A6N4qrRzX1dk1scFfoXTKqDLza
c+P5r0KHAqvn1qut+uZaS2vnvb/BYg19tq6mIbC5DS7mHYY6CHlJfb39Ac8SDsBhHVQ0LnUeBwUw
WuUPFFabVDl2Wd3cNTS9P3kbvnbeQLZSNs5Be6PbBnBufbY/AEGpAtYaQPXsUsDhOqn9Zcg6iimN
gQo4NY3Be8PBkFDL3oS+3hExfCPsVvSJ3ok37q45ziB4NxgvjPImmnTryn8j9bobtFfqyLO2O5+D
wfR3Rq7Jbxn1qDCzF2ToZEP/svhqyaOBA66Tpb9r17Il5NDKY5GZ5nEmlR+tDqud6Y0qnBid94FZ
wHycraBY6HCzvO/U9auXaoMSJ1QZwl72dloR3Fsm/aX8fvrA3LEBjc03tnExFNl5agEeu2/sY5x9
XcJDW65f8rarJHtgQMmmmmOn4fGGRzTl0gR5X21g5YTZdA8srLqoN+4yizeviK03HjNOCHVjpUpy
6O4A9XbV7YhhpI0SVlUHnnf1ftwAzyity17LDe9oNqV/622AQOeNCR1o4KG1AjFdgoxWbZGwwRZg
pD2jM8TJKVMj4sou76Y35DT9jIVD5zDF4aAIF4I1Ynpwu44mtdWaTq6+1LcoICxHSwuwXoo5FFl1
zVA/hXkQOrcVjDcM05ShsgAfTH16P+pl+qSLpnyyTWZAisNWO2LNJW9bMQSXVWy9IKmTnHSvxcOS
6oWFz6LhCYZcnZxyNaIUzRuvG45PIFnlGblixAyaI+dO4N7W76hvMSwGNgVL+lfJCA18HvyOEjE2
x67WW9cItMtNIBGBA5Gn0ZBKmOL1tO5ovUk/rijshe0+phuBXIEir3MEzxI4eSU841NO8wsaC9Fl
SlSpMaN07KOxcc0XIm7hOGVWLDfqeWutr122IJto9/7GRYeq58blxkrvJZuhZuOn6xgKIwFSfeaI
cAFoWO1KLMj8Way9WjAvcEpWsVUy3NCYeDvauXXdO/aLsZHb55G2tHSjuYuN695uhHdEM/YQFdIE
3qw2bDy7PrMxt9j9+fsshRLPwuM2w0H4bHUbQt6focnrG1feIK0brRtrPtmo8+vGn29oqfE2Iv26
sekXzZwRPTFEULF7CBII9vPGsm83qn3N5feqkYA3N6dNNfTusdWS5Yx4rtNiWebxmE52tPodj7k+
y08QZv390g9r1PaJEy22AnzfDOlNrZU82UWx3Do6vxzdGnRUAx9wZdsNCJE4PH7wrt39dgD9F96c
O2oMhv5//68/H0tdE8MHO0NKKP7c0pAlSBe58vNTgRWbEW72WI1ATabwT1FJTWEzJ1JmqZpHti7+
Jjb0q8EywP7m4rXHWezQFfMrBAUXGVuYtc1Pxtx0X9aC+pQ2L7NbXwTi4a9/z1/t9rwUwQj+v51+
fe/XKHKOC8uds4qXak0J0xu7QxnWS9p8++vXefPf/nzOpzPEszdnrk7M69fAFe3lCy4YLz2Bxl72
GWUtJ1fN5q6s8+FOdoI+5DHI2MgvdvXaeikn6mlNs1vCe9vhmp1evXv7kf6Rk/N/oAz9z8ye/y85
OS3O1D/89f7k5Lz5Nr5+/dnG+duX/EHvM+x3OlQg8iC+G5Ck+G8bJ3/cf0tGtvkOFp/leRjW38Bc
FGH8ISE5/Cfc2jqefWpXiGn+EwkJyepnGYeoL143l2AKKg7xqV+v4myw55HIgXXtJb33vECKOC2W
gXnKWUs9XrJKSuTd5sxnTRphY0jW7Cvb/wk//UFRqnXlJLoyP9JhKyCmll12kTgZ8Mm1Ek+b6uzl
2Rrt8eMgqi4eUgK+WbuYcxSMPiW9LQ1bMbe9ejyoaTEelNU3L/WYjLfwNxJaLulSVeirnYePknFl
n7PhPnpdgQjbCYpTPTr9D27Ajxi2WTELynUbUKnaYs139rJ4BP9mJJUjn66VhkpR6J8LxRATsgQS
XyXTxG2eOmPFqbKabyleZ5aW2DR1ECjVli/BL+GdmqWzgeAaam4PaPX8V6vH5XBWPlAJmTmUl6d0
U0JhqZYZPYgfsKGUetVww8iqsu5NFnL3gV2kD2shyCuW3J0LlinxlFV+GiV9Mx6KqfOOYFxqYA12
s6bHfB7QwmhJrmPN7jCzXVvCfBradvDWFpFFbwZ5BB2Rq0OVmKz+Dtxlt2awLtdXnTrOqqv1SIBj
uLGA1lDkNFBIcbJ7o1EibFOJsaXYiuJqscvBI5fzBxpv7N56GAXl3x03WJ58gKWA4Qo52sFW/55D
bmkb1uD7Fk0iDdWWswKXjocwuU2MRYN40RhQRhw89dx/pBq94arXtTGLU7Qpitz0fjKSi9mx/6Kv
rR+3C8cj1cOMxGl/horA/smdyvE8DEq11KAtVTFYWFn7fpzWKhSTiR34Y8oNzlxf5pwCou7rMMmh
Ql0X61omv6UM/3PD+xvyIPgr4H5/YV2/+Tb96/hatYwYHc+1H+zrv33l7/c9T3/nohW/Gdc3afwP
+qD5zkHEJgjEnEB/wnY7/MO67ryjdIOcI8d1401S//ctkLsjKBT+OX74t6IC65/cAn99jCOc842o
cdpuqf6fwuEsyGakTi4/UbMOtFZybKabPv/wpvwfZiJ+xZ+k+rcXofKUxhJ+zz91vQ3NqLVBQMyJ
EzFAIK9f48wDcIUaNOz++qV4NPzppSh4YyCxKQD6U5VIUyWzLFKwGvOYAy4oN3iyyfrVaFqcK2k+
HClF1Q7z6tiQe1B9//rl//R2shR0bNqs8cCxB/n1eYJN0Xcm1+RUWE+PZuV98Dm6/vVL/Lp58LeX
cKhBCHT+box7P28euk5blJ4Y8ugY0+PsWM8ARMiBk4yn7Vh+++sXo17j1zeUNSaDl2NTffXWgfXz
y1mp5FyMQ/yI/CrPKK9GC55Eq87CSapzifnXTiZJSCCVg041N7aHUFKi34WVAA0X93hkQs9MDYhX
hU9F/+QFVTQ24JajuSxT2p1Av9ahKY2W/qUsCLsiwFJaVNZns5gO6dgPiC8+C4pu0E3oN0G7aeSq
An+GjJFJFcTEL6xY6cv8DCG2u8rddErJP28dyjbx4EeXE+mHfPGaMKAD8z5JG+fWGWrx4DrYFEYb
V5NKOS2oEVhaWgVwq31F1R8em/2o1vXE4foaC8BI6WL13fbKhya3v2AuvR86jjwTbbTnVp8/pSiO
vEThwj7he1akOGLRrvIAMBeNrjaodC6mb10WyJNXZLfEYLU4D5puZ5uV2k3N5N7M+P0QqkBy80x7
9jQjORdZPkQS1DWn1PGbhf/1ca77PF6MomBbItPHAQA7/SQi0oMxhVydcqKbkpF+0jLZFfqcXde9
E6mMXXzikzVwWKuI3YRteKF3cQGDNLBAn8mQeMGj9OCnZwxfkenn3lX7VtRdt0Zi7Ou569wnu/a0
D5kYu9u6IZiw8+fZfKT6YbyAvVVHpkiCsF0Hn8mUTnaBvdVdN6Xu7OBfkC6dcMnKShZ3sgHCUUxU
74+LMvcgePVnuxE+BkY5s8LPTfWich3TPd3zxpVG5+Zjnsl1V+fAXhKkmxiM17btyI3gtGpdcpUk
WXffrnV3V3X9VUIk5AXNY3i0cfQdWZ4b18ZsudTdci2wgs73aqjnQ11ZL5noHJwfOc6rwrPmo93n
wb3upsVBs9puA9I0d6pcYrNXyzWLjlZGQVvqe7r65UvjOuAwENjT0Jid/NAFtrqgz4gwWTP3Lvf6
PWS7pkKaJDgcGCnSqshwSDsfiJef7SrZ5szpvl0EvQ4MYdpYaAcbu+CFwy8shWzsw1Gl072W0K5v
WjnlZ3pbHhfsWCen7eVlIctWhnrqNLfVQsENVzQMy5CWef3eSuTy2iMxRSUfmivwJRroP9c8WHOA
m6HU6J8s6IDcI5Z5sdQlrwbdHncBPHsLb+ZMpKLNlvOs+cmLLwZ6L/2UirYkmS5zURSg9NQUuSzu
Dv0Ih6ISFdQLW0f6TdQcVY4IQgsKwxnBfIMZWP4+KdzgmXx9gZknp8zcy16txPoQGCvhgmHQH6ht
0I/maH0iUXNFw24Knk63Q8PjncYcdh7sBl0xEV1IaGeIkwlQivQNHNFrca31EpeXTMq4luvXPPWJ
n2S6WEI/ScdToqWKFKd+jyluP8wUvFP/WoQN6LfDKvi2VODJp87QvIrb06SRVewgcCBavvYjLbRN
1rq7ft7LNrUeHacNotoQ7Npqb+zvlNZar9y3/VNeTRYmygxJZszMXZbhhsFS0q43SSkGdiBJuzw1
hl9ecUNaObQHzMWm89I1E8GTwNfCyU+aqGwT/DF6dpVCrsp4ABB20cchTNMK+mhl1Dd95Z/K0XwS
FZsXMzGwPSFS2fBcCKFoSZwIzb+GzkTBaADbT/Y7T5n2K2S1lvOANd62Np6T0Cn57HFLcG/zpZiv
wBWXJ7eCAWr5oA9IgU8fm5kGXaYhXllH2ASv5vIBwlg3F9+DQis/GJPUHxNvte+tFcSaVQZGZJRV
0Yd0X1mAsbNh56IC8jlx568cGLRbQeMOb3MdCTTKZyejnHUJ0LAjCYKAIN1scyLg7lH6kkPX6tlX
pZVPEiPnOt5WIO6OOAQ2lqH3xTMsYD5jwN9dJk6BK8j3qDcAz1ljJd11pr3gcVzyIz2seKjcIKOc
rmkuDW0rR2dwnFs3p8IGelb6yXd2VZovh3LJePvHbH4yuHPFeBv8PW9S+Wj5yJyObrCi0QZhvrel
u3PpQ/kwsEX/NI9uduN27vqhr624wWOVhwV40BtltAPGYOLzA2m1oy1wexG002Ient9r0Zthgqyx
Zz/Zn3g+TqcRGhE0D1R494JjiANYbJa9+m2u+M+Q/7dDPjLDD1PRn1WNBp7Nv+JX8WtElfg6X/j7
jB+47xwKXOgPc7fEqbm16P4+52OXebeVw9KCscWef5rzA/QM3d26Y3VTRzz/IaLqgC0HofNvALnx
j+b8t/bQ/9bRtpl0UyQZeqhPoQP513Yartq2d2fPvFp1x07XA7CMZWDQMXVaL/trbbCDXVtxKA9H
H29DiMC5vmiQJxkDcuPYj612xUEdzo/Uqj3FCQ03/bW/btL6mHWWOvty8mLMN+6lUbX2XuJUAdyR
8qTJfSPELeC+H/12fioAF9WhIvB0MFrZhFVfyMjtESX4fsbelJIwbACr/FBIGrf5uYkUOekRQue1
a1XdmbB3G2YyuZ9WeTv3TcwZSsek3xpHCZkmpHxURF7png2bW58SQZyl8qtiXo5V0fYRHZFF1Fn1
cs0WPt1N2EnmUf+SaSQ9ZNkDT6MEbr/o63pwtu1lDWwLeaP+ECxjge9B5DHJ3B07+FvobfYOKBWG
A3Ow9qVX+XgqW+6YlcvrV6D9eKfseKj94Lj0Kn8ggdfElUHTQyvMIJqaJQknQg2UsxW33RLoDHpw
QSuoqaGi0yG0darIMo46cZprDnYZWLFjU/ZnkXvXmRFwtrGqh0Cvph1FfIegUsfW3gYPVqnhwmwZ
2cAKsGvqMHMLbljZ8ozlYInGYfsl2JbEg7KSuFxUGnWO5nKfVZ+rnql6nhlr8ZVc2i5fyO1Ce149
NkJluyesWMcI2mQinC3g6rjHgKzbwBQS+cJkUgU/80ybahPSle3s+qb1Q0thQAXNTS6IPfrJbEi/
EFNZT73hj7HnsYTnVu1g8dGWuJ91G2sLW1DHTw+zAicmLQzIgVF8In1nXyTm3aVOsOw7loxV300k
hdJDZilvYx9R3l1qO1HIx6Z3n/15vSrMyYMb6tp7raa339DX7OC11evqFJ8o+LMPBWhmOGzTBqoq
tLM0g282W+EYNJITc01sT5LQnbgk/C6lQKpgJkjFEpkoZuy0h2j0jTUCNamzmXRO0iyMT4u9GjzY
+susic/rYs80PfjtrsiL5ejUaRWtNPyxkOFayOtCxl7a2sdshadl4y+JCLHKWBjdR60fOPF4oGBo
tcXS2SzywORgw1wO7L2L2LUn4PjUcXq/BuhU7S3/cxr0+pkqUhk5ras9Up5BSFJh4Yq9Ms8fqpFw
ad27EDsFVrA2D7pHvcbZjYtPPKwcB+O+X6/7oSv3fiGmnQltdb8Kjl6Ed7xdDaabZZym3+VuRz6P
kt0dTqdsC+yaWEctJiqvcE+GCVyNEWw8mmaKTWQ0Lz0wyFgzs/aJzSjvIigNHqyFF7lpMJEXYr2p
O3AieqfQn4jE443SDJdPrlz3NAd7UaBWI+xWUb8XZNlYdyr9bAz95ISB62bU01ANTcKe4Ow8kDnH
Si521sJOlB9VXXmcHPmH2lUNa/WAAe9Gs8XnnCd2VNSbz156SHv+qMXeyvvZrr1z9LBOhbmlf5+T
jPrgiV7mdsScV7jDe6y7J1bpLv3YHgbEznlwk0Lu2DI3GMpnGa7TRvC1ySmbMviihvIhB7ubGOqu
xGwQ6kUOQDzXvtHauOzLbr10g3eVT/z7HnjD5EIzq+26Jr+rdWRr+jZeEmYoIvc+SJf8VTYp0QV/
fd8zqx+9UaRhKbxtflRDZMD4gBjUmHGHVyHSU7e7XkxvryrzNZBs9nwWcjhbeud9YgLqq7xgt/n1
KT0oDrMtv409gq23LgnG/IKJtjSMc+KXYl+U5rhjC96HyyDQZIPKP2a4/JvS/ETR3xWIbJLRzvzs
T71HoNsdopIW8xNhwfoRyNSHElE7blvvm5tNEO8SzrlTWj6ahrp49tDdtL55zkHMh07TlNfU2ISs
q+/KLMFlZGV+xL73e8cijUM0S0xnVc3BtlUeJ85S7CTZ9quNTEN6vPPRJpLgWCI19Fb2CSda8LjY
2IgAXl5Wl2lspC9tP/jlGM8+r1iv6yOqb35HJpdgGg+hWUtAYk8MtHhvyn2nHCfUK+d9y9gdu4PM
L4vsT2mH32McLS1MByz1zLt6zB7BfaFe5SOodHX0FqI1Cs5bBlqNU8UwHeZ61vaEKZ3Iq8bgdijH
Oz2FSCZte/vBSeDCko4Gx2Rdmjw0ZIdYQeR72No0YXP2PxmZ9oHEbIEPb/5q5aSErFKpkz+uHfea
vNvREOCCqiLlTrILWUXjLjf5GqJA51ehX5rWIV8tZ58SucQt31rQMFrjkHrFh2nMHU7X/uMy9Jde
kFNttfS7pYEDLOsy2WsefA27dY29g1FkZwCAP/utbrLx5Um+clfdd26HL9JfVqv+XLp9PTxReZZw
coc2IoFAzBh3MSDM2OCa6XlIxopka8HZvihDydVX+WTuugCHgJeZYvuQoTM5vXWUZsPmPvJa10ye
LDXVFqflZel6P905gFdp7OKcD2hcUF6ROA+WXXlu9wKPtl7rMyif3guiAu4bWY26KHMtY4vZdmvX
Xb/NjP8Zr/92vH4bNf/v9S+bhn79bc6/ND8L6G9f9sfiULeYk22qoamapIT/x8WhzgjNshtLOjw4
jxH83yK65fFFqOTAYbc1H4vHf4volvGOimSDYk2DojHKZv6RFd3hG/2oOusb/IGpmkp3xv8A6fln
kVTCVoTpVRdXHYmF5dVubBSw2vYGe6djEKwRPyZ0ooWet6avtFPDk8/pImT++thMlHxgJVm+dnhy
CJnorRPNxTKul7l2vW8cgr04ByfWrZL+25T+CwLF5bTY77E+rD6k4FERwe6/lnh3UYAWCj6cHXug
IiP6l2uDdz82aqRxpnX/i70z2W4bSbvtq9wXQC0AgXbKnpREtZZlT7BkOYU+0CMCePq7Iaf/spWZ
dtW8alQrnUpaJBHxNefs04OjuBcSasnaU+ioPxVCFSkpeI6Bdr3FFCXLUxoYaq0Drg97LGES85TO
bq6TS2+UTR3cJ7Y/L4wPE6gUTTQ2HKa9GdnbSGQRzFvbAM15YX5MG7+fh72sx4DIvc4k0ucitdIc
o47ZUG6TZus39XTj2oX01/OkMn4UEOj8GfySn/7vAfy2b/rdA+iw3f5Vf3udF89JVf68t//2Q997
W+dfZJBaoOB5XMDXhXz//6+3XZ5MDzOHb789R/zRd+fH8vgt2g2eyWXr9X2FL1iGLQAwuufFBELL
+x0+9ecqCW7VP8J/ecB+fvYssJnA9DBj8DewkKQsgpwfnBgtRazUntWcnN7QG4ENvU/GnkF9H9y6
iUyqoxuynV71PCw8Fq03ACnoXZhCCAMqZL5Gy7x4XZZhGu0NnA7twzA1xQXzzTS76VEzfR7b1P/k
zp48JVz8F73K7E1o5MRtmWlanpiOMq7Jw5FGIZOXWd0YbPGTurpirF3P+3LiHlVwHOM5sWFkjKoN
P43phLk+MJfg376ZPJBBeghuJjBWzO/ThG6l4vgQPHNyHcYom5/H3kiehpb4VMTPFZvuuqMDu+xd
M+njnVGUprNGU5QmmoiwNBDqjJwV8t2Oudlcn6uu49dNdNf6a19OmRMdmC0TwrTFEmyy0ZFLZAX3
rR1hhNzkg19G58DGqkI4eMH7iUhuKgcFHAOOOb30OPrM9pLIMl+UgiE6b/MkdRUyO5YNHAmSmx9s
woDNelp5gxRyJQMbH51GLcokFPAh6uQNyk1nhpNEPHS9bjHpwarGCoxsPvs6R9PUuaSyoy11EX2x
dmGZ5Iwx6a46as9+Sfa0iQ//xiSde4VzBEMJ+xw4IYk8Eto37mOUCjQJ3pCuRAdTZ7SkurUKQCpe
WE/Pfp2xCCmGAsrmlBC93rHyCcr8sjVSsa86p8Ri3g/7XI6oqxtZeQSaF0tlpddYVlhnlETQCy+J
r107BJ2RFHoDjTbfkBkm6A7iCsQhlg4MH+XHSBqoPPMIx+hsjPV1kXkfMGvGt+zZuhtsmf4tHfn4
CVmERlnP7qetE33L96HaTWOVPtKBRjeFXU0f86Q27LUaYMNEvh1tMEj65zDMo8ek1uKgE8+4NjQQ
oFXX4g8Z/VZcRl5UAAQz0pkej9nFIww+hJlR4X1oPEvedxM2ihVmRRikzICEXqdl6+s1UVnzUdJb
equwhz8x0LQcFULnvSqg/RL1Ki7C2U8QsNauesCxxzQnqCFhMSNoi1dLOaQPoMJw9SomKWOLc5HA
b250zE6zf2yV+5CxeeiywRErB8vxpYXDKF4hECywI7XDeD3EsX1haV0dHCccMJEAMVmhZWlvk8KT
jy1+xf2IC/eLspOPVtOO674IghOfdLkl4tBZT11NFtxU6NvI65ITTuf2IbbE/DSIucRQr7T9klWt
eWHMkoy7phEwrQsd7ojM/IN1ZXSwXLPZJjqf+QT97D7Mg+EJS0bxccrn9KNQfequ3SbIPzZc+diQ
ecI8owfISrjbNoRfvEtr70JV+EPLgMYzA0pxLaFMnpTGr4x8Ls9qZumhcW2R2Qx8gjt8xdAxvZFR
ptm+1LpdV2xm+BbjKkvcQBertDe6DcCZaVupoV6riOxn3pd+5TNsB3djMpHq1KkySY+E+Gk/Or4h
rnuj/ZDO7X1WG/5X7VaACNgdmqTMK2h56JdmZjNt5lyUhN1emj0jNy/roo2fxsfQ6fyrSbUNj8bQ
3c+YYDYk31Yv3mBiflZzdUOvNX9pFHpb7AswgcJS1Rcx/eCHOIHa4zV44hfrF2bcOYyvmKcOn3os
s5JoezSjJTyCnCHZOtPtaUjr+JmmLf2jgJSz7sbm0h4gkLme0ptkHMSTnUTpQRCPhrFUqekSfD9+
IRy+kB0YUPDEOQk6moYmq63gWmJxDarbPOsWrk1vhdti0NZ57FLJQiVKTVqzUmX6YCe9vquU0wWM
d5S4H/so+JKr0sD2kA62WAeFwioRJdOdY0TBZTVK93lw2+oi9KIWEkRvcc4NJmqsGBQg9uIgYbOj
kJz72CMeJsvozn4cDtMqHoTakIvIMqBL2QyWwZiuamSVl4ZlV2d8mwRq4T1a96YmJi+Qd7i2Ft1V
RJ5c0sXrOGNfgCcx3PeNoy+N3gbRgkbpxala97UynK9p3diXFiuqfj01JK8XIT1ymxk85EZ+pZhL
XYUizy+BzeMzyuaXxESu0ZgEjDtaf6jM9h7bLvM9Cx4rg7cIHoqX7FKkEHsT38VtY7XV1vDshBD1
TnWH2ABIk48xfu40YvjQWtSELnO22DV3PO8vGbOvu8ZGLpXA8niIfRRXVtLWJ5UxSyKW3S2u3Ir1
r9vJ8aqSZnwwFHSwlVdi03Esq7rlm1tupBmqmxQD5ddGM1rCN2EVlD1O8AhT1jnxN2Rvq2qwyy7T
WUYjbnlTRgZwGHuqjpbsccfgm9pgz08vDaxZmCFlte8HPWzwovefbMTqmyKoEGX7+ee+s75kS9rk
zPV4CYgsHlZep5IbJ0AJIbsKlXiZ2FBtdfdqiTHfDtY03GfENGxpvttttcSjOQHMK9Ea0T0dbHf2
TL/fq5BR5tSBamZHK8iknsOWHSp43jWmbeOohgvcocnaldDmTKf43Gg17GIV5F8BE1pbDBJ8rkHw
OQmKP1p8E0dhcN2bPrEgjcv/Q2cdriaXcS36GPNoZoWzGVPc6HafWpdzbWQv5OC6nJ2Jse9d/CxO
Byw/6wvMOfhQd0gWG4CIMbQgZB4HgbVn52sqL5Io3X1uJ+NFWlZ4UgvNCBbworExYdji/6vGrfA7
+dK7KoVpVzywaofqQ476QY0CWJd7NTuqPkinzFdmHdq7ynJfGrO+HQbSXKFmZ2snm/cc0QYgTePJ
SiGREBifEkk0U2EUprfNzers1+2tb4JT6pr9zLycIU0OvD2RdwF7uhOG3XiH6DPAPcmQwkulvXKS
5NTNRbyLnOJKlIZxF3Za7QtvCA/45OINjsFbI5c3AF2TXV8Cu5oB26y9YroNx8Ha5Gle7LseJ1s/
15Ic84q5TTKwdxwFXBLDF9cG7IkVZ7v/0Dt2Sv4Xq10SHv9A+m9smVdBFC5xKthp7XKR5VBTpBgI
l7DCl7Scmq1v8PXD0HPw0KxiPgBREvbYKUd3sNB91MNRl22I8ihm9JTOwansp1vCOD47kf/hf8OM
/4hli+mK/uOfhxnX7R/ULz8NMr79yPdBhuX9y/FoVvCuk3sqbLqV752U7bBBFEuCGbs4hh0sEL+r
Ab1/2Qu/GzUgorZv9vo/uynH+hfhzQ7TDbIDsACZ4X/TTQn7nbqM1Z9wacpsHP/CDdhJ/txN5d0A
4X0I0xvSboHPwWMwGV+3ce5dh1HtOLeO17TdHjUPLo8oAsDMSmpMPZzrY6X0mRUNZ7ifL5mPeJV7
ccdJtEhrXabpubn2EIVBmZCktcwQqW76ojG/lmatTCbMnSSmrbWSgBN8sKo4QWhh58G4r0In3pZJ
k53KTFqvIqatW/F4B18MO4eS4wXxyc+dhmigeKa9QKDlEgi3j+dq3oiwMK/zPK0W4rk3DDQ4LScM
Bq7WXc3CMT74pvElQIYNgxQ5GNgy/+wlOB9BCmWXuKXSo89D9lllg71lHcdSrpVectf6QZ4gcNPT
DSKxKNzUtirbraj5jVfBMPfBtmuKehOaCbJwesR4fHMIKe9LyvDlQ8e+ITu7UFg3MBn865QTXa0m
nI4psoqJQ9hPFl5jSNTzqjMB4N/7bt/LDZ/E9BRNHAcGNRvWUx3F96x/of6zF6LnmvjrH1MvSi5m
pfUT3k2uaM/R5jGWYtyGzJDk2rQyUIE+Sckxo3lRf5xaqss4bjIqCn8sT0YnzWpluEFNUGs0B9hI
lD8wWHb4SmCuhijjA66aN5nbde0b7eRTT++M3qnlm7W287HUm7BI9CY1B5A8JiVRCY/41W9ZXCVx
mh+61Bl2Khbexm3SYTNUiX/bzI5m60qOyMaeeuo0j6XvVDHgN8vGujXcUOEjK71T5EBJWLWt631V
dWht2AUPZ6YEM+vhqSoTBlcT0R67Rhr1pYMFbLoy5WD69Qn5hwpqjl/ZBUyss5Lhcwk/ob5x8oaR
wQxJxVmZIp1iSZ/K0mg1gL+9VBEpR+kKs30QoCG3oMBtSsbR4nboYLiuZmv078ta4vbyDejLj0U7
+ggJq25xE1AUruA7oRhktep3Gw+fWcV9FLXhJdKx5GvZ+FO9zgo/97nFp9K4HN007hBbaUpAAzrr
KCEneJFUzzaJrxS2nWIjX0vWqTqeEpfFoE1asVF4Jnms7GfIfeSuJUoBy6m1xhlj9Accf/5Oxml6
g8aKIjtpRkCDVRuVPNlRADZM1BNQIWT8qLrqqB7Hy3lOMQzacN/WVcKnuanHksG7KQ2iZjJ6lvjG
k2barVsuMf9KzyXjh84193h3BhbwRErzjXOMcZ35FOeF4af4nqtiRDAfFXQ5lum1m7II1JOddtRe
rM0QxpndHXTfbL4NB+MFCqHkmTK8CmuEm03uua9Ex0awScp+Fw9T9aSjRSMWTEPyMFOdsQ6K6lbC
sMV8gJgNXOGBk2hCqxPq6mi7rG3WaVHY3r4wQS6iyozEUVR1+6oM54M7eMGlSN1uvh9ze6wPKk+s
CujzpDdBbVgXosOQNkeZfetIxfMI5TUrt9lbCMhAtHQ+Ndl+1iI4ZUYw5ZtAGVpfaktVF74giWXD
K+X7IIi6bWHFEaU4n1W1i+m+NvbsiFvCEE1Up0NSbLwwsy8qDyicCDIj3Bppzd7JSbT1UM9OujFF
YfM5506cfWkbP3vOcHx/EG0xfqK2HdttWzkOz5qjR2IxZ7EtLbrTIxIIZ12IAQyuRx/RXvAvOIDc
SGNFrGZ79RSvvGAuk5PTGS6D3Mnx3ZqdMRhPVmV0AGubHXJMn9rGMIVHtAzgYtl8Rn2pUGNVbjk4
FO/1EKwCGRUP1oSwFSfDR4evMCLtjjz3VShN++AFyr/1YE9v4j6aAEUm6GRDCa1azj2WL8ON4jUS
NH0no845FyVk3BUTitK6Um1VXZGVAHM2aCrx1PT6KdZ6DFc9YfXgp1KGLutxNPtuNYyZHq5wuFjn
ebK6OxguQP8q7q/41tJj1LLVdSBAT4dS4HZ3qTuRUUanpuPUODtBbu3+V0/9R/WUzzLnV/XUXVJ9
/eP/HbviWX79qar69oN/VlW+9S/8YzbKKw8X1zeB1Z9VFX8UEEu48PlJpQPz/381FSYz22Lx4/3b
l/Hvmspy0O2FKPgZXL+bRv9qOi3MpV76t+oKK8BbtIaDBgMFFmKud5ygBlxVW0IiPBhUNzwzScXY
iF5rGwdhuU1t90mV43hVGDXqwKF+IrxoGWhCWKgGHLXlnOSbmiEkXUYpEQuYjxjOoOfWBdj3iq/j
BgIPFDTLL9YOruFdNuGwDTr/XBcj0Ept3WRatc+hKK88RW9jqD14hGjTty5YE1W6jDN5MBlxvw7m
kJ5Z/iOl9GsUWrJqVqYBXUy7tlphqrqoQvPGszq0E616Xp5D/Easlh2cYm2fvnbAZTYlJ/2SsHz2
hd6r1K/XdSxfwxwigDXeRdpNCE4ChW7nV8M03zgZIQTQPKETGSsqn+ep7qtNhcvdpVcrRusF2eNT
M3U7msqC2yURpEA7B1j23kqBJt9WXTRDkQfc0ounfCyefRMZmRmrO7PNr5Z3oC+HZRxUvGa1NNYd
SqudKKB1iBKd1LDs2fG/P8RC3S2rhDWmi/jYFuELt324txKHZMHpIkf+e5zJZIG61/HGmCa0wfRk
J4MNNls/eAyBVO08JSI/xbp4bpvsuZrdMyxLyh7P6bYOv5By0ldAujcOF+BuEv2uCWugs05+QvKD
aB8QK4tqZnt2xRsFKJJcKbcF62GbyTbNF4qoMZJFUMOKi43lvUzKZ6YLAC2WRV2Pnmy9vFbt8C/A
CrhRnXnT22o/JPOFFaA3MkbzovYrY00o5Ktg+bd1rfQqz/WFzYdzCCrK2yzlN6yc6XGOejr53isQ
WJBzQNYDeoM0yDZJ6MyXLYARRsOPrdNEDCP1Q2m6Gz1JtZZJiyK7Sp/lyIAMPPpLUM0Xox2n0FRb
gOON/5Rq80vQiOsQ9T7bSBR3ADFnd2iJExwfZggh5GshTmvFIUYOQK0boLLqET4P0LC8akq2SvF5
oqIUp9Dnm6DnnhG9XcKZ6cxHGVsvIUPZ1QKMJwehODH7emja4cHRxWtJNbg2varfDKV+EBFW+jyF
G0LFFBIYYCRryyJu4u19t6THZN15qhqZ7TzHPdeu4zMF4Of4PVmpoEtRwnuCtzTRnfN1NCx9rhk8
fs4iOLFYPSaifqLxVnh87QodR0zgGINOYT8eqPlGOCDueOxKLzjq0UASnUwFqM26vKZ0nWBa4Aak
/+nWtlGIl97qPk9j611aQV4vVo8qRWPYshHINmHZiA14L/Uc+RVScfYphbfPiHx7zGX0WGo2IZvZ
geUPbpPWKYnOjsw/M4ke17kuUKd503oW6abupxbUoE6sTUtYKton3canoOqzlec358JIbiQssy11
0mNlMKPr0MNsx8F91nKC8i5t+MQU+1toVytI2NmqnkNvVzLkoKyvohskcmjYyVtFImK/VDi0gBmU
lO4jbaK2rZ3wqaj4W0QreqkIA6yFUNN2gmusX8Ne23zpptx/8g3vPNiNOkZj+2qo9sLx8t/x3v5y
iof4reiwefTZWL7PAsTq7gz4Mlk90MQiY2z6pSQ/p25D8Wd5v0EIcCm9uzPYZ3KhCYQEDh77dz14
6KhBehPSABDl1QZnAVgckaw8Bom/eaX3sIJgcRGiSebFiEjy326vH3anyve1yIhDOth9/hwudpXl
OM4shdqT1GFGo2oyv9U6/7ix/YtDb3nNgKhKErhRZvjLBOKH14yFDJOggz0zASBFozM+AJMt1oYA
wm5Ar1h+36JAAddxuv1QO/y5PP6RzSDe2b25jXnt0ENnjXXS+kuGZM0Qf86mYEk/bMHGMmS/mSIv
WY6LC2rA/GCG+kV1oKFzNY6nbCTbpg3RCgLfeEno3mI5X5CLzq0r3EMYlsY6G9qtHSgo1Rzf7LwJ
+KBRbarsSnrtrnTHO13Gj6ablBtQUmcovgY8nSrcu2BbPsVMYtdOwPHw69/0b75CoBHRm1ueBZzw
/RjHLtKwrGwHZbYNFr0yb8xwvilntjG/eZ2/e0cRky+lFYJwYOg/f5qhshicBMt3NSycY0cw4cRY
dmsWHMKSjmXTBflVH1vlbTFON35vlreo3tK1M8evzci5vJQqWU4BYdn6Ija6CDrg8GCE3lm04z4J
OO7dOi2ZS5Dy0Wibqt61p30Z2/VWp1N6MZhtdydz/ahbrn0YK84JwXmJPq7HhC7T1yhFQyzzgk9R
B9UeMPFrVM2PQTzs5r7j8q7FIZncQ5JIYh2IvKD71ReoJ4u1Pcw3/tSIFUZra4ch53Provf1LWqs
X7+R7+Zub99MDJYYR6Ek2kzefn4fZ4a7jWMIsg8VrDzKCc3JxubaWxlKHH79WlTY788X4cJq5tPC
/esuJoYfn8DWnlKSgSZ5cPPxDpvbqax+d2C+pav9XPeixSIbFvWHZYd28O41cOnB5jJN5E3hWO+6
FOwyQACQJPYLMsNp38PkzG3nEBr2WUUhkUeyOLGu/giO7At4eAyhyPTRJWbiMGZc4knI6VRP5ZVl
xa+zp8TWj5gfAQxi/IBCki3b3F0WqbfFZPAh6PnHHiLAI+Q4TEoudYtlCVyUKMN3dmuDgQ8bew/R
APWtnb667F5XTZpfjTrH2sqwIvAyClRLUf1ieZWSoRzN410lbbhEYv5djvrfPLF8FsTUYTknwNS1
f/5QpF3jQ5tKebAKGoURsso67eEU2EbO75zwDqSUW6j0g3PperCauhZisVVeMxx5DBhLsXiTjNKi
WdHxWtVmSMwnldWCtB7oEfnonQn2QgkduaTg2BkLW06iulLYJ7Lp0bTVy9yZK8Cm91pQHYYNv3Br
6H2emI8ThRgg46Tegw/a45K7i11vWGUoAhB+cvB13ojx1QA9UUZFuLfd+TEEdvlNwvWPV8ffPCTc
Gcv/rCVS9g0V88PVoeIGe4oa5UEFckOJo1e+4q/jmAPUxPg3nwiO7b8+JwG3MMcagW/BX57JxhGT
sJe019bu5NbycJoEUXaKuKlCi88HERxjZJCW8Ow5prKMCjAurrycAhDAureqJF7lFNE6E1e4Demy
lJdTALcYM+sYXBchevwkpNrXshIbUXcvZTbf6WK6KP3lMuZrFov8GeAfVaoi2WeGVTbg1dSVvaZc
3Y59FpBn5Z7f2kvmpmKDAsdeh21+YrjDT9Rq3NXR0MOJ7pOjDvTNWxMUSVJGVJ9XJzmoh7SnkQzy
GHxtQ6vnzop4s9hcTU64CsX4YOfWTWOkJyGo1izmeanMJyQkaPhL/kk0Ll/Iehh3ltN22+Ux6rQL
1kI9eAxygIPnBs8TxOqioVoyo+xKs8LesKjrtq3hPjUZ2SiSXK5LqJEvLcBGNfAGo8e9SgU9S6gp
xZ3CecqS8U4JhxC5yj2MaBXxyZ5mKC2sKHiA+7440RTDA+FmSeORLyZPh6f6q8JyPyedkqfccln0
jxtht9N6aYxQsaR7hb/zAuTeueidJxu3y2/uY+9vHm9qHRdhFDseR5jv7klU71kD7Ya4U396wcBx
15nceyNtFlkizPqov95a7aoPrV0fUum9PfMy6XeTAn/eZPxYU4oN3ttsG+JpCsB9+jDa4obMikBu
Qz1Mh8LqDBo0cLkrwuO2GCvjl8Yowqu6xeg7x9yLrAxDfA8FVb4vzrbBGZP10+MoKLfMVtRr5CbD
WsfkFxUBlXVMY8h9mAjsGFlMme1nw0M/coJiebprMXNhxiiuxmG4c9whZTXk6W3aYshv1HxRJuqB
RD7gppYxMwefXrwOjiCk9zuf7gBTl3ceuURoMocH4embpZrv/e/36//k179Rf0IPsfiu/fPG8r4a
/tbd+OcPfleAsrZ0GJS5FNAuLIilzvu+t1zcjXRGwuH28u0fBdgOFkYHnTV4uJDqcJm+fR+x2QR6
MjymC0CFbVqotv+LMZst3o3ZzJD/BD2MRblLR05p//PtGZpYCqKoMS4cBwwsG9ZyO2PDOZbFnG8B
AHYbE6zenSi8cR9Uzry1ximEBBpA5ckr9TCxY2KYz3TbavqAb6VJ7gY2QLmGcIC73ZPJNu/ju5ha
0WEGwaC/ZeDmyEc15DfKJqMnV0t6IwIIMlAyQjS65ewsF2ezkzMdb5zCvu8liWx1TSzkzLF2dtTY
PbBuhOLn985mQtv51TTY5wXiA+3Iq6jRXPrRcDuFU3+XQQvYN4pIAhJThvIuzeaBRLoA67+P4nWl
mzLfozZIidWT+nJSnn8sY2LGs2yGAN1G4a7vBrHO8mr2NjFv57n1DFsTWgJlddQaQoqvGzpNqMzT
YTZbc2vWZF7VbuNemm1wYE9yV5uARgSn1FWZWxcy0iW3EXq8OGBAnyc47JsmiHa9WZdrvjDVNpBW
C1MqZ4KIdBTtGlEDEi7l3BPF6LuGz04XQVxUEdo2OESFajsm40xL8CrofnS8zYv5vnFls1FT8gjb
3f7A2NI7ascfP0mLwKSka0JUJqKKznU72ea2qLCoh+uF92BejDIS871skTYN2xQurPGSF9qiKKqK
wZh3Ay4T1nuy6uY1pjMHAKvTo/VEIzzdNUIG5zAOTZIyGVZpaI1jwwVjdySp+K7eEx8CS5ttIfzC
UvZ3Bj1OzxLXKJOefKNOjIyeUvfSz1sSvCx4Wlsjn5kiYCoE8YzgMT8bJATWBnep1hhzWQkt9pPq
TzcKyXiLOYX/0GJVqb8ZV/xI9h42lsXS0s5v9pawq9LF7dKCcM3UbQRxDDQtGWQwq/2ZRLZdGLG4
m/fOXLc9+pbJnrwPBMd05r0xTqzQt0aYFWWInRGPKSBV+gfgUqvcq1xTX6lUgjvd4UOSmPIL0/pY
4cy9VUjCSKnOZIOGKLWyap0bMQtf2EbR2hiAu2xTsFuPSe7CELBnH+FZ75UaBi5EIvQwzVd3jhs2
YeiO7ySyo3rNSdLUmBLr5DEC6VWejWyyrXXJLux6HpU37pieKsJFWNVKrJZSnqbMSg6VxPGJnlTE
a4xv030bJfj4UEDpj3lahGgbG098bhIHpmxcxtcN8bPXXpMG236sufgSpMF7/gKs9Mxucf835lZL
AN/pxGbY61r5yFZSg11rLCCcCIM66MyksoGryaJjEnjRMah9gwqqI28aAxgMOMsA1r8yLenzkWOR
XLqVflpZb0QIs+vvIITJmyao473fkNVlje51mI3xQ1Rw7dYFQAhMXfH86e2U/9+F+LsL0fEW0cs/
X4gf+ufkx1UT1eTyA98FPG92I1BZECW4ct48Rd8vwoVu6DFHY1X9puDhEvou4GHZhH/CeltA/XkF
vrmT8CcttxUmiP9y0/TWUP/QcMNDZLRFs7I4LpAKvY9xr5pFIz4F0xWpDcYMi1XV07QrPRU+lqUj
jrlGt7we47i+6Fyn+2pNU7rXKRXX1Mj20KLVpc6raA9IAdyWqaXvkmlyb3DVd6bgqNQpYV/4mMxh
hHhfemCfOOwmDa9vgGYYOh8S6CJlfcBWyog4ViN3nVlExnVYOqhJOJXajsMF0WbAzUZC63BQjOr0
eIz9gfXsMUJHmDHJD5rxnpQ/E4OTrHybXUZiOwTOKnyxvJeOQIgS4WPlZRPm20vgQ2nHS8U7c022
JbkEA66mc1SWyb7x7VmQ1OdFD7K0UQUgGTjwSzGGZ3P2BQBh+oBfqUUIXCbZLYThc69RNgNzjgmJ
iobn0ELt13ZlxAg8b+HQgxJeh9VIvhqNyezb8pSh7HE5atBOQSZVyhybC0xSC3MQP7E+J3EOeRDP
sIK2zfk43RuTNQApNOM8W0SHtWv7exvlz4D07w1saJlxZC1RFTkZpfoOcWPaXtUoXCSfAjh3xiPH
/50I/8kSmlmYzbTln0+Exz/aspL9T4fCt5/59/7Z8ZfBsjAtG/+fYJLwff9M0DwWKNP3nG91Lq/0
/VCAZcoRQnCxzxr6fXmMQJDxOIbCgAGu4/835fEya/vhaOBAcpmaIBGk8fTZhb+bxQUW6rQU7PiB
6Dq2YQnxSzRy4jcTzKWD/eFVWKRbjJw9Tj5mM7wTy5//MJyJhrGxBeCxw5BJKGqjGSL3QI5DcPao
b0rPF8diJhRwU819/e0y+8fB0PJ5/eXF8UEwPONt83mzf37xxCN3mDSZ8BA7YUVZ2ZJMP2qL1wX7
fJehoH+OOZvQx8lUbLp5Sv/QBnXD1ms9sSlaCzfKkKX7fmQVIRqjOQ15lVx3QcaCMSvwZbOHqrdd
HM9XQ+cTiwLMavPDl+rm21v143bib38JyDE42ZgS8EV69w6arVPjsiJplYw9e6uBoO5IW3OOqa+m
D40wMfpYuS+2RsmuDl1m/UmFLLbdCm8UwTChRoFFfFCFpG1ljnO6J6NuxsxEiAkKwnwXjMp6KNOB
kQJyGtIQS5nuf/07/GXMwZcg8GH7ckHStb/fO3SOGIbJVyFG11ptWhJ1IIuTzOTTzfz6lf4yC1xe
KVh2ZEzm3PD94sFFMs8pziuN0E3YJTV8eF7QnNpeNLemy9Do16/37iF6+3qH8HnwLBJeFb7H59hW
JyW+D14vTttbTpRuNQ9xePnrV/mb989BBQdBKGBHxm3+8/c4bDkuCoI5GDmqlE41e61FmB7yLnj4
9QstQuP3T4xrU2L7PHhUMe8PhSxmbK/4Dh7YbBTH2e/gk4V8Z6aJD24qkY0xgfKgdlV9fjeNbnBZ
Fx6mtoxMoGRgDVa6bnPbAjDEjTFid66txTczYqg6xBDLToAVpn3Kd/PDGGM3hC1qkoHNLY4z0Il5
EV0vCK4AKXxne91H5c3p4de/pHhbm/x0KIE1Za6PNXThjobuu7lAREghwodWH9TC0CoXmpa/cLUQ
qOUkTMHa8oBu6aKFvrVwuPjyZgdoZdAg3ihdNbwueD+gu3ogXg0Kx48WiuOzG07OZ1/B+qKl2LaW
su8tNu/EHqmCXEdsdg+2mZPKBJIdVyjsMHj59gbN5bTHuGlR33/mOMsPXg9zLB5sppkLh4zbJaE6
iYj4IjLggKyS1OKFXEYFZO07UQUPmGKyY2ZkuF6shh4TXPNLwoBlXXY5644aJlpNYHazGhdSWhnA
TBsjjCf1aDtIQ9DyeoMHXK23cCbm+Egfe8TAxcJgQ0VqXLthTUwLtkuWL7DaYBuJvRs5ANwyD08L
8Y7exlj4bmRcmw+MVsqPMI3y15qkEPAYJHxNjJ8TnFSqWgpHmegnP5Akmi0kuSWv7JhN0OVm0qKv
vYU41wfp4pAvU3UNjbH5AofBfTaB1KGgzdYJ2Dpj4dcRIW5grEjpU/32RAXK3xrfL17CcBFNyHMV
1dBrtWRXEi+UPDIU9kTfXi7v56YqyO9gTGWw1sYWZkF8dBNPrRA4oIrOy/ISpej0wXgD81mlOZ+t
wcC8NS19msn9ss4Wmh/qkOA4oMx8bnER3kDA6+SxpxRFM9WJh9zZYfzlG7FQAodGiOdqIQfmiW0w
3teQNhZ57gcJCoqUVxwmY0R4ZrcQCBUowiQRt3YECZSzbTz2RTURq6b7gP2z/VW0fOYt8vrbqS2u
0gher7EwD8e4QDi9cBBRwWLiN80TYZ8xKEiHEONQx/cyi69Il/6cLETFZGErRgtlMWu9j3Bbnm1G
GBtFCAmRHl74SI5TsBNta136elC4gmE3ErgLxdEUUHGyxqCRhfHoh9Aeg//P3bktp61kYfhVUrk3
pfPhIrtqYoiN7dh7pzJJ9txQClaQOEggCYF4+vlaBzaSwcmkuaBGV47BrdUr3atXr8P/iwphVVCo
GtN4e38lUCFntGJeQ5o6+hvC3AJhQI+kjt+4BqUVSMmkhJfkMLL7HEMg8kBgREpjE4b99QRMyiRN
r+7NHWzLmUCsTCAB8qaUMf21DlObiEEJbqlo0+XTroS8VFOVEFihGsMg2s5vVYGNacdsF+sKNKoZ
WFAamEUDjb5QAHMCyk2yYHQN01E0TnJj8m0KDM+zZafFNz1PNncLx8mHs9wFBw0opocE1t+bFRzp
kIso+XCtsr+uihmtfPOCOlage+xUHUaha+9WfXUF6chCmSzoKt9t/23kSvQBjIRgqEDcPDDmMUiG
BekyVydQrlqr6CHcxiBFKAuy3FQXPUxhvV+C9rBd3blL6CGseF1Ah+OkoKAoMzAz8+JHniWb+BGY
h3l/tMQp2OWF8j6JoeJa0ifWDyecHOpu5LzXlPVyoOQbbcCMkzvbIkK3SahChmKrIP6mpF937sZ4
0tiojwU4q+v+bEQ7AM1Xce6rU6B5aJ3YUUY+TcaBvZ18gGrW/gIYbfQQUSXz+UrBv5jHy4D2ig3e
SY7LRxWtoLglktQfQfi9er+mTAFeKWv2aT4xVt+mU33Wh0to0w+v8AuvTLjf5jNVH24MsGGX9EJ+
ibN0PlxRdf28g+YPyB4D25MwSeA2dx8tCHHvdpSf3RaFvnzUg93ozk7J4RQ0rlJIpsPRMqXaeOAm
OTOnHf5JgKP1zbWuDVbZjhYO8O+edvZyBBO3seNvNHeefp1YlgDD0ZFktnaVmzzPmNIVhIHvMwJo
ULvMpuaAYK35pGIYrndRGt4sM213C3/z/Nq1oYLHVzGpl7dcMPTmyV1usV5VaBZ/4APnX8I8wa7H
2uqO2umcfmjT0G5UehpuaAs374ESvvpU8IKgT/k+7sXIXiE2Rf3/2VADCLuyFWSf6F7gJ1J1nxJF
W/UTO1C/KY4JLg9gTXa+im/SqUYOGH9Rvze3Ct2gGAU1WeuPNNlBFx2stsPFTLOgIZwGH2J9FAxi
iKPVkegmz7KQks6NObBD5c9kFNF4MgsmMLMt8yK4Qf32bJzQ5Rg8cCFeUctfUMOVbSMaWLNFovQT
0mqjB3e0oMvS2BYA2dLxbwSP2422Xez+zy6sdSxOAEoOyovoX2s/KT756Xqe7auIxacll8zn+Pe+
1ORNjg9UY9JXQbExwIuZkGASdpvUcHdbF+BSpFLe10aAoZgihGf/3Vvd7Zk44wJjkspXHgqF5qA7
1h/DF8llF/AXCqHLBL6AEOGFByo6pYTX51dp8/XvtGbgPS9wuUJA68JxdnilJ/Ak+HJ+RQudMf7R
gmH0HNuA47YuU3Dxug+14Jg9WzADUMBQaaF64QVpATof7iRSStCNnrgfaQDHV5PE6T5UAoUWPcr+
TerwrHKpVB2Vl6QEcl+/uCFOLgUdmgbKRQnLcskSD7M81IJDYAgmHNsgaFE+bJjL2hAUK7iyS8Hu
QYdgEQ9wq0l2lMCWAwyIyxlZ6mqtXJoSVBB4u8HBE7bx5FLQnJ4pYnDkpuunsxREMhx4Mg28rMtc
CsQnHVktcEIIqyfCNftZtjYETc4OXTqYjurzyg5dklmgOA+DLmUcDTjQuapzEtbGkS3W0oLbEz1J
VNKy+8rn0naEprBYJbWgOz3qTm3d7Mzetno2IXR37yVcnFGkuMSohKqC03uv66WvdNIewOCDzcNR
cgEOFE/HS6BnDRxxkAtrPV/QFtAom5c2BE5Pp4sCiIP6ZGTAwy3gYg5JVtCUUNvLizMEwOCJCiNp
Q0CiRCSLKnPX0YJt9LgdUtTUHBqX5zAbZR2WrBYAziQ9xWY4thUcDYMAwJ9IoZXP5RkEnXNddi1o
QP27mqE3Rx+zPNwRttkjlULlaONRX9y1QQPWQ1YLutkzwXe1TW5I5dO5N9gcjY4JzolVXRsECOxl
eczABQiGSdkd4bh4zLWT9OLeYNs9UkM0ihzsmMvSAmUomvQd0uyRaQNWlxRf+XSso2P1SGZr4u5Q
fV4tvgs6KXUKaKW1oAIWpDsU3h6/QxJU0bEZrAVUJZ7KO70kLYDMLH2Ttns4HRQeW1wO6lm2rKMD
IaKjkDSvP7+4MwJv3pC1jobdA89OJIbrWXasIy2csEkScmjcqsvbEXA3y64FAmyEEHGaALqqnvZJ
6bgE2ETBCzjh5fM/rIVf2Db7qO11EM6fy3ht6KfHwrqnvtBEKl9+Xkcph8/v3tI2t6/3Kb8owrfV
u/19RdMfrftFGUk9+LCJrB7+eT3Bl68+KlTzy9vQTzzyO0U53aIW89FbEPX919z77rWRo7FU6Pwf
Sd69bcl5cDr+ZOB05jXjCJ1Q7kcxhPS4wMnGUXvgMuIpP/DMi1IvbUQsRaYStPn30arUvaPwmiqu
vTmQEEkUtqSugnOyUl/H8zjxnlvI+7Rk4FjJjxxF/jgL4TJpBhMqod+UM0p28L4/9zZem3EXCt0z
KLtJDLyJf7xBOevF97baaTw8wyokJ5qEbaL0Os4oqxnY5JNJW2TR24/ZlR35Fo2HYTNOubz1stdH
duDhM+jzrXENWz2DCRkCxQJ9T3tHVhE8aZGjZ5BLWvuxjpBKjxxvOsO6IggkO+z9S9tEW/YZ9ss9
kq3Hs6IRsVwXwglpfvH7du8hpp7jhZppJT/D2vjohZHfiFiZauccx8tHLyleQFVV8VLZ/8KPXpp6
42Cd+lnWWtN1RFJ6/HAchBOvjV1apUTlh+YsSLvsiaR8uNTJj50CfQ085rJlm4hTKmcaPV4n3aHP
IjgV5R0boqkAQMir5NH/nngd74lsrMCTldX2o5977XOLEKDONVd+4M2bW2+xTOnLa21MxnfPYAAF
ydCdn6R+0cgqdn0dxz2H8KcZjPYO++95wkLyv+Nk1pFbxByl5S6JTa+9JOakbB07dTjvPC84zZwq
qZqnIGw5DloVkJaV+jU+HFmJT8JDSw78px9FKUVjXueaUEckZVXyMxhGSemrHvRjC1F0oZ/Bl6he
8HIhNk3ukvJ/Rvt+mvoty1WHQWVV/9nftm+VdWBRdtxTbY6SqnilV0p25JCbTWd561V4UVYXXz3O
nWiStYvi6qid9OB+mr35ckx4cjpnuAx/DdNxTK1py3PTq1ibtOygZKOY5qgRZyYQq9pPD+RjkaZ9
sd/L+FNTxHfsz9rBNfGN8dz3kj/+CwAA//8=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checked="Checked" firstButton="1" fmlaLink="'Analysis 3'!$H$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Drop" dropStyle="combo" dx="31" fmlaLink="'Analysis 3'!$H$5" fmlaRange="'Analysis 3'!$K$4:$K$5" noThreeD="1" sel="2" val="0"/>
</file>

<file path=xl/ctrlProps/ctrlProp4.xml><?xml version="1.0" encoding="utf-8"?>
<formControlPr xmlns="http://schemas.microsoft.com/office/spreadsheetml/2009/9/main" objectType="Radio" checked="Checked" firstButton="1" fmlaLink="'Analysis 3'!$BM$3"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1.png"/><Relationship Id="rId1" Type="http://schemas.microsoft.com/office/2011/relationships/webextension" Target="../webextensions/webextension1.xml"/><Relationship Id="rId5" Type="http://schemas.openxmlformats.org/officeDocument/2006/relationships/hyperlink" Target="#'Profit View'!A1"/><Relationship Id="rId4" Type="http://schemas.openxmlformats.org/officeDocument/2006/relationships/hyperlink" Target="#TimeFrame!A1"/></Relationships>
</file>

<file path=xl/drawings/_rels/drawing2.xml.rels><?xml version="1.0" encoding="UTF-8" standalone="yes"?>
<Relationships xmlns="http://schemas.openxmlformats.org/package/2006/relationships"><Relationship Id="rId8" Type="http://schemas.openxmlformats.org/officeDocument/2006/relationships/hyperlink" Target="#'Store Revenue '!A1"/><Relationship Id="rId3" Type="http://schemas.openxmlformats.org/officeDocument/2006/relationships/image" Target="../media/image4.emf"/><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image" Target="../media/image6.emf"/><Relationship Id="rId4" Type="http://schemas.openxmlformats.org/officeDocument/2006/relationships/image" Target="../media/image5.emf"/><Relationship Id="rId9" Type="http://schemas.openxmlformats.org/officeDocument/2006/relationships/hyperlink" Target="#'Profit View'!A1"/></Relationships>
</file>

<file path=xl/drawings/_rels/drawing4.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hyperlink" Target="#'Store Revenue '!A1"/><Relationship Id="rId3" Type="http://schemas.openxmlformats.org/officeDocument/2006/relationships/image" Target="../media/image11.png"/><Relationship Id="rId7" Type="http://schemas.openxmlformats.org/officeDocument/2006/relationships/image" Target="../media/image14.emf"/><Relationship Id="rId12" Type="http://schemas.openxmlformats.org/officeDocument/2006/relationships/hyperlink" Target="#TimeFrame!A1"/><Relationship Id="rId2" Type="http://schemas.openxmlformats.org/officeDocument/2006/relationships/image" Target="../media/image10.png"/><Relationship Id="rId1" Type="http://schemas.openxmlformats.org/officeDocument/2006/relationships/chart" Target="../charts/chart4.xml"/><Relationship Id="rId6" Type="http://schemas.openxmlformats.org/officeDocument/2006/relationships/chart" Target="../charts/chart5.xml"/><Relationship Id="rId11" Type="http://schemas.openxmlformats.org/officeDocument/2006/relationships/chart" Target="../charts/chart9.xml"/><Relationship Id="rId5" Type="http://schemas.openxmlformats.org/officeDocument/2006/relationships/image" Target="../media/image13.png"/><Relationship Id="rId10" Type="http://schemas.openxmlformats.org/officeDocument/2006/relationships/chart" Target="../charts/chart8.xml"/><Relationship Id="rId4" Type="http://schemas.openxmlformats.org/officeDocument/2006/relationships/image" Target="../media/image12.png"/><Relationship Id="rId9" Type="http://schemas.openxmlformats.org/officeDocument/2006/relationships/chart" Target="../charts/chart7.xml"/><Relationship Id="rId14" Type="http://schemas.openxmlformats.org/officeDocument/2006/relationships/hyperlink" Target="#'Profit View'!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5</xdr:col>
      <xdr:colOff>97014</xdr:colOff>
      <xdr:row>4</xdr:row>
      <xdr:rowOff>35278</xdr:rowOff>
    </xdr:from>
    <xdr:to>
      <xdr:col>28</xdr:col>
      <xdr:colOff>48167</xdr:colOff>
      <xdr:row>38</xdr:row>
      <xdr:rowOff>83447</xdr:rowOff>
    </xdr:to>
    <xdr:sp macro="" textlink="">
      <xdr:nvSpPr>
        <xdr:cNvPr id="2" name="Rectangle: Diagonal Corners Rounded 1">
          <a:extLst>
            <a:ext uri="{FF2B5EF4-FFF2-40B4-BE49-F238E27FC236}">
              <a16:creationId xmlns:a16="http://schemas.microsoft.com/office/drawing/2014/main" id="{8942F391-E21D-443E-BFEA-61D4FE1C3CE4}"/>
            </a:ext>
          </a:extLst>
        </xdr:cNvPr>
        <xdr:cNvSpPr/>
      </xdr:nvSpPr>
      <xdr:spPr>
        <a:xfrm>
          <a:off x="3139722" y="776111"/>
          <a:ext cx="13947612" cy="6345253"/>
        </a:xfrm>
        <a:prstGeom prst="round2Diag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70557</xdr:colOff>
      <xdr:row>1</xdr:row>
      <xdr:rowOff>162734</xdr:rowOff>
    </xdr:from>
    <xdr:to>
      <xdr:col>10</xdr:col>
      <xdr:colOff>531443</xdr:colOff>
      <xdr:row>21</xdr:row>
      <xdr:rowOff>8251</xdr:rowOff>
    </xdr:to>
    <xdr:sp macro="" textlink="">
      <xdr:nvSpPr>
        <xdr:cNvPr id="3" name="Oval 2">
          <a:extLst>
            <a:ext uri="{FF2B5EF4-FFF2-40B4-BE49-F238E27FC236}">
              <a16:creationId xmlns:a16="http://schemas.microsoft.com/office/drawing/2014/main" id="{43B90B3E-753D-468D-8A7C-4337978C360C}"/>
            </a:ext>
          </a:extLst>
        </xdr:cNvPr>
        <xdr:cNvSpPr/>
      </xdr:nvSpPr>
      <xdr:spPr>
        <a:xfrm>
          <a:off x="3118557" y="346884"/>
          <a:ext cx="3508886" cy="3528517"/>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176389</xdr:colOff>
      <xdr:row>5</xdr:row>
      <xdr:rowOff>51210</xdr:rowOff>
    </xdr:from>
    <xdr:to>
      <xdr:col>26</xdr:col>
      <xdr:colOff>30726</xdr:colOff>
      <xdr:row>36</xdr:row>
      <xdr:rowOff>102420</xdr:rowOff>
    </xdr:to>
    <xdr:sp macro="" textlink="">
      <xdr:nvSpPr>
        <xdr:cNvPr id="4" name="Rectangle: Diagonal Corners Rounded 3">
          <a:extLst>
            <a:ext uri="{FF2B5EF4-FFF2-40B4-BE49-F238E27FC236}">
              <a16:creationId xmlns:a16="http://schemas.microsoft.com/office/drawing/2014/main" id="{5AB69987-8AB5-44D9-9958-8A69726282A2}"/>
            </a:ext>
          </a:extLst>
        </xdr:cNvPr>
        <xdr:cNvSpPr/>
      </xdr:nvSpPr>
      <xdr:spPr>
        <a:xfrm>
          <a:off x="4443589" y="971960"/>
          <a:ext cx="11436737" cy="5759860"/>
        </a:xfrm>
        <a:prstGeom prst="round2DiagRect">
          <a:avLst/>
        </a:prstGeom>
        <a:solidFill>
          <a:schemeClr val="bg1"/>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91</a:t>
          </a:r>
        </a:p>
      </xdr:txBody>
    </xdr:sp>
    <xdr:clientData/>
  </xdr:twoCellAnchor>
  <xdr:twoCellAnchor>
    <xdr:from>
      <xdr:col>8</xdr:col>
      <xdr:colOff>582084</xdr:colOff>
      <xdr:row>7</xdr:row>
      <xdr:rowOff>105834</xdr:rowOff>
    </xdr:from>
    <xdr:to>
      <xdr:col>25</xdr:col>
      <xdr:colOff>539113</xdr:colOff>
      <xdr:row>35</xdr:row>
      <xdr:rowOff>30726</xdr:rowOff>
    </xdr:to>
    <xdr:sp macro="" textlink="">
      <xdr:nvSpPr>
        <xdr:cNvPr id="5" name="Rectangle: Diagonal Corners Rounded 4">
          <a:extLst>
            <a:ext uri="{FF2B5EF4-FFF2-40B4-BE49-F238E27FC236}">
              <a16:creationId xmlns:a16="http://schemas.microsoft.com/office/drawing/2014/main" id="{59FC1B5C-819E-4E9C-88CE-8043EDDAE452}"/>
            </a:ext>
          </a:extLst>
        </xdr:cNvPr>
        <xdr:cNvSpPr/>
      </xdr:nvSpPr>
      <xdr:spPr>
        <a:xfrm>
          <a:off x="5458884" y="1394884"/>
          <a:ext cx="10320229" cy="5081092"/>
        </a:xfrm>
        <a:prstGeom prst="round2DiagRect">
          <a:avLst/>
        </a:prstGeom>
        <a:solidFill>
          <a:schemeClr val="bg1"/>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91</a:t>
          </a:r>
        </a:p>
      </xdr:txBody>
    </xdr:sp>
    <xdr:clientData/>
  </xdr:twoCellAnchor>
  <xdr:twoCellAnchor editAs="oneCell">
    <xdr:from>
      <xdr:col>10</xdr:col>
      <xdr:colOff>60519</xdr:colOff>
      <xdr:row>9</xdr:row>
      <xdr:rowOff>30105</xdr:rowOff>
    </xdr:from>
    <xdr:to>
      <xdr:col>13</xdr:col>
      <xdr:colOff>390950</xdr:colOff>
      <xdr:row>19</xdr:row>
      <xdr:rowOff>173182</xdr:rowOff>
    </xdr:to>
    <mc:AlternateContent xmlns:mc="http://schemas.openxmlformats.org/markup-compatibility/2006" xmlns:a14="http://schemas.microsoft.com/office/drawing/2010/main">
      <mc:Choice Requires="a14">
        <xdr:graphicFrame macro="">
          <xdr:nvGraphicFramePr>
            <xdr:cNvPr id="6" name=" Month 1">
              <a:extLst>
                <a:ext uri="{FF2B5EF4-FFF2-40B4-BE49-F238E27FC236}">
                  <a16:creationId xmlns:a16="http://schemas.microsoft.com/office/drawing/2014/main" id="{907F1592-584F-4188-B42F-BED6C9A5D473}"/>
                </a:ext>
              </a:extLst>
            </xdr:cNvPr>
            <xdr:cNvGraphicFramePr/>
          </xdr:nvGraphicFramePr>
          <xdr:xfrm>
            <a:off x="0" y="0"/>
            <a:ext cx="0" cy="0"/>
          </xdr:xfrm>
          <a:graphic>
            <a:graphicData uri="http://schemas.microsoft.com/office/drawing/2010/slicer">
              <sle:slicer xmlns:sle="http://schemas.microsoft.com/office/drawing/2010/slicer" name=" Month 1"/>
            </a:graphicData>
          </a:graphic>
        </xdr:graphicFrame>
      </mc:Choice>
      <mc:Fallback xmlns="">
        <xdr:sp macro="" textlink="">
          <xdr:nvSpPr>
            <xdr:cNvPr id="0" name=""/>
            <xdr:cNvSpPr>
              <a:spLocks noTextEdit="1"/>
            </xdr:cNvSpPr>
          </xdr:nvSpPr>
          <xdr:spPr>
            <a:xfrm>
              <a:off x="6145936" y="1696980"/>
              <a:ext cx="2156056" cy="1995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423334</xdr:colOff>
      <xdr:row>9</xdr:row>
      <xdr:rowOff>58981</xdr:rowOff>
    </xdr:from>
    <xdr:to>
      <xdr:col>25</xdr:col>
      <xdr:colOff>249669</xdr:colOff>
      <xdr:row>32</xdr:row>
      <xdr:rowOff>48106</xdr:rowOff>
    </xdr:to>
    <mc:AlternateContent xmlns:mc="http://schemas.openxmlformats.org/markup-compatibility/2006">
      <mc:Choice xmlns:we="http://schemas.microsoft.com/office/webextensions/webextension/2010/11" Requires="we">
        <xdr:graphicFrame macro="">
          <xdr:nvGraphicFramePr>
            <xdr:cNvPr id="7" name="Add-in 6" title="Zebra BI Tables for Office">
              <a:extLst>
                <a:ext uri="{FF2B5EF4-FFF2-40B4-BE49-F238E27FC236}">
                  <a16:creationId xmlns:a16="http://schemas.microsoft.com/office/drawing/2014/main" id="{78DB3419-DFF0-410A-9FE5-3CDB08DC3872}"/>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7" name="Add-in 6" title="Zebra BI Tables for Office">
              <a:extLst>
                <a:ext uri="{FF2B5EF4-FFF2-40B4-BE49-F238E27FC236}">
                  <a16:creationId xmlns:a16="http://schemas.microsoft.com/office/drawing/2014/main" id="{78DB3419-DFF0-410A-9FE5-3CDB08DC3872}"/>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twoCellAnchor>
    <xdr:from>
      <xdr:col>9</xdr:col>
      <xdr:colOff>317501</xdr:colOff>
      <xdr:row>20</xdr:row>
      <xdr:rowOff>124790</xdr:rowOff>
    </xdr:from>
    <xdr:to>
      <xdr:col>13</xdr:col>
      <xdr:colOff>392932</xdr:colOff>
      <xdr:row>24</xdr:row>
      <xdr:rowOff>125076</xdr:rowOff>
    </xdr:to>
    <xdr:sp macro="" textlink="">
      <xdr:nvSpPr>
        <xdr:cNvPr id="8" name="Rectangle: Diagonal Corners Rounded 7">
          <a:extLst>
            <a:ext uri="{FF2B5EF4-FFF2-40B4-BE49-F238E27FC236}">
              <a16:creationId xmlns:a16="http://schemas.microsoft.com/office/drawing/2014/main" id="{EB6A42FD-7A96-4B5B-ACFE-32659E9CEDD6}"/>
            </a:ext>
          </a:extLst>
        </xdr:cNvPr>
        <xdr:cNvSpPr/>
      </xdr:nvSpPr>
      <xdr:spPr>
        <a:xfrm>
          <a:off x="5803901" y="3807790"/>
          <a:ext cx="2513831" cy="736886"/>
        </a:xfrm>
        <a:prstGeom prst="round2DiagRect">
          <a:avLst/>
        </a:prstGeom>
        <a:solidFill>
          <a:schemeClr val="bg1">
            <a:lumMod val="9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317501</xdr:colOff>
      <xdr:row>25</xdr:row>
      <xdr:rowOff>104009</xdr:rowOff>
    </xdr:from>
    <xdr:to>
      <xdr:col>13</xdr:col>
      <xdr:colOff>392932</xdr:colOff>
      <xdr:row>29</xdr:row>
      <xdr:rowOff>104295</xdr:rowOff>
    </xdr:to>
    <xdr:sp macro="" textlink="">
      <xdr:nvSpPr>
        <xdr:cNvPr id="9" name="Rectangle: Diagonal Corners Rounded 8">
          <a:extLst>
            <a:ext uri="{FF2B5EF4-FFF2-40B4-BE49-F238E27FC236}">
              <a16:creationId xmlns:a16="http://schemas.microsoft.com/office/drawing/2014/main" id="{4F6CDFB9-6725-4A8B-9893-2EF3B16B483A}"/>
            </a:ext>
          </a:extLst>
        </xdr:cNvPr>
        <xdr:cNvSpPr/>
      </xdr:nvSpPr>
      <xdr:spPr>
        <a:xfrm>
          <a:off x="5803901" y="4707759"/>
          <a:ext cx="2513831" cy="736886"/>
        </a:xfrm>
        <a:prstGeom prst="round2DiagRect">
          <a:avLst/>
        </a:prstGeom>
        <a:solidFill>
          <a:schemeClr val="bg1">
            <a:lumMod val="9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308681</xdr:colOff>
      <xdr:row>30</xdr:row>
      <xdr:rowOff>83227</xdr:rowOff>
    </xdr:from>
    <xdr:to>
      <xdr:col>13</xdr:col>
      <xdr:colOff>392931</xdr:colOff>
      <xdr:row>34</xdr:row>
      <xdr:rowOff>83513</xdr:rowOff>
    </xdr:to>
    <xdr:sp macro="" textlink="">
      <xdr:nvSpPr>
        <xdr:cNvPr id="10" name="Rectangle: Diagonal Corners Rounded 9">
          <a:extLst>
            <a:ext uri="{FF2B5EF4-FFF2-40B4-BE49-F238E27FC236}">
              <a16:creationId xmlns:a16="http://schemas.microsoft.com/office/drawing/2014/main" id="{1ED35678-6F54-4FBE-8B21-C6213428F556}"/>
            </a:ext>
          </a:extLst>
        </xdr:cNvPr>
        <xdr:cNvSpPr/>
      </xdr:nvSpPr>
      <xdr:spPr>
        <a:xfrm>
          <a:off x="5795081" y="5607727"/>
          <a:ext cx="2522650" cy="736886"/>
        </a:xfrm>
        <a:prstGeom prst="round2DiagRect">
          <a:avLst/>
        </a:prstGeom>
        <a:solidFill>
          <a:schemeClr val="bg1">
            <a:lumMod val="95000"/>
          </a:schemeClr>
        </a:solidFill>
        <a:ln>
          <a:noFill/>
        </a:ln>
        <a:effectLst>
          <a:outerShdw blurRad="63500" sx="102000" sy="102000" algn="ctr" rotWithShape="0">
            <a:prstClr val="black">
              <a:alpha val="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162023</xdr:colOff>
      <xdr:row>21</xdr:row>
      <xdr:rowOff>182435</xdr:rowOff>
    </xdr:from>
    <xdr:to>
      <xdr:col>10</xdr:col>
      <xdr:colOff>394471</xdr:colOff>
      <xdr:row>23</xdr:row>
      <xdr:rowOff>46872</xdr:rowOff>
    </xdr:to>
    <xdr:sp macro="" textlink="">
      <xdr:nvSpPr>
        <xdr:cNvPr id="11" name="Oval 10">
          <a:extLst>
            <a:ext uri="{FF2B5EF4-FFF2-40B4-BE49-F238E27FC236}">
              <a16:creationId xmlns:a16="http://schemas.microsoft.com/office/drawing/2014/main" id="{EFD5CDA8-0BFB-45DE-92EB-8494A5EA84D6}"/>
            </a:ext>
          </a:extLst>
        </xdr:cNvPr>
        <xdr:cNvSpPr/>
      </xdr:nvSpPr>
      <xdr:spPr>
        <a:xfrm>
          <a:off x="6258023" y="4049585"/>
          <a:ext cx="232448" cy="232737"/>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162023</xdr:colOff>
      <xdr:row>26</xdr:row>
      <xdr:rowOff>164829</xdr:rowOff>
    </xdr:from>
    <xdr:to>
      <xdr:col>10</xdr:col>
      <xdr:colOff>394471</xdr:colOff>
      <xdr:row>28</xdr:row>
      <xdr:rowOff>31671</xdr:rowOff>
    </xdr:to>
    <xdr:sp macro="" textlink="">
      <xdr:nvSpPr>
        <xdr:cNvPr id="12" name="Oval 11">
          <a:extLst>
            <a:ext uri="{FF2B5EF4-FFF2-40B4-BE49-F238E27FC236}">
              <a16:creationId xmlns:a16="http://schemas.microsoft.com/office/drawing/2014/main" id="{AF530833-7D93-4C6C-B9D5-85C1C89E4E39}"/>
            </a:ext>
          </a:extLst>
        </xdr:cNvPr>
        <xdr:cNvSpPr/>
      </xdr:nvSpPr>
      <xdr:spPr>
        <a:xfrm>
          <a:off x="6258023" y="4952729"/>
          <a:ext cx="232448" cy="235142"/>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162023</xdr:colOff>
      <xdr:row>31</xdr:row>
      <xdr:rowOff>149949</xdr:rowOff>
    </xdr:from>
    <xdr:to>
      <xdr:col>10</xdr:col>
      <xdr:colOff>394471</xdr:colOff>
      <xdr:row>33</xdr:row>
      <xdr:rowOff>16791</xdr:rowOff>
    </xdr:to>
    <xdr:sp macro="" textlink="">
      <xdr:nvSpPr>
        <xdr:cNvPr id="13" name="Oval 12">
          <a:extLst>
            <a:ext uri="{FF2B5EF4-FFF2-40B4-BE49-F238E27FC236}">
              <a16:creationId xmlns:a16="http://schemas.microsoft.com/office/drawing/2014/main" id="{CD4EFD26-02AD-49B8-A7EB-9856BA3FB9BA}"/>
            </a:ext>
          </a:extLst>
        </xdr:cNvPr>
        <xdr:cNvSpPr/>
      </xdr:nvSpPr>
      <xdr:spPr>
        <a:xfrm>
          <a:off x="6258023" y="5858599"/>
          <a:ext cx="232448" cy="235142"/>
        </a:xfrm>
        <a:prstGeom prst="ellipse">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394470</xdr:colOff>
      <xdr:row>21</xdr:row>
      <xdr:rowOff>174314</xdr:rowOff>
    </xdr:from>
    <xdr:to>
      <xdr:col>12</xdr:col>
      <xdr:colOff>317500</xdr:colOff>
      <xdr:row>23</xdr:row>
      <xdr:rowOff>54993</xdr:rowOff>
    </xdr:to>
    <xdr:sp macro="" textlink="">
      <xdr:nvSpPr>
        <xdr:cNvPr id="14" name="TextBox 13">
          <a:extLst>
            <a:ext uri="{FF2B5EF4-FFF2-40B4-BE49-F238E27FC236}">
              <a16:creationId xmlns:a16="http://schemas.microsoft.com/office/drawing/2014/main" id="{106F4891-CF9E-4699-AD2B-BE17C979248E}"/>
            </a:ext>
          </a:extLst>
        </xdr:cNvPr>
        <xdr:cNvSpPr txBox="1"/>
      </xdr:nvSpPr>
      <xdr:spPr>
        <a:xfrm>
          <a:off x="6490470" y="4041464"/>
          <a:ext cx="1142230" cy="2489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75000"/>
                  <a:lumOff val="25000"/>
                </a:schemeClr>
              </a:solidFill>
            </a:rPr>
            <a:t>Total Revenue</a:t>
          </a:r>
          <a:endParaRPr lang="en-US" sz="1000">
            <a:solidFill>
              <a:schemeClr val="tx1">
                <a:lumMod val="75000"/>
                <a:lumOff val="25000"/>
              </a:schemeClr>
            </a:solidFill>
          </a:endParaRPr>
        </a:p>
      </xdr:txBody>
    </xdr:sp>
    <xdr:clientData/>
  </xdr:twoCellAnchor>
  <xdr:twoCellAnchor>
    <xdr:from>
      <xdr:col>10</xdr:col>
      <xdr:colOff>394470</xdr:colOff>
      <xdr:row>26</xdr:row>
      <xdr:rowOff>151930</xdr:rowOff>
    </xdr:from>
    <xdr:to>
      <xdr:col>12</xdr:col>
      <xdr:colOff>317500</xdr:colOff>
      <xdr:row>28</xdr:row>
      <xdr:rowOff>44570</xdr:rowOff>
    </xdr:to>
    <xdr:sp macro="" textlink="">
      <xdr:nvSpPr>
        <xdr:cNvPr id="15" name="TextBox 14">
          <a:extLst>
            <a:ext uri="{FF2B5EF4-FFF2-40B4-BE49-F238E27FC236}">
              <a16:creationId xmlns:a16="http://schemas.microsoft.com/office/drawing/2014/main" id="{7898A55C-8DD4-460D-B026-6744CE3F4B59}"/>
            </a:ext>
          </a:extLst>
        </xdr:cNvPr>
        <xdr:cNvSpPr txBox="1"/>
      </xdr:nvSpPr>
      <xdr:spPr>
        <a:xfrm>
          <a:off x="6490470" y="4939830"/>
          <a:ext cx="1142230" cy="260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75000"/>
                  <a:lumOff val="25000"/>
                </a:schemeClr>
              </a:solidFill>
            </a:rPr>
            <a:t>Total Target</a:t>
          </a:r>
        </a:p>
      </xdr:txBody>
    </xdr:sp>
    <xdr:clientData/>
  </xdr:twoCellAnchor>
  <xdr:twoCellAnchor>
    <xdr:from>
      <xdr:col>10</xdr:col>
      <xdr:colOff>394470</xdr:colOff>
      <xdr:row>31</xdr:row>
      <xdr:rowOff>133073</xdr:rowOff>
    </xdr:from>
    <xdr:to>
      <xdr:col>12</xdr:col>
      <xdr:colOff>317500</xdr:colOff>
      <xdr:row>33</xdr:row>
      <xdr:rowOff>33667</xdr:rowOff>
    </xdr:to>
    <xdr:sp macro="" textlink="">
      <xdr:nvSpPr>
        <xdr:cNvPr id="16" name="TextBox 15">
          <a:extLst>
            <a:ext uri="{FF2B5EF4-FFF2-40B4-BE49-F238E27FC236}">
              <a16:creationId xmlns:a16="http://schemas.microsoft.com/office/drawing/2014/main" id="{58623B0D-4FC9-45A6-B56D-97688000E56F}"/>
            </a:ext>
          </a:extLst>
        </xdr:cNvPr>
        <xdr:cNvSpPr txBox="1"/>
      </xdr:nvSpPr>
      <xdr:spPr>
        <a:xfrm>
          <a:off x="6490470" y="5841723"/>
          <a:ext cx="1142230" cy="268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75000"/>
                  <a:lumOff val="25000"/>
                </a:schemeClr>
              </a:solidFill>
            </a:rPr>
            <a:t>Variance %</a:t>
          </a:r>
        </a:p>
        <a:p>
          <a:endParaRPr lang="en-US" sz="1100">
            <a:solidFill>
              <a:schemeClr val="tx1">
                <a:lumMod val="75000"/>
                <a:lumOff val="25000"/>
              </a:schemeClr>
            </a:solidFill>
          </a:endParaRPr>
        </a:p>
      </xdr:txBody>
    </xdr:sp>
    <xdr:clientData/>
  </xdr:twoCellAnchor>
  <xdr:twoCellAnchor>
    <xdr:from>
      <xdr:col>14</xdr:col>
      <xdr:colOff>326385</xdr:colOff>
      <xdr:row>10</xdr:row>
      <xdr:rowOff>98869</xdr:rowOff>
    </xdr:from>
    <xdr:to>
      <xdr:col>16</xdr:col>
      <xdr:colOff>249414</xdr:colOff>
      <xdr:row>11</xdr:row>
      <xdr:rowOff>164756</xdr:rowOff>
    </xdr:to>
    <xdr:sp macro="" textlink="">
      <xdr:nvSpPr>
        <xdr:cNvPr id="17" name="TextBox 16">
          <a:extLst>
            <a:ext uri="{FF2B5EF4-FFF2-40B4-BE49-F238E27FC236}">
              <a16:creationId xmlns:a16="http://schemas.microsoft.com/office/drawing/2014/main" id="{00634C22-6B97-40D6-8364-89DE8171823E}"/>
            </a:ext>
          </a:extLst>
        </xdr:cNvPr>
        <xdr:cNvSpPr txBox="1"/>
      </xdr:nvSpPr>
      <xdr:spPr>
        <a:xfrm>
          <a:off x="8860785" y="1940369"/>
          <a:ext cx="1142229" cy="250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75000"/>
                  <a:lumOff val="25000"/>
                </a:schemeClr>
              </a:solidFill>
            </a:rPr>
            <a:t>Store</a:t>
          </a:r>
          <a:endParaRPr lang="en-US" sz="1000">
            <a:solidFill>
              <a:schemeClr val="tx1">
                <a:lumMod val="75000"/>
                <a:lumOff val="25000"/>
              </a:schemeClr>
            </a:solidFill>
          </a:endParaRPr>
        </a:p>
      </xdr:txBody>
    </xdr:sp>
    <xdr:clientData/>
  </xdr:twoCellAnchor>
  <xdr:twoCellAnchor>
    <xdr:from>
      <xdr:col>12</xdr:col>
      <xdr:colOff>138000</xdr:colOff>
      <xdr:row>21</xdr:row>
      <xdr:rowOff>114654</xdr:rowOff>
    </xdr:from>
    <xdr:to>
      <xdr:col>13</xdr:col>
      <xdr:colOff>402519</xdr:colOff>
      <xdr:row>23</xdr:row>
      <xdr:rowOff>114653</xdr:rowOff>
    </xdr:to>
    <xdr:sp macro="" textlink="'Analysis 01'!B6">
      <xdr:nvSpPr>
        <xdr:cNvPr id="18" name="TextBox 17">
          <a:extLst>
            <a:ext uri="{FF2B5EF4-FFF2-40B4-BE49-F238E27FC236}">
              <a16:creationId xmlns:a16="http://schemas.microsoft.com/office/drawing/2014/main" id="{23A02765-46E6-4625-B357-4E3F85815F9B}"/>
            </a:ext>
          </a:extLst>
        </xdr:cNvPr>
        <xdr:cNvSpPr txBox="1"/>
      </xdr:nvSpPr>
      <xdr:spPr>
        <a:xfrm>
          <a:off x="7453200" y="3981804"/>
          <a:ext cx="874119" cy="368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197FD6E-938F-4818-9E7D-D48A0ED094BB}" type="TxLink">
            <a:rPr lang="en-US" sz="1600" b="0" i="0" u="none" strike="noStrike">
              <a:solidFill>
                <a:schemeClr val="bg2">
                  <a:lumMod val="25000"/>
                </a:schemeClr>
              </a:solidFill>
              <a:latin typeface="Calibri"/>
              <a:ea typeface="Calibri"/>
              <a:cs typeface="Calibri"/>
            </a:rPr>
            <a:pPr/>
            <a:t>$941.3K</a:t>
          </a:fld>
          <a:endParaRPr lang="en-US" sz="1200">
            <a:solidFill>
              <a:schemeClr val="bg2">
                <a:lumMod val="25000"/>
              </a:schemeClr>
            </a:solidFill>
          </a:endParaRPr>
        </a:p>
      </xdr:txBody>
    </xdr:sp>
    <xdr:clientData/>
  </xdr:twoCellAnchor>
  <xdr:twoCellAnchor>
    <xdr:from>
      <xdr:col>12</xdr:col>
      <xdr:colOff>134825</xdr:colOff>
      <xdr:row>26</xdr:row>
      <xdr:rowOff>108304</xdr:rowOff>
    </xdr:from>
    <xdr:to>
      <xdr:col>13</xdr:col>
      <xdr:colOff>405694</xdr:colOff>
      <xdr:row>28</xdr:row>
      <xdr:rowOff>88196</xdr:rowOff>
    </xdr:to>
    <xdr:sp macro="" textlink="'Analysis 01'!L6">
      <xdr:nvSpPr>
        <xdr:cNvPr id="19" name="TextBox 18">
          <a:extLst>
            <a:ext uri="{FF2B5EF4-FFF2-40B4-BE49-F238E27FC236}">
              <a16:creationId xmlns:a16="http://schemas.microsoft.com/office/drawing/2014/main" id="{3C627DA6-8EF6-4593-8288-72856E42461C}"/>
            </a:ext>
          </a:extLst>
        </xdr:cNvPr>
        <xdr:cNvSpPr txBox="1"/>
      </xdr:nvSpPr>
      <xdr:spPr>
        <a:xfrm>
          <a:off x="7450025" y="4896204"/>
          <a:ext cx="880469" cy="348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51FABF1-6865-4B9F-908B-2E817ABB0046}" type="TxLink">
            <a:rPr lang="en-US" sz="1600" b="0" i="0" u="none" strike="noStrike">
              <a:solidFill>
                <a:schemeClr val="bg2">
                  <a:lumMod val="25000"/>
                </a:schemeClr>
              </a:solidFill>
              <a:latin typeface="Calibri"/>
              <a:ea typeface="Calibri"/>
              <a:cs typeface="Calibri"/>
            </a:rPr>
            <a:pPr marL="0" indent="0"/>
            <a:t>$853.7K</a:t>
          </a:fld>
          <a:endParaRPr lang="en-US" sz="1600" b="0" i="0" u="none" strike="noStrike">
            <a:solidFill>
              <a:schemeClr val="bg2">
                <a:lumMod val="25000"/>
              </a:schemeClr>
            </a:solidFill>
            <a:latin typeface="Calibri"/>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12</xdr:col>
          <xdr:colOff>168660</xdr:colOff>
          <xdr:row>31</xdr:row>
          <xdr:rowOff>147399</xdr:rowOff>
        </xdr:from>
        <xdr:to>
          <xdr:col>13</xdr:col>
          <xdr:colOff>371859</xdr:colOff>
          <xdr:row>33</xdr:row>
          <xdr:rowOff>19340</xdr:rowOff>
        </xdr:to>
        <xdr:pic>
          <xdr:nvPicPr>
            <xdr:cNvPr id="20" name="Picture 19">
              <a:extLst>
                <a:ext uri="{FF2B5EF4-FFF2-40B4-BE49-F238E27FC236}">
                  <a16:creationId xmlns:a16="http://schemas.microsoft.com/office/drawing/2014/main" id="{881FB35C-8D20-46A4-AF6D-D6D0E7B5E8D4}"/>
                </a:ext>
              </a:extLst>
            </xdr:cNvPr>
            <xdr:cNvPicPr>
              <a:picLocks noChangeAspect="1" noChangeArrowheads="1"/>
              <a:extLst>
                <a:ext uri="{84589F7E-364E-4C9E-8A38-B11213B215E9}">
                  <a14:cameraTool cellRange="'Analysis 01'!$G$14" spid="_x0000_s3174"/>
                </a:ext>
              </a:extLst>
            </xdr:cNvPicPr>
          </xdr:nvPicPr>
          <xdr:blipFill>
            <a:blip xmlns:r="http://schemas.openxmlformats.org/officeDocument/2006/relationships" r:embed="rId3"/>
            <a:srcRect/>
            <a:stretch>
              <a:fillRect/>
            </a:stretch>
          </xdr:blipFill>
          <xdr:spPr bwMode="auto">
            <a:xfrm>
              <a:off x="7483860" y="5856049"/>
              <a:ext cx="812799" cy="24024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5</xdr:col>
      <xdr:colOff>114653</xdr:colOff>
      <xdr:row>0</xdr:row>
      <xdr:rowOff>44097</xdr:rowOff>
    </xdr:from>
    <xdr:to>
      <xdr:col>28</xdr:col>
      <xdr:colOff>79374</xdr:colOff>
      <xdr:row>4</xdr:row>
      <xdr:rowOff>70556</xdr:rowOff>
    </xdr:to>
    <xdr:sp macro="" textlink="">
      <xdr:nvSpPr>
        <xdr:cNvPr id="21" name="Rectangle: Rounded Corners 20">
          <a:extLst>
            <a:ext uri="{FF2B5EF4-FFF2-40B4-BE49-F238E27FC236}">
              <a16:creationId xmlns:a16="http://schemas.microsoft.com/office/drawing/2014/main" id="{A0F8289B-49DB-403A-9CB6-2CA6DCAB43D0}"/>
            </a:ext>
          </a:extLst>
        </xdr:cNvPr>
        <xdr:cNvSpPr/>
      </xdr:nvSpPr>
      <xdr:spPr>
        <a:xfrm>
          <a:off x="3157361" y="44097"/>
          <a:ext cx="13961180" cy="767292"/>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582082</xdr:colOff>
      <xdr:row>0</xdr:row>
      <xdr:rowOff>151166</xdr:rowOff>
    </xdr:from>
    <xdr:to>
      <xdr:col>27</xdr:col>
      <xdr:colOff>176388</xdr:colOff>
      <xdr:row>3</xdr:row>
      <xdr:rowOff>89430</xdr:rowOff>
    </xdr:to>
    <xdr:sp macro="" textlink="">
      <xdr:nvSpPr>
        <xdr:cNvPr id="22" name="TextBox 21">
          <a:extLst>
            <a:ext uri="{FF2B5EF4-FFF2-40B4-BE49-F238E27FC236}">
              <a16:creationId xmlns:a16="http://schemas.microsoft.com/office/drawing/2014/main" id="{C4D0FA9D-7374-4632-BE17-F6126B49D956}"/>
            </a:ext>
          </a:extLst>
        </xdr:cNvPr>
        <xdr:cNvSpPr txBox="1"/>
      </xdr:nvSpPr>
      <xdr:spPr>
        <a:xfrm>
          <a:off x="12164482" y="151166"/>
          <a:ext cx="4471106" cy="49071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 Revenue &amp; Total Target by Month</a:t>
          </a:r>
        </a:p>
      </xdr:txBody>
    </xdr:sp>
    <xdr:clientData/>
  </xdr:twoCellAnchor>
  <xdr:twoCellAnchor>
    <xdr:from>
      <xdr:col>6</xdr:col>
      <xdr:colOff>560211</xdr:colOff>
      <xdr:row>0</xdr:row>
      <xdr:rowOff>168806</xdr:rowOff>
    </xdr:from>
    <xdr:to>
      <xdr:col>14</xdr:col>
      <xdr:colOff>184754</xdr:colOff>
      <xdr:row>3</xdr:row>
      <xdr:rowOff>95731</xdr:rowOff>
    </xdr:to>
    <xdr:sp macro="" textlink="">
      <xdr:nvSpPr>
        <xdr:cNvPr id="24" name="TextBox 23">
          <a:extLst>
            <a:ext uri="{FF2B5EF4-FFF2-40B4-BE49-F238E27FC236}">
              <a16:creationId xmlns:a16="http://schemas.microsoft.com/office/drawing/2014/main" id="{3F7DB7E0-5F21-4BD6-8E9C-70C274C2A7FD}"/>
            </a:ext>
          </a:extLst>
        </xdr:cNvPr>
        <xdr:cNvSpPr txBox="1"/>
      </xdr:nvSpPr>
      <xdr:spPr>
        <a:xfrm>
          <a:off x="4211461" y="168806"/>
          <a:ext cx="4492876" cy="48255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gradFill>
                  <a:gsLst>
                    <a:gs pos="82000">
                      <a:schemeClr val="accent1">
                        <a:lumMod val="45000"/>
                        <a:lumOff val="55000"/>
                      </a:schemeClr>
                    </a:gs>
                    <a:gs pos="100000">
                      <a:schemeClr val="bg1"/>
                    </a:gs>
                  </a:gsLst>
                  <a:lin ang="5400000" scaled="1"/>
                </a:gradFill>
              </a:ln>
            </a:rPr>
            <a:t>Kien</a:t>
          </a:r>
          <a:r>
            <a:rPr lang="en-US" sz="2800" b="1" baseline="0">
              <a:ln>
                <a:gradFill>
                  <a:gsLst>
                    <a:gs pos="82000">
                      <a:schemeClr val="accent1">
                        <a:lumMod val="45000"/>
                        <a:lumOff val="55000"/>
                      </a:schemeClr>
                    </a:gs>
                    <a:gs pos="100000">
                      <a:schemeClr val="bg1"/>
                    </a:gs>
                  </a:gsLst>
                  <a:lin ang="5400000" scaled="1"/>
                </a:gradFill>
              </a:ln>
            </a:rPr>
            <a:t> </a:t>
          </a:r>
          <a:r>
            <a:rPr lang="en-US" sz="2800" b="1">
              <a:ln>
                <a:gradFill>
                  <a:gsLst>
                    <a:gs pos="82000">
                      <a:schemeClr val="accent1">
                        <a:lumMod val="45000"/>
                        <a:lumOff val="55000"/>
                      </a:schemeClr>
                    </a:gs>
                    <a:gs pos="100000">
                      <a:schemeClr val="bg1"/>
                    </a:gs>
                  </a:gsLst>
                  <a:lin ang="5400000" scaled="1"/>
                </a:gradFill>
              </a:ln>
            </a:rPr>
            <a:t>Business</a:t>
          </a:r>
          <a:r>
            <a:rPr lang="en-US" sz="2800" b="1" baseline="0">
              <a:ln>
                <a:gradFill>
                  <a:gsLst>
                    <a:gs pos="82000">
                      <a:schemeClr val="accent1">
                        <a:lumMod val="45000"/>
                        <a:lumOff val="55000"/>
                      </a:schemeClr>
                    </a:gs>
                    <a:gs pos="100000">
                      <a:schemeClr val="bg1"/>
                    </a:gs>
                  </a:gsLst>
                  <a:lin ang="5400000" scaled="1"/>
                </a:gradFill>
              </a:ln>
            </a:rPr>
            <a:t> Dashboard</a:t>
          </a:r>
          <a:endParaRPr lang="en-US" sz="2800" b="1">
            <a:ln>
              <a:gradFill>
                <a:gsLst>
                  <a:gs pos="82000">
                    <a:schemeClr val="accent1">
                      <a:lumMod val="45000"/>
                      <a:lumOff val="55000"/>
                    </a:schemeClr>
                  </a:gs>
                  <a:gs pos="100000">
                    <a:schemeClr val="bg1"/>
                  </a:gs>
                </a:gsLst>
                <a:lin ang="5400000" scaled="1"/>
              </a:gradFill>
            </a:ln>
          </a:endParaRPr>
        </a:p>
      </xdr:txBody>
    </xdr:sp>
    <xdr:clientData/>
  </xdr:twoCellAnchor>
  <xdr:twoCellAnchor>
    <xdr:from>
      <xdr:col>13</xdr:col>
      <xdr:colOff>599722</xdr:colOff>
      <xdr:row>1</xdr:row>
      <xdr:rowOff>62965</xdr:rowOff>
    </xdr:from>
    <xdr:to>
      <xdr:col>15</xdr:col>
      <xdr:colOff>488769</xdr:colOff>
      <xdr:row>3</xdr:row>
      <xdr:rowOff>51016</xdr:rowOff>
    </xdr:to>
    <xdr:sp macro="" textlink="">
      <xdr:nvSpPr>
        <xdr:cNvPr id="25" name="Rectangle 24">
          <a:hlinkClick xmlns:r="http://schemas.openxmlformats.org/officeDocument/2006/relationships" r:id="rId4"/>
          <a:extLst>
            <a:ext uri="{FF2B5EF4-FFF2-40B4-BE49-F238E27FC236}">
              <a16:creationId xmlns:a16="http://schemas.microsoft.com/office/drawing/2014/main" id="{4385A28D-EF77-4705-8F38-85E13513CE06}"/>
            </a:ext>
          </a:extLst>
        </xdr:cNvPr>
        <xdr:cNvSpPr/>
      </xdr:nvSpPr>
      <xdr:spPr>
        <a:xfrm>
          <a:off x="8510764" y="248173"/>
          <a:ext cx="1106130" cy="358468"/>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tx1"/>
              </a:solidFill>
              <a:latin typeface="+mn-lt"/>
              <a:ea typeface="+mn-ea"/>
              <a:cs typeface="+mn-cs"/>
            </a:rPr>
            <a:t>TimeFrame</a:t>
          </a:r>
        </a:p>
      </xdr:txBody>
    </xdr:sp>
    <xdr:clientData/>
  </xdr:twoCellAnchor>
  <xdr:twoCellAnchor>
    <xdr:from>
      <xdr:col>16</xdr:col>
      <xdr:colOff>94078</xdr:colOff>
      <xdr:row>1</xdr:row>
      <xdr:rowOff>61736</xdr:rowOff>
    </xdr:from>
    <xdr:to>
      <xdr:col>17</xdr:col>
      <xdr:colOff>585317</xdr:colOff>
      <xdr:row>3</xdr:row>
      <xdr:rowOff>49787</xdr:rowOff>
    </xdr:to>
    <xdr:sp macro="" textlink="">
      <xdr:nvSpPr>
        <xdr:cNvPr id="26" name="Rectangle 25">
          <a:extLst>
            <a:ext uri="{FF2B5EF4-FFF2-40B4-BE49-F238E27FC236}">
              <a16:creationId xmlns:a16="http://schemas.microsoft.com/office/drawing/2014/main" id="{E7A44C54-3E50-4B14-9D4A-811A90E01071}"/>
            </a:ext>
          </a:extLst>
        </xdr:cNvPr>
        <xdr:cNvSpPr/>
      </xdr:nvSpPr>
      <xdr:spPr>
        <a:xfrm>
          <a:off x="9830745" y="246944"/>
          <a:ext cx="1099780" cy="358468"/>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a:solidFill>
                <a:schemeClr val="bg1">
                  <a:lumMod val="95000"/>
                </a:schemeClr>
              </a:solidFill>
              <a:latin typeface="+mn-lt"/>
              <a:ea typeface="+mn-ea"/>
              <a:cs typeface="+mn-cs"/>
            </a:rPr>
            <a:t>Store</a:t>
          </a:r>
        </a:p>
      </xdr:txBody>
    </xdr:sp>
    <xdr:clientData/>
  </xdr:twoCellAnchor>
  <xdr:twoCellAnchor>
    <xdr:from>
      <xdr:col>18</xdr:col>
      <xdr:colOff>146995</xdr:colOff>
      <xdr:row>1</xdr:row>
      <xdr:rowOff>61736</xdr:rowOff>
    </xdr:from>
    <xdr:to>
      <xdr:col>20</xdr:col>
      <xdr:colOff>36042</xdr:colOff>
      <xdr:row>3</xdr:row>
      <xdr:rowOff>49787</xdr:rowOff>
    </xdr:to>
    <xdr:sp macro="" textlink="">
      <xdr:nvSpPr>
        <xdr:cNvPr id="27" name="Rectangle 26">
          <a:hlinkClick xmlns:r="http://schemas.openxmlformats.org/officeDocument/2006/relationships" r:id="rId5"/>
          <a:extLst>
            <a:ext uri="{FF2B5EF4-FFF2-40B4-BE49-F238E27FC236}">
              <a16:creationId xmlns:a16="http://schemas.microsoft.com/office/drawing/2014/main" id="{1E72D4AD-AD12-4E34-B5E8-FE6E0B328413}"/>
            </a:ext>
          </a:extLst>
        </xdr:cNvPr>
        <xdr:cNvSpPr/>
      </xdr:nvSpPr>
      <xdr:spPr>
        <a:xfrm>
          <a:off x="11100745" y="246944"/>
          <a:ext cx="1106130" cy="358468"/>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tx1"/>
              </a:solidFill>
              <a:latin typeface="+mn-lt"/>
              <a:ea typeface="+mn-ea"/>
              <a:cs typeface="+mn-cs"/>
            </a:rPr>
            <a:t>Profit View</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414514</xdr:colOff>
      <xdr:row>6</xdr:row>
      <xdr:rowOff>114653</xdr:rowOff>
    </xdr:from>
    <xdr:to>
      <xdr:col>28</xdr:col>
      <xdr:colOff>56986</xdr:colOff>
      <xdr:row>40</xdr:row>
      <xdr:rowOff>162823</xdr:rowOff>
    </xdr:to>
    <xdr:sp macro="" textlink="">
      <xdr:nvSpPr>
        <xdr:cNvPr id="5" name="Rectangle: Diagonal Corners Rounded 4">
          <a:extLst>
            <a:ext uri="{FF2B5EF4-FFF2-40B4-BE49-F238E27FC236}">
              <a16:creationId xmlns:a16="http://schemas.microsoft.com/office/drawing/2014/main" id="{045C0F12-6512-4C62-5CF9-F0C1735DF1A6}"/>
            </a:ext>
          </a:extLst>
        </xdr:cNvPr>
        <xdr:cNvSpPr/>
      </xdr:nvSpPr>
      <xdr:spPr>
        <a:xfrm>
          <a:off x="8934097" y="1225903"/>
          <a:ext cx="8162056" cy="6345253"/>
        </a:xfrm>
        <a:prstGeom prst="round2Diag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161637</xdr:colOff>
      <xdr:row>0</xdr:row>
      <xdr:rowOff>44097</xdr:rowOff>
    </xdr:from>
    <xdr:to>
      <xdr:col>28</xdr:col>
      <xdr:colOff>79374</xdr:colOff>
      <xdr:row>4</xdr:row>
      <xdr:rowOff>70556</xdr:rowOff>
    </xdr:to>
    <xdr:sp macro="" textlink="">
      <xdr:nvSpPr>
        <xdr:cNvPr id="27" name="Rectangle: Rounded Corners 26">
          <a:extLst>
            <a:ext uri="{FF2B5EF4-FFF2-40B4-BE49-F238E27FC236}">
              <a16:creationId xmlns:a16="http://schemas.microsoft.com/office/drawing/2014/main" id="{38B85654-787E-1B87-7400-3BE327DF568B}"/>
            </a:ext>
          </a:extLst>
        </xdr:cNvPr>
        <xdr:cNvSpPr/>
      </xdr:nvSpPr>
      <xdr:spPr>
        <a:xfrm>
          <a:off x="3221182" y="44097"/>
          <a:ext cx="13991647" cy="765368"/>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582082</xdr:colOff>
      <xdr:row>0</xdr:row>
      <xdr:rowOff>151166</xdr:rowOff>
    </xdr:from>
    <xdr:to>
      <xdr:col>27</xdr:col>
      <xdr:colOff>176388</xdr:colOff>
      <xdr:row>3</xdr:row>
      <xdr:rowOff>89430</xdr:rowOff>
    </xdr:to>
    <xdr:sp macro="" textlink="">
      <xdr:nvSpPr>
        <xdr:cNvPr id="28" name="TextBox 27">
          <a:extLst>
            <a:ext uri="{FF2B5EF4-FFF2-40B4-BE49-F238E27FC236}">
              <a16:creationId xmlns:a16="http://schemas.microsoft.com/office/drawing/2014/main" id="{27036EC9-667A-F854-B1CF-F3962C01F23F}"/>
            </a:ext>
          </a:extLst>
        </xdr:cNvPr>
        <xdr:cNvSpPr txBox="1"/>
      </xdr:nvSpPr>
      <xdr:spPr>
        <a:xfrm>
          <a:off x="12144374" y="151166"/>
          <a:ext cx="4462639" cy="493889"/>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 Revenue &amp; Total Target by Month</a:t>
          </a:r>
        </a:p>
      </xdr:txBody>
    </xdr:sp>
    <xdr:clientData/>
  </xdr:twoCellAnchor>
  <xdr:twoCellAnchor>
    <xdr:from>
      <xdr:col>15</xdr:col>
      <xdr:colOff>52916</xdr:colOff>
      <xdr:row>24</xdr:row>
      <xdr:rowOff>149931</xdr:rowOff>
    </xdr:from>
    <xdr:to>
      <xdr:col>27</xdr:col>
      <xdr:colOff>273402</xdr:colOff>
      <xdr:row>39</xdr:row>
      <xdr:rowOff>115006</xdr:rowOff>
    </xdr:to>
    <xdr:graphicFrame macro="">
      <xdr:nvGraphicFramePr>
        <xdr:cNvPr id="30" name="Chart 29">
          <a:extLst>
            <a:ext uri="{FF2B5EF4-FFF2-40B4-BE49-F238E27FC236}">
              <a16:creationId xmlns:a16="http://schemas.microsoft.com/office/drawing/2014/main" id="{E2A4FEDE-AD7A-4F7D-8797-153455159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255764</xdr:colOff>
      <xdr:row>13</xdr:row>
      <xdr:rowOff>26459</xdr:rowOff>
    </xdr:from>
    <xdr:to>
      <xdr:col>27</xdr:col>
      <xdr:colOff>220486</xdr:colOff>
      <xdr:row>25</xdr:row>
      <xdr:rowOff>61736</xdr:rowOff>
    </xdr:to>
    <xdr:graphicFrame macro="">
      <xdr:nvGraphicFramePr>
        <xdr:cNvPr id="31" name="Chart 30">
          <a:extLst>
            <a:ext uri="{FF2B5EF4-FFF2-40B4-BE49-F238E27FC236}">
              <a16:creationId xmlns:a16="http://schemas.microsoft.com/office/drawing/2014/main" id="{8540337A-9491-4912-99B0-ABB66A7E3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220488</xdr:colOff>
      <xdr:row>13</xdr:row>
      <xdr:rowOff>44098</xdr:rowOff>
    </xdr:from>
    <xdr:to>
      <xdr:col>19</xdr:col>
      <xdr:colOff>264584</xdr:colOff>
      <xdr:row>14</xdr:row>
      <xdr:rowOff>141111</xdr:rowOff>
    </xdr:to>
    <xdr:sp macro="" textlink="">
      <xdr:nvSpPr>
        <xdr:cNvPr id="32" name="TextBox 31">
          <a:extLst>
            <a:ext uri="{FF2B5EF4-FFF2-40B4-BE49-F238E27FC236}">
              <a16:creationId xmlns:a16="http://schemas.microsoft.com/office/drawing/2014/main" id="{A9A4E8C7-F3B2-78ED-F5B5-BC1DD15E5030}"/>
            </a:ext>
          </a:extLst>
        </xdr:cNvPr>
        <xdr:cNvSpPr txBox="1"/>
      </xdr:nvSpPr>
      <xdr:spPr>
        <a:xfrm>
          <a:off x="9348613" y="2451806"/>
          <a:ext cx="2478263" cy="282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75000"/>
                  <a:lumOff val="25000"/>
                </a:schemeClr>
              </a:solidFill>
            </a:rPr>
            <a:t>Revenue vs Target by Month</a:t>
          </a:r>
        </a:p>
      </xdr:txBody>
    </xdr:sp>
    <xdr:clientData/>
  </xdr:twoCellAnchor>
  <xdr:twoCellAnchor>
    <xdr:from>
      <xdr:col>15</xdr:col>
      <xdr:colOff>299862</xdr:colOff>
      <xdr:row>14</xdr:row>
      <xdr:rowOff>141110</xdr:rowOff>
    </xdr:from>
    <xdr:to>
      <xdr:col>17</xdr:col>
      <xdr:colOff>291043</xdr:colOff>
      <xdr:row>14</xdr:row>
      <xdr:rowOff>141110</xdr:rowOff>
    </xdr:to>
    <xdr:cxnSp macro="">
      <xdr:nvCxnSpPr>
        <xdr:cNvPr id="34" name="Straight Connector 33">
          <a:extLst>
            <a:ext uri="{FF2B5EF4-FFF2-40B4-BE49-F238E27FC236}">
              <a16:creationId xmlns:a16="http://schemas.microsoft.com/office/drawing/2014/main" id="{44B6455B-8248-389E-6E1D-19E945C64156}"/>
            </a:ext>
          </a:extLst>
        </xdr:cNvPr>
        <xdr:cNvCxnSpPr/>
      </xdr:nvCxnSpPr>
      <xdr:spPr>
        <a:xfrm>
          <a:off x="9427987" y="2734027"/>
          <a:ext cx="1208264" cy="0"/>
        </a:xfrm>
        <a:prstGeom prst="line">
          <a:avLst/>
        </a:prstGeom>
        <a:ln w="25400">
          <a:solidFill>
            <a:schemeClr val="accent1">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415943</xdr:colOff>
      <xdr:row>41</xdr:row>
      <xdr:rowOff>63881</xdr:rowOff>
    </xdr:from>
    <xdr:to>
      <xdr:col>28</xdr:col>
      <xdr:colOff>25743</xdr:colOff>
      <xdr:row>49</xdr:row>
      <xdr:rowOff>111553</xdr:rowOff>
    </xdr:to>
    <mc:AlternateContent xmlns:mc="http://schemas.openxmlformats.org/markup-compatibility/2006" xmlns:a14="http://schemas.microsoft.com/office/drawing/2010/main">
      <mc:Choice Requires="a14">
        <xdr:graphicFrame macro="">
          <xdr:nvGraphicFramePr>
            <xdr:cNvPr id="35" name="Store Name">
              <a:extLst>
                <a:ext uri="{FF2B5EF4-FFF2-40B4-BE49-F238E27FC236}">
                  <a16:creationId xmlns:a16="http://schemas.microsoft.com/office/drawing/2014/main" id="{BB288C69-D7F4-4C4A-BAF9-6EF2590C4C58}"/>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mlns="">
        <xdr:sp macro="" textlink="">
          <xdr:nvSpPr>
            <xdr:cNvPr id="0" name=""/>
            <xdr:cNvSpPr>
              <a:spLocks noTextEdit="1"/>
            </xdr:cNvSpPr>
          </xdr:nvSpPr>
          <xdr:spPr>
            <a:xfrm>
              <a:off x="8945538" y="7452192"/>
              <a:ext cx="8139394" cy="1489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24</xdr:col>
          <xdr:colOff>491243</xdr:colOff>
          <xdr:row>9</xdr:row>
          <xdr:rowOff>149932</xdr:rowOff>
        </xdr:from>
        <xdr:to>
          <xdr:col>26</xdr:col>
          <xdr:colOff>194028</xdr:colOff>
          <xdr:row>11</xdr:row>
          <xdr:rowOff>66085</xdr:rowOff>
        </xdr:to>
        <xdr:pic>
          <xdr:nvPicPr>
            <xdr:cNvPr id="39" name="Picture 38">
              <a:extLst>
                <a:ext uri="{FF2B5EF4-FFF2-40B4-BE49-F238E27FC236}">
                  <a16:creationId xmlns:a16="http://schemas.microsoft.com/office/drawing/2014/main" id="{FE258904-9572-767B-9BE4-283F7E0C95D1}"/>
                </a:ext>
              </a:extLst>
            </xdr:cNvPr>
            <xdr:cNvPicPr>
              <a:picLocks noChangeAspect="1" noChangeArrowheads="1"/>
              <a:extLst>
                <a:ext uri="{84589F7E-364E-4C9E-8A38-B11213B215E9}">
                  <a14:cameraTool cellRange="'Analysis 02'!$S$9" spid="_x0000_s1322"/>
                </a:ext>
              </a:extLst>
            </xdr:cNvPicPr>
          </xdr:nvPicPr>
          <xdr:blipFill>
            <a:blip xmlns:r="http://schemas.openxmlformats.org/officeDocument/2006/relationships" r:embed="rId3"/>
            <a:srcRect/>
            <a:stretch>
              <a:fillRect/>
            </a:stretch>
          </xdr:blipFill>
          <xdr:spPr bwMode="auto">
            <a:xfrm>
              <a:off x="15096243" y="1816807"/>
              <a:ext cx="919868" cy="28657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175685</xdr:colOff>
      <xdr:row>8</xdr:row>
      <xdr:rowOff>22578</xdr:rowOff>
    </xdr:from>
    <xdr:to>
      <xdr:col>18</xdr:col>
      <xdr:colOff>85019</xdr:colOff>
      <xdr:row>10</xdr:row>
      <xdr:rowOff>2469</xdr:rowOff>
    </xdr:to>
    <xdr:sp macro="" textlink="">
      <xdr:nvSpPr>
        <xdr:cNvPr id="40" name="TextBox 39">
          <a:extLst>
            <a:ext uri="{FF2B5EF4-FFF2-40B4-BE49-F238E27FC236}">
              <a16:creationId xmlns:a16="http://schemas.microsoft.com/office/drawing/2014/main" id="{4BA81500-9E58-4487-820A-E300B466F206}"/>
            </a:ext>
          </a:extLst>
        </xdr:cNvPr>
        <xdr:cNvSpPr txBox="1"/>
      </xdr:nvSpPr>
      <xdr:spPr>
        <a:xfrm>
          <a:off x="9303810" y="1504245"/>
          <a:ext cx="1734959" cy="35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tx1">
                  <a:lumMod val="75000"/>
                  <a:lumOff val="25000"/>
                </a:schemeClr>
              </a:solidFill>
            </a:rPr>
            <a:t>Total</a:t>
          </a:r>
          <a:r>
            <a:rPr lang="en-US" sz="1600" b="0" baseline="0">
              <a:solidFill>
                <a:schemeClr val="tx1">
                  <a:lumMod val="75000"/>
                  <a:lumOff val="25000"/>
                </a:schemeClr>
              </a:solidFill>
            </a:rPr>
            <a:t> Revenue</a:t>
          </a:r>
          <a:endParaRPr lang="en-US" sz="1600" b="0">
            <a:solidFill>
              <a:schemeClr val="tx1">
                <a:lumMod val="75000"/>
                <a:lumOff val="25000"/>
              </a:schemeClr>
            </a:solidFill>
          </a:endParaRPr>
        </a:p>
      </xdr:txBody>
    </xdr:sp>
    <xdr:clientData/>
  </xdr:twoCellAnchor>
  <xdr:twoCellAnchor>
    <xdr:from>
      <xdr:col>19</xdr:col>
      <xdr:colOff>416279</xdr:colOff>
      <xdr:row>8</xdr:row>
      <xdr:rowOff>22578</xdr:rowOff>
    </xdr:from>
    <xdr:to>
      <xdr:col>22</xdr:col>
      <xdr:colOff>325613</xdr:colOff>
      <xdr:row>10</xdr:row>
      <xdr:rowOff>2469</xdr:rowOff>
    </xdr:to>
    <xdr:sp macro="" textlink="">
      <xdr:nvSpPr>
        <xdr:cNvPr id="41" name="TextBox 40">
          <a:extLst>
            <a:ext uri="{FF2B5EF4-FFF2-40B4-BE49-F238E27FC236}">
              <a16:creationId xmlns:a16="http://schemas.microsoft.com/office/drawing/2014/main" id="{D6FF1CBA-C0AE-4A16-B14B-786AFFC4BC2A}"/>
            </a:ext>
          </a:extLst>
        </xdr:cNvPr>
        <xdr:cNvSpPr txBox="1"/>
      </xdr:nvSpPr>
      <xdr:spPr>
        <a:xfrm>
          <a:off x="11978571" y="1504245"/>
          <a:ext cx="1734959" cy="35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tx1">
                  <a:lumMod val="75000"/>
                  <a:lumOff val="25000"/>
                </a:schemeClr>
              </a:solidFill>
            </a:rPr>
            <a:t>Total</a:t>
          </a:r>
          <a:r>
            <a:rPr lang="en-US" sz="1600" b="0" baseline="0">
              <a:solidFill>
                <a:schemeClr val="tx1">
                  <a:lumMod val="75000"/>
                  <a:lumOff val="25000"/>
                </a:schemeClr>
              </a:solidFill>
            </a:rPr>
            <a:t> Target</a:t>
          </a:r>
          <a:endParaRPr lang="en-US" sz="1600" b="0">
            <a:solidFill>
              <a:schemeClr val="tx1">
                <a:lumMod val="75000"/>
                <a:lumOff val="25000"/>
              </a:schemeClr>
            </a:solidFill>
          </a:endParaRPr>
        </a:p>
      </xdr:txBody>
    </xdr:sp>
    <xdr:clientData/>
  </xdr:twoCellAnchor>
  <xdr:twoCellAnchor>
    <xdr:from>
      <xdr:col>24</xdr:col>
      <xdr:colOff>42687</xdr:colOff>
      <xdr:row>8</xdr:row>
      <xdr:rowOff>22578</xdr:rowOff>
    </xdr:from>
    <xdr:to>
      <xdr:col>26</xdr:col>
      <xdr:colOff>560563</xdr:colOff>
      <xdr:row>10</xdr:row>
      <xdr:rowOff>2469</xdr:rowOff>
    </xdr:to>
    <xdr:sp macro="" textlink="">
      <xdr:nvSpPr>
        <xdr:cNvPr id="42" name="TextBox 41">
          <a:extLst>
            <a:ext uri="{FF2B5EF4-FFF2-40B4-BE49-F238E27FC236}">
              <a16:creationId xmlns:a16="http://schemas.microsoft.com/office/drawing/2014/main" id="{E67D25EE-4DF2-4F17-BC13-432144775412}"/>
            </a:ext>
          </a:extLst>
        </xdr:cNvPr>
        <xdr:cNvSpPr txBox="1"/>
      </xdr:nvSpPr>
      <xdr:spPr>
        <a:xfrm>
          <a:off x="14647687" y="1504245"/>
          <a:ext cx="1734959" cy="35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a:solidFill>
                <a:schemeClr val="tx1">
                  <a:lumMod val="75000"/>
                  <a:lumOff val="25000"/>
                </a:schemeClr>
              </a:solidFill>
            </a:rPr>
            <a:t>Variance</a:t>
          </a:r>
          <a:r>
            <a:rPr lang="en-US" sz="1600" b="0" baseline="0">
              <a:solidFill>
                <a:schemeClr val="tx1">
                  <a:lumMod val="75000"/>
                  <a:lumOff val="25000"/>
                </a:schemeClr>
              </a:solidFill>
            </a:rPr>
            <a:t> %</a:t>
          </a:r>
          <a:endParaRPr lang="en-US" sz="1600" b="0">
            <a:solidFill>
              <a:schemeClr val="tx1">
                <a:lumMod val="75000"/>
                <a:lumOff val="25000"/>
              </a:schemeClr>
            </a:solidFill>
          </a:endParaRPr>
        </a:p>
      </xdr:txBody>
    </xdr:sp>
    <xdr:clientData/>
  </xdr:twoCellAnchor>
  <xdr:twoCellAnchor>
    <xdr:from>
      <xdr:col>15</xdr:col>
      <xdr:colOff>175685</xdr:colOff>
      <xdr:row>9</xdr:row>
      <xdr:rowOff>104423</xdr:rowOff>
    </xdr:from>
    <xdr:to>
      <xdr:col>18</xdr:col>
      <xdr:colOff>85019</xdr:colOff>
      <xdr:row>11</xdr:row>
      <xdr:rowOff>84313</xdr:rowOff>
    </xdr:to>
    <xdr:sp macro="" textlink="'Analysis 02'!Q5">
      <xdr:nvSpPr>
        <xdr:cNvPr id="43" name="TextBox 42">
          <a:extLst>
            <a:ext uri="{FF2B5EF4-FFF2-40B4-BE49-F238E27FC236}">
              <a16:creationId xmlns:a16="http://schemas.microsoft.com/office/drawing/2014/main" id="{28958401-F0EC-4BBD-BAC0-7D4BB58B615A}"/>
            </a:ext>
          </a:extLst>
        </xdr:cNvPr>
        <xdr:cNvSpPr txBox="1"/>
      </xdr:nvSpPr>
      <xdr:spPr>
        <a:xfrm>
          <a:off x="9303810" y="1771298"/>
          <a:ext cx="1734959" cy="35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FC4FCCC-BE5E-4C69-8E56-4354ED1CF48E}" type="TxLink">
            <a:rPr lang="en-US" sz="2400" b="0" i="0" u="none" strike="noStrike">
              <a:solidFill>
                <a:srgbClr val="1F8CB3"/>
              </a:solidFill>
              <a:latin typeface="Calibri"/>
              <a:ea typeface="Calibri"/>
              <a:cs typeface="Calibri"/>
            </a:rPr>
            <a:pPr algn="ctr"/>
            <a:t>5M</a:t>
          </a:fld>
          <a:endParaRPr lang="en-US" sz="3600" b="0">
            <a:solidFill>
              <a:srgbClr val="1F8CB3"/>
            </a:solidFill>
          </a:endParaRPr>
        </a:p>
      </xdr:txBody>
    </xdr:sp>
    <xdr:clientData/>
  </xdr:twoCellAnchor>
  <xdr:twoCellAnchor>
    <xdr:from>
      <xdr:col>19</xdr:col>
      <xdr:colOff>416279</xdr:colOff>
      <xdr:row>9</xdr:row>
      <xdr:rowOff>104423</xdr:rowOff>
    </xdr:from>
    <xdr:to>
      <xdr:col>22</xdr:col>
      <xdr:colOff>325613</xdr:colOff>
      <xdr:row>11</xdr:row>
      <xdr:rowOff>84313</xdr:rowOff>
    </xdr:to>
    <xdr:sp macro="" textlink="'Analysis 02'!R5">
      <xdr:nvSpPr>
        <xdr:cNvPr id="44" name="TextBox 43">
          <a:extLst>
            <a:ext uri="{FF2B5EF4-FFF2-40B4-BE49-F238E27FC236}">
              <a16:creationId xmlns:a16="http://schemas.microsoft.com/office/drawing/2014/main" id="{F6BA7461-7D47-4CF1-98EC-049154E57CE7}"/>
            </a:ext>
          </a:extLst>
        </xdr:cNvPr>
        <xdr:cNvSpPr txBox="1"/>
      </xdr:nvSpPr>
      <xdr:spPr>
        <a:xfrm>
          <a:off x="11978571" y="1771298"/>
          <a:ext cx="1734959" cy="35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7578F9-5033-4ED1-829F-64776600DF1C}" type="TxLink">
            <a:rPr lang="en-US" sz="2400" b="0" i="0" u="none" strike="noStrike">
              <a:solidFill>
                <a:schemeClr val="tx1">
                  <a:lumMod val="50000"/>
                  <a:lumOff val="50000"/>
                </a:schemeClr>
              </a:solidFill>
              <a:latin typeface="Calibri"/>
              <a:ea typeface="Calibri"/>
              <a:cs typeface="Calibri"/>
            </a:rPr>
            <a:pPr algn="ctr"/>
            <a:t>5M</a:t>
          </a:fld>
          <a:endParaRPr lang="en-US" sz="3600" b="0">
            <a:solidFill>
              <a:schemeClr val="tx1">
                <a:lumMod val="50000"/>
                <a:lumOff val="50000"/>
              </a:schemeClr>
            </a:solidFill>
          </a:endParaRPr>
        </a:p>
      </xdr:txBody>
    </xdr:sp>
    <xdr:clientData/>
  </xdr:twoCellAnchor>
  <xdr:twoCellAnchor>
    <xdr:from>
      <xdr:col>15</xdr:col>
      <xdr:colOff>343958</xdr:colOff>
      <xdr:row>8</xdr:row>
      <xdr:rowOff>114653</xdr:rowOff>
    </xdr:from>
    <xdr:to>
      <xdr:col>15</xdr:col>
      <xdr:colOff>389677</xdr:colOff>
      <xdr:row>11</xdr:row>
      <xdr:rowOff>44097</xdr:rowOff>
    </xdr:to>
    <xdr:sp macro="" textlink="">
      <xdr:nvSpPr>
        <xdr:cNvPr id="46" name="Rectangle 45">
          <a:extLst>
            <a:ext uri="{FF2B5EF4-FFF2-40B4-BE49-F238E27FC236}">
              <a16:creationId xmlns:a16="http://schemas.microsoft.com/office/drawing/2014/main" id="{4004D16F-1890-1545-1E5E-171FCEBFE999}"/>
            </a:ext>
          </a:extLst>
        </xdr:cNvPr>
        <xdr:cNvSpPr/>
      </xdr:nvSpPr>
      <xdr:spPr>
        <a:xfrm>
          <a:off x="9472083" y="1596320"/>
          <a:ext cx="45719" cy="485069"/>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55386</xdr:colOff>
      <xdr:row>8</xdr:row>
      <xdr:rowOff>99483</xdr:rowOff>
    </xdr:from>
    <xdr:to>
      <xdr:col>20</xdr:col>
      <xdr:colOff>101105</xdr:colOff>
      <xdr:row>11</xdr:row>
      <xdr:rowOff>28927</xdr:rowOff>
    </xdr:to>
    <xdr:sp macro="" textlink="">
      <xdr:nvSpPr>
        <xdr:cNvPr id="47" name="Rectangle 46">
          <a:extLst>
            <a:ext uri="{FF2B5EF4-FFF2-40B4-BE49-F238E27FC236}">
              <a16:creationId xmlns:a16="http://schemas.microsoft.com/office/drawing/2014/main" id="{7369A41B-4765-43A2-B1ED-D2F82FF3BEB5}"/>
            </a:ext>
          </a:extLst>
        </xdr:cNvPr>
        <xdr:cNvSpPr/>
      </xdr:nvSpPr>
      <xdr:spPr>
        <a:xfrm>
          <a:off x="12226219" y="1581150"/>
          <a:ext cx="45719" cy="485069"/>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322438</xdr:colOff>
      <xdr:row>8</xdr:row>
      <xdr:rowOff>93133</xdr:rowOff>
    </xdr:from>
    <xdr:to>
      <xdr:col>24</xdr:col>
      <xdr:colOff>368157</xdr:colOff>
      <xdr:row>11</xdr:row>
      <xdr:rowOff>22577</xdr:rowOff>
    </xdr:to>
    <xdr:sp macro="" textlink="">
      <xdr:nvSpPr>
        <xdr:cNvPr id="48" name="Rectangle 47">
          <a:extLst>
            <a:ext uri="{FF2B5EF4-FFF2-40B4-BE49-F238E27FC236}">
              <a16:creationId xmlns:a16="http://schemas.microsoft.com/office/drawing/2014/main" id="{B0E2766F-ECE6-48E2-98FF-19EA0B8C4215}"/>
            </a:ext>
          </a:extLst>
        </xdr:cNvPr>
        <xdr:cNvSpPr/>
      </xdr:nvSpPr>
      <xdr:spPr>
        <a:xfrm>
          <a:off x="14927438" y="1574800"/>
          <a:ext cx="45719" cy="485069"/>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302331</xdr:colOff>
      <xdr:row>6</xdr:row>
      <xdr:rowOff>114653</xdr:rowOff>
    </xdr:from>
    <xdr:to>
      <xdr:col>9</xdr:col>
      <xdr:colOff>432153</xdr:colOff>
      <xdr:row>26</xdr:row>
      <xdr:rowOff>22366</xdr:rowOff>
    </xdr:to>
    <xdr:sp macro="" textlink="">
      <xdr:nvSpPr>
        <xdr:cNvPr id="49" name="Rectangle 48">
          <a:extLst>
            <a:ext uri="{FF2B5EF4-FFF2-40B4-BE49-F238E27FC236}">
              <a16:creationId xmlns:a16="http://schemas.microsoft.com/office/drawing/2014/main" id="{774973DE-B964-83AD-2C66-676102854617}"/>
            </a:ext>
          </a:extLst>
        </xdr:cNvPr>
        <xdr:cNvSpPr/>
      </xdr:nvSpPr>
      <xdr:spPr>
        <a:xfrm>
          <a:off x="3345039" y="1225903"/>
          <a:ext cx="2563989" cy="36118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119591</xdr:colOff>
      <xdr:row>6</xdr:row>
      <xdr:rowOff>114653</xdr:rowOff>
    </xdr:from>
    <xdr:to>
      <xdr:col>14</xdr:col>
      <xdr:colOff>249414</xdr:colOff>
      <xdr:row>26</xdr:row>
      <xdr:rowOff>17639</xdr:rowOff>
    </xdr:to>
    <xdr:sp macro="" textlink="">
      <xdr:nvSpPr>
        <xdr:cNvPr id="50" name="Rectangle 49">
          <a:extLst>
            <a:ext uri="{FF2B5EF4-FFF2-40B4-BE49-F238E27FC236}">
              <a16:creationId xmlns:a16="http://schemas.microsoft.com/office/drawing/2014/main" id="{EE66972E-F4AF-45B7-A7A8-059CFC943D17}"/>
            </a:ext>
          </a:extLst>
        </xdr:cNvPr>
        <xdr:cNvSpPr/>
      </xdr:nvSpPr>
      <xdr:spPr>
        <a:xfrm>
          <a:off x="6205008" y="1225903"/>
          <a:ext cx="2563989" cy="360715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10</xdr:col>
          <xdr:colOff>192088</xdr:colOff>
          <xdr:row>19</xdr:row>
          <xdr:rowOff>79374</xdr:rowOff>
        </xdr:from>
        <xdr:to>
          <xdr:col>12</xdr:col>
          <xdr:colOff>218589</xdr:colOff>
          <xdr:row>24</xdr:row>
          <xdr:rowOff>137897</xdr:rowOff>
        </xdr:to>
        <xdr:pic>
          <xdr:nvPicPr>
            <xdr:cNvPr id="56" name="Picture 55">
              <a:extLst>
                <a:ext uri="{FF2B5EF4-FFF2-40B4-BE49-F238E27FC236}">
                  <a16:creationId xmlns:a16="http://schemas.microsoft.com/office/drawing/2014/main" id="{3EFC1D77-7A82-F7DF-46C9-67501DDF3357}"/>
                </a:ext>
              </a:extLst>
            </xdr:cNvPr>
            <xdr:cNvPicPr>
              <a:picLocks noChangeAspect="1" noChangeArrowheads="1"/>
              <a:extLst>
                <a:ext uri="{84589F7E-364E-4C9E-8A38-B11213B215E9}">
                  <a14:cameraTool cellRange="'Waffle Chart'!$F$23:$O$32" spid="_x0000_s1323"/>
                </a:ext>
              </a:extLst>
            </xdr:cNvPicPr>
          </xdr:nvPicPr>
          <xdr:blipFill>
            <a:blip xmlns:r="http://schemas.openxmlformats.org/officeDocument/2006/relationships" r:embed="rId4"/>
            <a:srcRect/>
            <a:stretch>
              <a:fillRect/>
            </a:stretch>
          </xdr:blipFill>
          <xdr:spPr bwMode="auto">
            <a:xfrm>
              <a:off x="6277505" y="3598332"/>
              <a:ext cx="1243584" cy="98456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250672</xdr:colOff>
      <xdr:row>7</xdr:row>
      <xdr:rowOff>28929</xdr:rowOff>
    </xdr:from>
    <xdr:to>
      <xdr:col>12</xdr:col>
      <xdr:colOff>386149</xdr:colOff>
      <xdr:row>11</xdr:row>
      <xdr:rowOff>154459</xdr:rowOff>
    </xdr:to>
    <xdr:sp macro="" textlink="">
      <xdr:nvSpPr>
        <xdr:cNvPr id="57" name="TextBox 56">
          <a:extLst>
            <a:ext uri="{FF2B5EF4-FFF2-40B4-BE49-F238E27FC236}">
              <a16:creationId xmlns:a16="http://schemas.microsoft.com/office/drawing/2014/main" id="{AFE8D658-0CFE-475E-B216-FD98998B8826}"/>
            </a:ext>
          </a:extLst>
        </xdr:cNvPr>
        <xdr:cNvSpPr txBox="1"/>
      </xdr:nvSpPr>
      <xdr:spPr>
        <a:xfrm>
          <a:off x="6343240" y="1290348"/>
          <a:ext cx="1353990" cy="846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75000"/>
                  <a:lumOff val="25000"/>
                </a:schemeClr>
              </a:solidFill>
            </a:rPr>
            <a:t>Revenue </a:t>
          </a:r>
        </a:p>
        <a:p>
          <a:r>
            <a:rPr lang="en-US" sz="1400">
              <a:solidFill>
                <a:schemeClr val="tx1">
                  <a:lumMod val="75000"/>
                  <a:lumOff val="25000"/>
                </a:schemeClr>
              </a:solidFill>
            </a:rPr>
            <a:t>Generate</a:t>
          </a:r>
        </a:p>
      </xdr:txBody>
    </xdr:sp>
    <xdr:clientData/>
  </xdr:twoCellAnchor>
  <xdr:twoCellAnchor>
    <xdr:from>
      <xdr:col>10</xdr:col>
      <xdr:colOff>233034</xdr:colOff>
      <xdr:row>16</xdr:row>
      <xdr:rowOff>84315</xdr:rowOff>
    </xdr:from>
    <xdr:to>
      <xdr:col>12</xdr:col>
      <xdr:colOff>142368</xdr:colOff>
      <xdr:row>20</xdr:row>
      <xdr:rowOff>128716</xdr:rowOff>
    </xdr:to>
    <xdr:sp macro="" textlink="">
      <xdr:nvSpPr>
        <xdr:cNvPr id="59" name="TextBox 58">
          <a:extLst>
            <a:ext uri="{FF2B5EF4-FFF2-40B4-BE49-F238E27FC236}">
              <a16:creationId xmlns:a16="http://schemas.microsoft.com/office/drawing/2014/main" id="{0299D428-0A9E-4779-B893-6590B8D7142A}"/>
            </a:ext>
          </a:extLst>
        </xdr:cNvPr>
        <xdr:cNvSpPr txBox="1"/>
      </xdr:nvSpPr>
      <xdr:spPr>
        <a:xfrm>
          <a:off x="6325602" y="2967558"/>
          <a:ext cx="1127847" cy="765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75000"/>
                  <a:lumOff val="25000"/>
                </a:schemeClr>
              </a:solidFill>
            </a:rPr>
            <a:t>Revenue </a:t>
          </a:r>
        </a:p>
        <a:p>
          <a:r>
            <a:rPr lang="en-US" sz="1400">
              <a:solidFill>
                <a:schemeClr val="tx1">
                  <a:lumMod val="75000"/>
                  <a:lumOff val="25000"/>
                </a:schemeClr>
              </a:solidFill>
            </a:rPr>
            <a:t>Generate</a:t>
          </a:r>
        </a:p>
      </xdr:txBody>
    </xdr:sp>
    <xdr:clientData/>
  </xdr:twoCellAnchor>
  <xdr:twoCellAnchor>
    <xdr:from>
      <xdr:col>12</xdr:col>
      <xdr:colOff>209023</xdr:colOff>
      <xdr:row>10</xdr:row>
      <xdr:rowOff>31399</xdr:rowOff>
    </xdr:from>
    <xdr:to>
      <xdr:col>14</xdr:col>
      <xdr:colOff>118357</xdr:colOff>
      <xdr:row>13</xdr:row>
      <xdr:rowOff>11290</xdr:rowOff>
    </xdr:to>
    <xdr:sp macro="" textlink="">
      <xdr:nvSpPr>
        <xdr:cNvPr id="60" name="TextBox 59">
          <a:extLst>
            <a:ext uri="{FF2B5EF4-FFF2-40B4-BE49-F238E27FC236}">
              <a16:creationId xmlns:a16="http://schemas.microsoft.com/office/drawing/2014/main" id="{77C618AF-752D-4B62-AECD-16E507AE0C41}"/>
            </a:ext>
          </a:extLst>
        </xdr:cNvPr>
        <xdr:cNvSpPr txBox="1"/>
      </xdr:nvSpPr>
      <xdr:spPr>
        <a:xfrm>
          <a:off x="7511523" y="1883482"/>
          <a:ext cx="1126417" cy="535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75000"/>
                  <a:lumOff val="25000"/>
                </a:schemeClr>
              </a:solidFill>
            </a:rPr>
            <a:t>Revenue</a:t>
          </a:r>
          <a:r>
            <a:rPr lang="en-US" sz="1400" baseline="0">
              <a:solidFill>
                <a:schemeClr val="tx1">
                  <a:lumMod val="75000"/>
                  <a:lumOff val="25000"/>
                </a:schemeClr>
              </a:solidFill>
            </a:rPr>
            <a:t> by </a:t>
          </a:r>
          <a:r>
            <a:rPr lang="en-US" sz="1400" baseline="0">
              <a:solidFill>
                <a:srgbClr val="1F8CB3"/>
              </a:solidFill>
            </a:rPr>
            <a:t>Weekends</a:t>
          </a:r>
          <a:endParaRPr lang="en-US" sz="1400">
            <a:solidFill>
              <a:srgbClr val="1F8CB3"/>
            </a:solidFill>
          </a:endParaRPr>
        </a:p>
      </xdr:txBody>
    </xdr:sp>
    <xdr:clientData/>
  </xdr:twoCellAnchor>
  <xdr:twoCellAnchor>
    <xdr:from>
      <xdr:col>12</xdr:col>
      <xdr:colOff>158575</xdr:colOff>
      <xdr:row>19</xdr:row>
      <xdr:rowOff>51506</xdr:rowOff>
    </xdr:from>
    <xdr:to>
      <xdr:col>14</xdr:col>
      <xdr:colOff>67909</xdr:colOff>
      <xdr:row>22</xdr:row>
      <xdr:rowOff>31397</xdr:rowOff>
    </xdr:to>
    <xdr:sp macro="" textlink="">
      <xdr:nvSpPr>
        <xdr:cNvPr id="61" name="TextBox 60">
          <a:extLst>
            <a:ext uri="{FF2B5EF4-FFF2-40B4-BE49-F238E27FC236}">
              <a16:creationId xmlns:a16="http://schemas.microsoft.com/office/drawing/2014/main" id="{D1967347-8AFE-4288-B574-D7A3259DDD7F}"/>
            </a:ext>
          </a:extLst>
        </xdr:cNvPr>
        <xdr:cNvSpPr txBox="1"/>
      </xdr:nvSpPr>
      <xdr:spPr>
        <a:xfrm>
          <a:off x="7461075" y="3570464"/>
          <a:ext cx="1126417" cy="535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tx1">
                  <a:lumMod val="75000"/>
                  <a:lumOff val="25000"/>
                </a:schemeClr>
              </a:solidFill>
            </a:rPr>
            <a:t>Revenue by</a:t>
          </a:r>
          <a:r>
            <a:rPr lang="en-US" sz="1400" baseline="0">
              <a:solidFill>
                <a:schemeClr val="tx1">
                  <a:lumMod val="75000"/>
                  <a:lumOff val="25000"/>
                </a:schemeClr>
              </a:solidFill>
            </a:rPr>
            <a:t> </a:t>
          </a:r>
          <a:r>
            <a:rPr lang="en-US" sz="1400" baseline="0">
              <a:solidFill>
                <a:schemeClr val="bg1">
                  <a:lumMod val="50000"/>
                </a:schemeClr>
              </a:solidFill>
            </a:rPr>
            <a:t>Weekdays</a:t>
          </a:r>
          <a:endParaRPr lang="en-US" sz="1400">
            <a:solidFill>
              <a:schemeClr val="bg1">
                <a:lumMod val="50000"/>
              </a:schemeClr>
            </a:solidFill>
          </a:endParaRPr>
        </a:p>
      </xdr:txBody>
    </xdr:sp>
    <xdr:clientData/>
  </xdr:twoCellAnchor>
  <xdr:twoCellAnchor>
    <xdr:from>
      <xdr:col>11</xdr:col>
      <xdr:colOff>513294</xdr:colOff>
      <xdr:row>13</xdr:row>
      <xdr:rowOff>36337</xdr:rowOff>
    </xdr:from>
    <xdr:to>
      <xdr:col>14</xdr:col>
      <xdr:colOff>422628</xdr:colOff>
      <xdr:row>16</xdr:row>
      <xdr:rowOff>97014</xdr:rowOff>
    </xdr:to>
    <xdr:sp macro="" textlink="'Waffle Chart'!D6">
      <xdr:nvSpPr>
        <xdr:cNvPr id="62" name="TextBox 61">
          <a:extLst>
            <a:ext uri="{FF2B5EF4-FFF2-40B4-BE49-F238E27FC236}">
              <a16:creationId xmlns:a16="http://schemas.microsoft.com/office/drawing/2014/main" id="{5587CBC9-B6D4-4E4E-8FD7-260AB67C63A0}"/>
            </a:ext>
          </a:extLst>
        </xdr:cNvPr>
        <xdr:cNvSpPr txBox="1"/>
      </xdr:nvSpPr>
      <xdr:spPr>
        <a:xfrm>
          <a:off x="7207252" y="2444045"/>
          <a:ext cx="1734959" cy="616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50BC2E-EB21-420F-9536-8B6422DD70F5}" type="TxLink">
            <a:rPr lang="en-US" sz="2400" b="0" i="0" u="none" strike="noStrike">
              <a:solidFill>
                <a:srgbClr val="1F8CB3"/>
              </a:solidFill>
              <a:latin typeface="Calibri"/>
              <a:ea typeface="Calibri"/>
              <a:cs typeface="Calibri"/>
            </a:rPr>
            <a:pPr algn="ctr"/>
            <a:t>28.50%</a:t>
          </a:fld>
          <a:endParaRPr lang="en-US" sz="13800" b="0">
            <a:solidFill>
              <a:srgbClr val="1F8CB3"/>
            </a:solidFill>
          </a:endParaRPr>
        </a:p>
      </xdr:txBody>
    </xdr:sp>
    <xdr:clientData/>
  </xdr:twoCellAnchor>
  <xdr:twoCellAnchor>
    <xdr:from>
      <xdr:col>11</xdr:col>
      <xdr:colOff>462846</xdr:colOff>
      <xdr:row>22</xdr:row>
      <xdr:rowOff>38806</xdr:rowOff>
    </xdr:from>
    <xdr:to>
      <xdr:col>14</xdr:col>
      <xdr:colOff>372180</xdr:colOff>
      <xdr:row>24</xdr:row>
      <xdr:rowOff>18696</xdr:rowOff>
    </xdr:to>
    <xdr:sp macro="" textlink="'Waffle Chart'!D5">
      <xdr:nvSpPr>
        <xdr:cNvPr id="63" name="TextBox 62">
          <a:extLst>
            <a:ext uri="{FF2B5EF4-FFF2-40B4-BE49-F238E27FC236}">
              <a16:creationId xmlns:a16="http://schemas.microsoft.com/office/drawing/2014/main" id="{9E79EDCF-29DB-45B1-85A9-49189329C3D9}"/>
            </a:ext>
          </a:extLst>
        </xdr:cNvPr>
        <xdr:cNvSpPr txBox="1"/>
      </xdr:nvSpPr>
      <xdr:spPr>
        <a:xfrm>
          <a:off x="7156804" y="4113389"/>
          <a:ext cx="1734959" cy="35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1F4B33-7F0D-44B1-A34C-87EBA29BA12E}" type="TxLink">
            <a:rPr lang="en-US" sz="2400" b="0" i="0" u="none" strike="noStrike">
              <a:solidFill>
                <a:schemeClr val="tx1">
                  <a:lumMod val="50000"/>
                  <a:lumOff val="50000"/>
                </a:schemeClr>
              </a:solidFill>
              <a:latin typeface="Calibri"/>
              <a:ea typeface="Calibri"/>
              <a:cs typeface="Calibri"/>
            </a:rPr>
            <a:pPr marL="0" indent="0" algn="ctr"/>
            <a:t>71.50%</a:t>
          </a:fld>
          <a:endParaRPr lang="en-US" sz="2400" b="0" i="0" u="none" strike="noStrike">
            <a:solidFill>
              <a:schemeClr val="tx1">
                <a:lumMod val="50000"/>
                <a:lumOff val="50000"/>
              </a:schemeClr>
            </a:solidFill>
            <a:latin typeface="Calibri"/>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10</xdr:col>
          <xdr:colOff>192088</xdr:colOff>
          <xdr:row>10</xdr:row>
          <xdr:rowOff>35277</xdr:rowOff>
        </xdr:from>
        <xdr:to>
          <xdr:col>12</xdr:col>
          <xdr:colOff>218589</xdr:colOff>
          <xdr:row>15</xdr:row>
          <xdr:rowOff>93801</xdr:rowOff>
        </xdr:to>
        <xdr:pic>
          <xdr:nvPicPr>
            <xdr:cNvPr id="65" name="Picture 64">
              <a:extLst>
                <a:ext uri="{FF2B5EF4-FFF2-40B4-BE49-F238E27FC236}">
                  <a16:creationId xmlns:a16="http://schemas.microsoft.com/office/drawing/2014/main" id="{7B725AD7-A8B7-D208-9B01-391543A2E21E}"/>
                </a:ext>
              </a:extLst>
            </xdr:cNvPr>
            <xdr:cNvPicPr>
              <a:picLocks noChangeAspect="1" noChangeArrowheads="1"/>
              <a:extLst>
                <a:ext uri="{84589F7E-364E-4C9E-8A38-B11213B215E9}">
                  <a14:cameraTool cellRange="'Waffle Chart'!$F$11:$O$20" spid="_x0000_s1324"/>
                </a:ext>
              </a:extLst>
            </xdr:cNvPicPr>
          </xdr:nvPicPr>
          <xdr:blipFill>
            <a:blip xmlns:r="http://schemas.openxmlformats.org/officeDocument/2006/relationships" r:embed="rId5"/>
            <a:srcRect/>
            <a:stretch>
              <a:fillRect/>
            </a:stretch>
          </xdr:blipFill>
          <xdr:spPr bwMode="auto">
            <a:xfrm>
              <a:off x="6277505" y="1887360"/>
              <a:ext cx="1243584" cy="98456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514334</xdr:colOff>
      <xdr:row>7</xdr:row>
      <xdr:rowOff>91723</xdr:rowOff>
    </xdr:from>
    <xdr:to>
      <xdr:col>13</xdr:col>
      <xdr:colOff>423668</xdr:colOff>
      <xdr:row>10</xdr:row>
      <xdr:rowOff>152400</xdr:rowOff>
    </xdr:to>
    <xdr:sp macro="" textlink="'Analysis 02'!W6">
      <xdr:nvSpPr>
        <xdr:cNvPr id="66" name="TextBox 65">
          <a:extLst>
            <a:ext uri="{FF2B5EF4-FFF2-40B4-BE49-F238E27FC236}">
              <a16:creationId xmlns:a16="http://schemas.microsoft.com/office/drawing/2014/main" id="{E5467E41-2ABC-427E-A981-BF662258AB2B}"/>
            </a:ext>
          </a:extLst>
        </xdr:cNvPr>
        <xdr:cNvSpPr txBox="1"/>
      </xdr:nvSpPr>
      <xdr:spPr>
        <a:xfrm>
          <a:off x="6606902" y="1353142"/>
          <a:ext cx="1737104" cy="601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08CC1D9-E0BD-480D-A018-188E0FFBE7FB}" type="TxLink">
            <a:rPr lang="en-US" sz="1400" b="0" i="0" u="none" strike="noStrike">
              <a:solidFill>
                <a:schemeClr val="tx1">
                  <a:lumMod val="85000"/>
                  <a:lumOff val="15000"/>
                </a:schemeClr>
              </a:solidFill>
              <a:latin typeface="Calibri"/>
              <a:ea typeface="Calibri"/>
              <a:cs typeface="Calibri"/>
            </a:rPr>
            <a:pPr algn="ctr"/>
            <a:t>2M</a:t>
          </a:fld>
          <a:endParaRPr lang="en-US" sz="19900" b="0">
            <a:solidFill>
              <a:schemeClr val="tx1">
                <a:lumMod val="85000"/>
                <a:lumOff val="15000"/>
              </a:schemeClr>
            </a:solidFill>
          </a:endParaRPr>
        </a:p>
      </xdr:txBody>
    </xdr:sp>
    <xdr:clientData/>
  </xdr:twoCellAnchor>
  <xdr:twoCellAnchor>
    <xdr:from>
      <xdr:col>10</xdr:col>
      <xdr:colOff>421220</xdr:colOff>
      <xdr:row>16</xdr:row>
      <xdr:rowOff>138289</xdr:rowOff>
    </xdr:from>
    <xdr:to>
      <xdr:col>13</xdr:col>
      <xdr:colOff>330554</xdr:colOff>
      <xdr:row>20</xdr:row>
      <xdr:rowOff>13757</xdr:rowOff>
    </xdr:to>
    <xdr:sp macro="" textlink="'Analysis 02'!W5">
      <xdr:nvSpPr>
        <xdr:cNvPr id="67" name="TextBox 66">
          <a:extLst>
            <a:ext uri="{FF2B5EF4-FFF2-40B4-BE49-F238E27FC236}">
              <a16:creationId xmlns:a16="http://schemas.microsoft.com/office/drawing/2014/main" id="{6039F6A7-5EB0-447A-BDE0-39F01B18B9EF}"/>
            </a:ext>
          </a:extLst>
        </xdr:cNvPr>
        <xdr:cNvSpPr txBox="1"/>
      </xdr:nvSpPr>
      <xdr:spPr>
        <a:xfrm>
          <a:off x="6506637" y="3101622"/>
          <a:ext cx="1734959" cy="616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FA64A2-8E82-44CF-9F9E-1C97C9EDD73D}" type="TxLink">
            <a:rPr lang="en-US" sz="1400" b="0" i="0" u="none" strike="noStrike">
              <a:solidFill>
                <a:schemeClr val="tx1">
                  <a:lumMod val="85000"/>
                  <a:lumOff val="15000"/>
                </a:schemeClr>
              </a:solidFill>
              <a:latin typeface="Calibri"/>
              <a:ea typeface="Calibri"/>
              <a:cs typeface="Calibri"/>
            </a:rPr>
            <a:pPr algn="ctr"/>
            <a:t>4M</a:t>
          </a:fld>
          <a:endParaRPr lang="en-US" sz="19900" b="0">
            <a:solidFill>
              <a:schemeClr val="tx1">
                <a:lumMod val="85000"/>
                <a:lumOff val="15000"/>
              </a:schemeClr>
            </a:solidFill>
          </a:endParaRPr>
        </a:p>
      </xdr:txBody>
    </xdr:sp>
    <xdr:clientData/>
  </xdr:twoCellAnchor>
  <xdr:twoCellAnchor>
    <xdr:from>
      <xdr:col>5</xdr:col>
      <xdr:colOff>293751</xdr:colOff>
      <xdr:row>10</xdr:row>
      <xdr:rowOff>67282</xdr:rowOff>
    </xdr:from>
    <xdr:to>
      <xdr:col>9</xdr:col>
      <xdr:colOff>361836</xdr:colOff>
      <xdr:row>22</xdr:row>
      <xdr:rowOff>110578</xdr:rowOff>
    </xdr:to>
    <xdr:graphicFrame macro="">
      <xdr:nvGraphicFramePr>
        <xdr:cNvPr id="69" name="Chart 68">
          <a:extLst>
            <a:ext uri="{FF2B5EF4-FFF2-40B4-BE49-F238E27FC236}">
              <a16:creationId xmlns:a16="http://schemas.microsoft.com/office/drawing/2014/main" id="{84AA2045-ED9E-48D1-BB47-8FC45C941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424289</xdr:colOff>
      <xdr:row>7</xdr:row>
      <xdr:rowOff>23359</xdr:rowOff>
    </xdr:from>
    <xdr:to>
      <xdr:col>9</xdr:col>
      <xdr:colOff>468385</xdr:colOff>
      <xdr:row>10</xdr:row>
      <xdr:rowOff>85811</xdr:rowOff>
    </xdr:to>
    <xdr:sp macro="" textlink="">
      <xdr:nvSpPr>
        <xdr:cNvPr id="71" name="TextBox 70">
          <a:extLst>
            <a:ext uri="{FF2B5EF4-FFF2-40B4-BE49-F238E27FC236}">
              <a16:creationId xmlns:a16="http://schemas.microsoft.com/office/drawing/2014/main" id="{CA920208-EC65-4828-82E8-53825AF2E0FB}"/>
            </a:ext>
          </a:extLst>
        </xdr:cNvPr>
        <xdr:cNvSpPr txBox="1"/>
      </xdr:nvSpPr>
      <xdr:spPr>
        <a:xfrm>
          <a:off x="3470573" y="1284778"/>
          <a:ext cx="2481123" cy="603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75000"/>
                  <a:lumOff val="25000"/>
                </a:schemeClr>
              </a:solidFill>
            </a:rPr>
            <a:t>Revenue by</a:t>
          </a:r>
          <a:r>
            <a:rPr lang="en-US" sz="1200" baseline="0">
              <a:solidFill>
                <a:schemeClr val="tx1">
                  <a:lumMod val="75000"/>
                  <a:lumOff val="25000"/>
                </a:schemeClr>
              </a:solidFill>
            </a:rPr>
            <a:t> Quarter vs Percentage change</a:t>
          </a:r>
          <a:endParaRPr lang="en-US" sz="1200">
            <a:solidFill>
              <a:schemeClr val="tx1">
                <a:lumMod val="75000"/>
                <a:lumOff val="25000"/>
              </a:schemeClr>
            </a:solidFill>
          </a:endParaRPr>
        </a:p>
      </xdr:txBody>
    </xdr:sp>
    <xdr:clientData/>
  </xdr:twoCellAnchor>
  <xdr:twoCellAnchor>
    <xdr:from>
      <xdr:col>5</xdr:col>
      <xdr:colOff>413648</xdr:colOff>
      <xdr:row>9</xdr:row>
      <xdr:rowOff>132854</xdr:rowOff>
    </xdr:from>
    <xdr:to>
      <xdr:col>9</xdr:col>
      <xdr:colOff>457744</xdr:colOff>
      <xdr:row>13</xdr:row>
      <xdr:rowOff>15103</xdr:rowOff>
    </xdr:to>
    <xdr:sp macro="" textlink="'Analysis 02'!AA23">
      <xdr:nvSpPr>
        <xdr:cNvPr id="73" name="TextBox 72">
          <a:extLst>
            <a:ext uri="{FF2B5EF4-FFF2-40B4-BE49-F238E27FC236}">
              <a16:creationId xmlns:a16="http://schemas.microsoft.com/office/drawing/2014/main" id="{3B8EC946-4D14-4AA5-BC9A-0B8A23C21758}"/>
            </a:ext>
          </a:extLst>
        </xdr:cNvPr>
        <xdr:cNvSpPr txBox="1"/>
      </xdr:nvSpPr>
      <xdr:spPr>
        <a:xfrm>
          <a:off x="3459932" y="1754678"/>
          <a:ext cx="2481123" cy="603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5C8FC4-526D-4507-A164-FA777539765A}" type="TxLink">
            <a:rPr lang="en-US" sz="1100" b="0" i="0" u="none" strike="noStrike">
              <a:solidFill>
                <a:schemeClr val="tx1">
                  <a:lumMod val="65000"/>
                  <a:lumOff val="35000"/>
                </a:schemeClr>
              </a:solidFill>
              <a:latin typeface="Calibri"/>
              <a:ea typeface="Calibri"/>
              <a:cs typeface="Calibri"/>
            </a:rPr>
            <a:pPr/>
            <a:t>The line in the chart indicates $1,361,702 average Revenue</a:t>
          </a:fld>
          <a:endParaRPr lang="en-US" sz="1200">
            <a:solidFill>
              <a:schemeClr val="tx1">
                <a:lumMod val="65000"/>
                <a:lumOff val="35000"/>
              </a:schemeClr>
            </a:solidFill>
          </a:endParaRPr>
        </a:p>
      </xdr:txBody>
    </xdr:sp>
    <xdr:clientData/>
  </xdr:twoCellAnchor>
  <xdr:twoCellAnchor>
    <xdr:from>
      <xdr:col>5</xdr:col>
      <xdr:colOff>435575</xdr:colOff>
      <xdr:row>24</xdr:row>
      <xdr:rowOff>119354</xdr:rowOff>
    </xdr:from>
    <xdr:to>
      <xdr:col>6</xdr:col>
      <xdr:colOff>-1</xdr:colOff>
      <xdr:row>25</xdr:row>
      <xdr:rowOff>112832</xdr:rowOff>
    </xdr:to>
    <xdr:sp macro="" textlink="">
      <xdr:nvSpPr>
        <xdr:cNvPr id="74" name="Oval 73">
          <a:extLst>
            <a:ext uri="{FF2B5EF4-FFF2-40B4-BE49-F238E27FC236}">
              <a16:creationId xmlns:a16="http://schemas.microsoft.com/office/drawing/2014/main" id="{62C06A19-7C3C-DFDC-7737-9063C9D18F89}"/>
            </a:ext>
          </a:extLst>
        </xdr:cNvPr>
        <xdr:cNvSpPr/>
      </xdr:nvSpPr>
      <xdr:spPr>
        <a:xfrm>
          <a:off x="3481859" y="4444219"/>
          <a:ext cx="173681" cy="173681"/>
        </a:xfrm>
        <a:prstGeom prst="ellipse">
          <a:avLst/>
        </a:prstGeom>
        <a:solidFill>
          <a:srgbClr val="1F8C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435575</xdr:colOff>
      <xdr:row>22</xdr:row>
      <xdr:rowOff>176160</xdr:rowOff>
    </xdr:from>
    <xdr:to>
      <xdr:col>6</xdr:col>
      <xdr:colOff>-1</xdr:colOff>
      <xdr:row>23</xdr:row>
      <xdr:rowOff>169638</xdr:rowOff>
    </xdr:to>
    <xdr:sp macro="" textlink="">
      <xdr:nvSpPr>
        <xdr:cNvPr id="75" name="Oval 74">
          <a:extLst>
            <a:ext uri="{FF2B5EF4-FFF2-40B4-BE49-F238E27FC236}">
              <a16:creationId xmlns:a16="http://schemas.microsoft.com/office/drawing/2014/main" id="{EFCB6E7D-D5AB-41F4-963B-A07159F06586}"/>
            </a:ext>
          </a:extLst>
        </xdr:cNvPr>
        <xdr:cNvSpPr/>
      </xdr:nvSpPr>
      <xdr:spPr>
        <a:xfrm>
          <a:off x="3481859" y="4140619"/>
          <a:ext cx="173681" cy="173681"/>
        </a:xfrm>
        <a:prstGeom prst="ellipse">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477450</xdr:colOff>
      <xdr:row>22</xdr:row>
      <xdr:rowOff>79785</xdr:rowOff>
    </xdr:from>
    <xdr:to>
      <xdr:col>7</xdr:col>
      <xdr:colOff>500258</xdr:colOff>
      <xdr:row>24</xdr:row>
      <xdr:rowOff>85810</xdr:rowOff>
    </xdr:to>
    <xdr:sp macro="" textlink="">
      <xdr:nvSpPr>
        <xdr:cNvPr id="77" name="TextBox 76">
          <a:extLst>
            <a:ext uri="{FF2B5EF4-FFF2-40B4-BE49-F238E27FC236}">
              <a16:creationId xmlns:a16="http://schemas.microsoft.com/office/drawing/2014/main" id="{FCE6838D-D93B-4F92-AC1D-9F6AECBBF9F1}"/>
            </a:ext>
          </a:extLst>
        </xdr:cNvPr>
        <xdr:cNvSpPr txBox="1"/>
      </xdr:nvSpPr>
      <xdr:spPr>
        <a:xfrm>
          <a:off x="3523734" y="4044244"/>
          <a:ext cx="1241321" cy="366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b="0">
              <a:solidFill>
                <a:schemeClr val="tx1">
                  <a:lumMod val="75000"/>
                  <a:lumOff val="25000"/>
                </a:schemeClr>
              </a:solidFill>
            </a:rPr>
            <a:t>Below</a:t>
          </a:r>
          <a:r>
            <a:rPr lang="en-US" sz="1050" b="0" baseline="0">
              <a:solidFill>
                <a:schemeClr val="tx1">
                  <a:lumMod val="75000"/>
                  <a:lumOff val="25000"/>
                </a:schemeClr>
              </a:solidFill>
            </a:rPr>
            <a:t> Average</a:t>
          </a:r>
          <a:endParaRPr lang="en-US" sz="1050" b="0">
            <a:solidFill>
              <a:schemeClr val="tx1">
                <a:lumMod val="75000"/>
                <a:lumOff val="25000"/>
              </a:schemeClr>
            </a:solidFill>
          </a:endParaRPr>
        </a:p>
      </xdr:txBody>
    </xdr:sp>
    <xdr:clientData/>
  </xdr:twoCellAnchor>
  <xdr:twoCellAnchor>
    <xdr:from>
      <xdr:col>5</xdr:col>
      <xdr:colOff>435575</xdr:colOff>
      <xdr:row>24</xdr:row>
      <xdr:rowOff>26239</xdr:rowOff>
    </xdr:from>
    <xdr:to>
      <xdr:col>7</xdr:col>
      <xdr:colOff>542133</xdr:colOff>
      <xdr:row>26</xdr:row>
      <xdr:rowOff>25744</xdr:rowOff>
    </xdr:to>
    <xdr:sp macro="" textlink="">
      <xdr:nvSpPr>
        <xdr:cNvPr id="78" name="TextBox 77">
          <a:extLst>
            <a:ext uri="{FF2B5EF4-FFF2-40B4-BE49-F238E27FC236}">
              <a16:creationId xmlns:a16="http://schemas.microsoft.com/office/drawing/2014/main" id="{919E4A94-B975-42E1-A6BD-A171C304F6DD}"/>
            </a:ext>
          </a:extLst>
        </xdr:cNvPr>
        <xdr:cNvSpPr txBox="1"/>
      </xdr:nvSpPr>
      <xdr:spPr>
        <a:xfrm>
          <a:off x="3481859" y="4351104"/>
          <a:ext cx="1325071" cy="359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a:solidFill>
                <a:schemeClr val="tx1">
                  <a:lumMod val="75000"/>
                  <a:lumOff val="25000"/>
                </a:schemeClr>
              </a:solidFill>
            </a:rPr>
            <a:t>Above</a:t>
          </a:r>
          <a:r>
            <a:rPr lang="en-US" sz="1100" b="0" baseline="0">
              <a:solidFill>
                <a:schemeClr val="tx1">
                  <a:lumMod val="75000"/>
                  <a:lumOff val="25000"/>
                </a:schemeClr>
              </a:solidFill>
            </a:rPr>
            <a:t> Average</a:t>
          </a:r>
          <a:endParaRPr lang="en-US" sz="1100" b="0">
            <a:solidFill>
              <a:schemeClr val="tx1">
                <a:lumMod val="75000"/>
                <a:lumOff val="25000"/>
              </a:schemeClr>
            </a:solidFill>
          </a:endParaRPr>
        </a:p>
      </xdr:txBody>
    </xdr:sp>
    <xdr:clientData/>
  </xdr:twoCellAnchor>
  <xdr:twoCellAnchor>
    <xdr:from>
      <xdr:col>8</xdr:col>
      <xdr:colOff>197365</xdr:colOff>
      <xdr:row>25</xdr:row>
      <xdr:rowOff>17162</xdr:rowOff>
    </xdr:from>
    <xdr:to>
      <xdr:col>9</xdr:col>
      <xdr:colOff>274595</xdr:colOff>
      <xdr:row>25</xdr:row>
      <xdr:rowOff>17162</xdr:rowOff>
    </xdr:to>
    <xdr:cxnSp macro="">
      <xdr:nvCxnSpPr>
        <xdr:cNvPr id="80" name="Straight Connector 79">
          <a:extLst>
            <a:ext uri="{FF2B5EF4-FFF2-40B4-BE49-F238E27FC236}">
              <a16:creationId xmlns:a16="http://schemas.microsoft.com/office/drawing/2014/main" id="{03FCF9B5-3BA9-8DBC-5B33-E3841A73E871}"/>
            </a:ext>
          </a:extLst>
        </xdr:cNvPr>
        <xdr:cNvCxnSpPr/>
      </xdr:nvCxnSpPr>
      <xdr:spPr>
        <a:xfrm>
          <a:off x="5071419" y="4522230"/>
          <a:ext cx="686487" cy="0"/>
        </a:xfrm>
        <a:prstGeom prst="line">
          <a:avLst/>
        </a:prstGeom>
        <a:ln w="15875">
          <a:solidFill>
            <a:schemeClr val="accent3"/>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38787</xdr:colOff>
      <xdr:row>23</xdr:row>
      <xdr:rowOff>24180</xdr:rowOff>
    </xdr:from>
    <xdr:to>
      <xdr:col>9</xdr:col>
      <xdr:colOff>411891</xdr:colOff>
      <xdr:row>25</xdr:row>
      <xdr:rowOff>23684</xdr:rowOff>
    </xdr:to>
    <xdr:sp macro="" textlink="">
      <xdr:nvSpPr>
        <xdr:cNvPr id="82" name="TextBox 81">
          <a:extLst>
            <a:ext uri="{FF2B5EF4-FFF2-40B4-BE49-F238E27FC236}">
              <a16:creationId xmlns:a16="http://schemas.microsoft.com/office/drawing/2014/main" id="{D7806E80-FE5E-428F-A224-423FA1AD9FE9}"/>
            </a:ext>
          </a:extLst>
        </xdr:cNvPr>
        <xdr:cNvSpPr txBox="1"/>
      </xdr:nvSpPr>
      <xdr:spPr>
        <a:xfrm>
          <a:off x="4912841" y="4168842"/>
          <a:ext cx="982361" cy="359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baseline="0">
              <a:solidFill>
                <a:schemeClr val="tx1">
                  <a:lumMod val="75000"/>
                  <a:lumOff val="25000"/>
                </a:schemeClr>
              </a:solidFill>
            </a:rPr>
            <a:t>Average line</a:t>
          </a:r>
          <a:endParaRPr lang="en-US" sz="1100" b="0">
            <a:solidFill>
              <a:schemeClr val="tx1">
                <a:lumMod val="75000"/>
                <a:lumOff val="25000"/>
              </a:schemeClr>
            </a:solidFill>
          </a:endParaRPr>
        </a:p>
      </xdr:txBody>
    </xdr:sp>
    <xdr:clientData/>
  </xdr:twoCellAnchor>
  <xdr:twoCellAnchor>
    <xdr:from>
      <xdr:col>5</xdr:col>
      <xdr:colOff>291756</xdr:colOff>
      <xdr:row>26</xdr:row>
      <xdr:rowOff>102974</xdr:rowOff>
    </xdr:from>
    <xdr:to>
      <xdr:col>14</xdr:col>
      <xdr:colOff>231688</xdr:colOff>
      <xdr:row>49</xdr:row>
      <xdr:rowOff>60068</xdr:rowOff>
    </xdr:to>
    <mc:AlternateContent xmlns:mc="http://schemas.openxmlformats.org/markup-compatibility/2006">
      <mc:Choice xmlns:cx4="http://schemas.microsoft.com/office/drawing/2016/5/10/chartex" Requires="cx4">
        <xdr:graphicFrame macro="">
          <xdr:nvGraphicFramePr>
            <xdr:cNvPr id="83" name="Chart 82">
              <a:extLst>
                <a:ext uri="{FF2B5EF4-FFF2-40B4-BE49-F238E27FC236}">
                  <a16:creationId xmlns:a16="http://schemas.microsoft.com/office/drawing/2014/main" id="{23A39F87-E6A3-44E2-A04A-56F3E570BA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3339756" y="4890874"/>
              <a:ext cx="5426332" cy="419254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212384</xdr:colOff>
      <xdr:row>0</xdr:row>
      <xdr:rowOff>162711</xdr:rowOff>
    </xdr:from>
    <xdr:to>
      <xdr:col>12</xdr:col>
      <xdr:colOff>443115</xdr:colOff>
      <xdr:row>3</xdr:row>
      <xdr:rowOff>104653</xdr:rowOff>
    </xdr:to>
    <xdr:sp macro="" textlink="">
      <xdr:nvSpPr>
        <xdr:cNvPr id="2" name="TextBox 1">
          <a:extLst>
            <a:ext uri="{FF2B5EF4-FFF2-40B4-BE49-F238E27FC236}">
              <a16:creationId xmlns:a16="http://schemas.microsoft.com/office/drawing/2014/main" id="{574F08CF-4461-4AAD-A3A6-3C241E34E0CB}"/>
            </a:ext>
          </a:extLst>
        </xdr:cNvPr>
        <xdr:cNvSpPr txBox="1"/>
      </xdr:nvSpPr>
      <xdr:spPr>
        <a:xfrm>
          <a:off x="3271929" y="162711"/>
          <a:ext cx="4514095" cy="49612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gradFill>
                  <a:gsLst>
                    <a:gs pos="82000">
                      <a:schemeClr val="accent1">
                        <a:lumMod val="45000"/>
                        <a:lumOff val="55000"/>
                      </a:schemeClr>
                    </a:gs>
                    <a:gs pos="100000">
                      <a:schemeClr val="bg1"/>
                    </a:gs>
                  </a:gsLst>
                  <a:lin ang="5400000" scaled="1"/>
                </a:gradFill>
              </a:ln>
            </a:rPr>
            <a:t>Kien</a:t>
          </a:r>
          <a:r>
            <a:rPr lang="en-US" sz="2800" b="1" baseline="0">
              <a:ln>
                <a:gradFill>
                  <a:gsLst>
                    <a:gs pos="82000">
                      <a:schemeClr val="accent1">
                        <a:lumMod val="45000"/>
                        <a:lumOff val="55000"/>
                      </a:schemeClr>
                    </a:gs>
                    <a:gs pos="100000">
                      <a:schemeClr val="bg1"/>
                    </a:gs>
                  </a:gsLst>
                  <a:lin ang="5400000" scaled="1"/>
                </a:gradFill>
              </a:ln>
            </a:rPr>
            <a:t> </a:t>
          </a:r>
          <a:r>
            <a:rPr lang="en-US" sz="2800" b="1">
              <a:ln>
                <a:gradFill>
                  <a:gsLst>
                    <a:gs pos="82000">
                      <a:schemeClr val="accent1">
                        <a:lumMod val="45000"/>
                        <a:lumOff val="55000"/>
                      </a:schemeClr>
                    </a:gs>
                    <a:gs pos="100000">
                      <a:schemeClr val="bg1"/>
                    </a:gs>
                  </a:gsLst>
                  <a:lin ang="5400000" scaled="1"/>
                </a:gradFill>
              </a:ln>
            </a:rPr>
            <a:t>Business</a:t>
          </a:r>
          <a:r>
            <a:rPr lang="en-US" sz="2800" b="1" baseline="0">
              <a:ln>
                <a:gradFill>
                  <a:gsLst>
                    <a:gs pos="82000">
                      <a:schemeClr val="accent1">
                        <a:lumMod val="45000"/>
                        <a:lumOff val="55000"/>
                      </a:schemeClr>
                    </a:gs>
                    <a:gs pos="100000">
                      <a:schemeClr val="bg1"/>
                    </a:gs>
                  </a:gsLst>
                  <a:lin ang="5400000" scaled="1"/>
                </a:gradFill>
              </a:ln>
            </a:rPr>
            <a:t> Dashboard</a:t>
          </a:r>
          <a:endParaRPr lang="en-US" sz="2800" b="1">
            <a:ln>
              <a:gradFill>
                <a:gsLst>
                  <a:gs pos="82000">
                    <a:schemeClr val="accent1">
                      <a:lumMod val="45000"/>
                      <a:lumOff val="55000"/>
                    </a:schemeClr>
                  </a:gs>
                  <a:gs pos="100000">
                    <a:schemeClr val="bg1"/>
                  </a:gs>
                </a:gsLst>
                <a:lin ang="5400000" scaled="1"/>
              </a:gradFill>
            </a:ln>
          </a:endParaRPr>
        </a:p>
      </xdr:txBody>
    </xdr:sp>
    <xdr:clientData/>
  </xdr:twoCellAnchor>
  <xdr:twoCellAnchor>
    <xdr:from>
      <xdr:col>13</xdr:col>
      <xdr:colOff>11546</xdr:colOff>
      <xdr:row>1</xdr:row>
      <xdr:rowOff>45326</xdr:rowOff>
    </xdr:from>
    <xdr:to>
      <xdr:col>14</xdr:col>
      <xdr:colOff>505767</xdr:colOff>
      <xdr:row>3</xdr:row>
      <xdr:rowOff>34339</xdr:rowOff>
    </xdr:to>
    <xdr:sp macro="" textlink="">
      <xdr:nvSpPr>
        <xdr:cNvPr id="3" name="Rectangle 2">
          <a:extLst>
            <a:ext uri="{FF2B5EF4-FFF2-40B4-BE49-F238E27FC236}">
              <a16:creationId xmlns:a16="http://schemas.microsoft.com/office/drawing/2014/main" id="{4BED81DD-D95C-4BA9-9878-1E0A8BC30AF7}"/>
            </a:ext>
          </a:extLst>
        </xdr:cNvPr>
        <xdr:cNvSpPr/>
      </xdr:nvSpPr>
      <xdr:spPr>
        <a:xfrm>
          <a:off x="7966364" y="230053"/>
          <a:ext cx="1106130" cy="358468"/>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TimeFrame</a:t>
          </a:r>
        </a:p>
      </xdr:txBody>
    </xdr:sp>
    <xdr:clientData/>
  </xdr:twoCellAnchor>
  <xdr:twoCellAnchor>
    <xdr:from>
      <xdr:col>15</xdr:col>
      <xdr:colOff>107709</xdr:colOff>
      <xdr:row>1</xdr:row>
      <xdr:rowOff>44097</xdr:rowOff>
    </xdr:from>
    <xdr:to>
      <xdr:col>16</xdr:col>
      <xdr:colOff>595580</xdr:colOff>
      <xdr:row>3</xdr:row>
      <xdr:rowOff>33110</xdr:rowOff>
    </xdr:to>
    <xdr:sp macro="" textlink="">
      <xdr:nvSpPr>
        <xdr:cNvPr id="4" name="Rectangle 3">
          <a:hlinkClick xmlns:r="http://schemas.openxmlformats.org/officeDocument/2006/relationships" r:id="rId8"/>
          <a:extLst>
            <a:ext uri="{FF2B5EF4-FFF2-40B4-BE49-F238E27FC236}">
              <a16:creationId xmlns:a16="http://schemas.microsoft.com/office/drawing/2014/main" id="{D6C15232-90C0-43E5-94A8-9FC5ADC5662F}"/>
            </a:ext>
          </a:extLst>
        </xdr:cNvPr>
        <xdr:cNvSpPr/>
      </xdr:nvSpPr>
      <xdr:spPr>
        <a:xfrm>
          <a:off x="9286345" y="228824"/>
          <a:ext cx="1099780" cy="358468"/>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Store</a:t>
          </a:r>
        </a:p>
      </xdr:txBody>
    </xdr:sp>
    <xdr:clientData/>
  </xdr:twoCellAnchor>
  <xdr:twoCellAnchor>
    <xdr:from>
      <xdr:col>17</xdr:col>
      <xdr:colOff>153890</xdr:colOff>
      <xdr:row>1</xdr:row>
      <xdr:rowOff>44097</xdr:rowOff>
    </xdr:from>
    <xdr:to>
      <xdr:col>19</xdr:col>
      <xdr:colOff>36202</xdr:colOff>
      <xdr:row>3</xdr:row>
      <xdr:rowOff>33110</xdr:rowOff>
    </xdr:to>
    <xdr:sp macro="" textlink="">
      <xdr:nvSpPr>
        <xdr:cNvPr id="6" name="Rectangle 5">
          <a:hlinkClick xmlns:r="http://schemas.openxmlformats.org/officeDocument/2006/relationships" r:id="rId9"/>
          <a:extLst>
            <a:ext uri="{FF2B5EF4-FFF2-40B4-BE49-F238E27FC236}">
              <a16:creationId xmlns:a16="http://schemas.microsoft.com/office/drawing/2014/main" id="{10822E6E-9BD1-4745-9D2F-90CC21270035}"/>
            </a:ext>
          </a:extLst>
        </xdr:cNvPr>
        <xdr:cNvSpPr/>
      </xdr:nvSpPr>
      <xdr:spPr>
        <a:xfrm>
          <a:off x="10556345" y="228824"/>
          <a:ext cx="1106130" cy="358468"/>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a:solidFill>
                <a:schemeClr val="tx1"/>
              </a:solidFill>
              <a:latin typeface="+mn-lt"/>
              <a:ea typeface="+mn-ea"/>
              <a:cs typeface="+mn-cs"/>
            </a:rPr>
            <a:t>Profit View</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114300</xdr:colOff>
      <xdr:row>9</xdr:row>
      <xdr:rowOff>133350</xdr:rowOff>
    </xdr:from>
    <xdr:to>
      <xdr:col>18</xdr:col>
      <xdr:colOff>114300</xdr:colOff>
      <xdr:row>26</xdr:row>
      <xdr:rowOff>34925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5A3DCB84-D28C-4713-A884-A3358F830CA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4813300" y="1892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202846</xdr:colOff>
      <xdr:row>4</xdr:row>
      <xdr:rowOff>35278</xdr:rowOff>
    </xdr:from>
    <xdr:to>
      <xdr:col>29</xdr:col>
      <xdr:colOff>259772</xdr:colOff>
      <xdr:row>40</xdr:row>
      <xdr:rowOff>104254</xdr:rowOff>
    </xdr:to>
    <xdr:sp macro="" textlink="">
      <xdr:nvSpPr>
        <xdr:cNvPr id="2" name="Rectangle: Diagonal Corners Rounded 1">
          <a:extLst>
            <a:ext uri="{FF2B5EF4-FFF2-40B4-BE49-F238E27FC236}">
              <a16:creationId xmlns:a16="http://schemas.microsoft.com/office/drawing/2014/main" id="{A8425A48-FE95-420A-AE40-4E4BA9CCBE5A}"/>
            </a:ext>
          </a:extLst>
        </xdr:cNvPr>
        <xdr:cNvSpPr/>
      </xdr:nvSpPr>
      <xdr:spPr>
        <a:xfrm>
          <a:off x="2037290" y="756513"/>
          <a:ext cx="15955445" cy="6560087"/>
        </a:xfrm>
        <a:prstGeom prst="round2Diag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15</xdr:col>
      <xdr:colOff>415910</xdr:colOff>
      <xdr:row>11</xdr:row>
      <xdr:rowOff>155501</xdr:rowOff>
    </xdr:from>
    <xdr:to>
      <xdr:col>23</xdr:col>
      <xdr:colOff>501317</xdr:colOff>
      <xdr:row>25</xdr:row>
      <xdr:rowOff>18142</xdr:rowOff>
    </xdr:to>
    <xdr:sp macro="" textlink="">
      <xdr:nvSpPr>
        <xdr:cNvPr id="7183" name="Rectangle 7182">
          <a:extLst>
            <a:ext uri="{FF2B5EF4-FFF2-40B4-BE49-F238E27FC236}">
              <a16:creationId xmlns:a16="http://schemas.microsoft.com/office/drawing/2014/main" id="{64AA9F75-862C-4353-F993-DA70F835F263}"/>
            </a:ext>
          </a:extLst>
        </xdr:cNvPr>
        <xdr:cNvSpPr/>
      </xdr:nvSpPr>
      <xdr:spPr>
        <a:xfrm>
          <a:off x="9606699" y="2238747"/>
          <a:ext cx="4987162" cy="25140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9</xdr:col>
      <xdr:colOff>44561</xdr:colOff>
      <xdr:row>11</xdr:row>
      <xdr:rowOff>140795</xdr:rowOff>
    </xdr:from>
    <xdr:to>
      <xdr:col>15</xdr:col>
      <xdr:colOff>170965</xdr:colOff>
      <xdr:row>25</xdr:row>
      <xdr:rowOff>3436</xdr:rowOff>
    </xdr:to>
    <xdr:sp macro="" textlink="">
      <xdr:nvSpPr>
        <xdr:cNvPr id="7184" name="Rectangle 7183">
          <a:extLst>
            <a:ext uri="{FF2B5EF4-FFF2-40B4-BE49-F238E27FC236}">
              <a16:creationId xmlns:a16="http://schemas.microsoft.com/office/drawing/2014/main" id="{6531F214-8578-D50D-656B-16DD729CE433}"/>
            </a:ext>
          </a:extLst>
        </xdr:cNvPr>
        <xdr:cNvSpPr/>
      </xdr:nvSpPr>
      <xdr:spPr>
        <a:xfrm>
          <a:off x="5559035" y="2224041"/>
          <a:ext cx="3802719" cy="25140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4</xdr:col>
      <xdr:colOff>223568</xdr:colOff>
      <xdr:row>11</xdr:row>
      <xdr:rowOff>148368</xdr:rowOff>
    </xdr:from>
    <xdr:to>
      <xdr:col>8</xdr:col>
      <xdr:colOff>222807</xdr:colOff>
      <xdr:row>25</xdr:row>
      <xdr:rowOff>11009</xdr:rowOff>
    </xdr:to>
    <xdr:sp macro="" textlink="">
      <xdr:nvSpPr>
        <xdr:cNvPr id="7185" name="Rectangle 7184">
          <a:extLst>
            <a:ext uri="{FF2B5EF4-FFF2-40B4-BE49-F238E27FC236}">
              <a16:creationId xmlns:a16="http://schemas.microsoft.com/office/drawing/2014/main" id="{16D4DC18-4296-96E4-FC61-58D3F41EC633}"/>
            </a:ext>
          </a:extLst>
        </xdr:cNvPr>
        <xdr:cNvSpPr/>
      </xdr:nvSpPr>
      <xdr:spPr>
        <a:xfrm>
          <a:off x="2674445" y="2231614"/>
          <a:ext cx="2450116" cy="25140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4</xdr:col>
      <xdr:colOff>223568</xdr:colOff>
      <xdr:row>26</xdr:row>
      <xdr:rowOff>22281</xdr:rowOff>
    </xdr:from>
    <xdr:to>
      <xdr:col>15</xdr:col>
      <xdr:colOff>479796</xdr:colOff>
      <xdr:row>39</xdr:row>
      <xdr:rowOff>75821</xdr:rowOff>
    </xdr:to>
    <xdr:sp macro="" textlink="">
      <xdr:nvSpPr>
        <xdr:cNvPr id="7186" name="Rectangle 7185">
          <a:extLst>
            <a:ext uri="{FF2B5EF4-FFF2-40B4-BE49-F238E27FC236}">
              <a16:creationId xmlns:a16="http://schemas.microsoft.com/office/drawing/2014/main" id="{34385B99-5A23-4BF1-17FF-5F0CB1CA1D73}"/>
            </a:ext>
          </a:extLst>
        </xdr:cNvPr>
        <xdr:cNvSpPr/>
      </xdr:nvSpPr>
      <xdr:spPr>
        <a:xfrm>
          <a:off x="2649837" y="4704221"/>
          <a:ext cx="6928466" cy="239451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16</xdr:col>
      <xdr:colOff>222807</xdr:colOff>
      <xdr:row>26</xdr:row>
      <xdr:rowOff>41018</xdr:rowOff>
    </xdr:from>
    <xdr:to>
      <xdr:col>23</xdr:col>
      <xdr:colOff>501317</xdr:colOff>
      <xdr:row>39</xdr:row>
      <xdr:rowOff>66344</xdr:rowOff>
    </xdr:to>
    <xdr:sp macro="" textlink="">
      <xdr:nvSpPr>
        <xdr:cNvPr id="7187" name="Rectangle 7186">
          <a:extLst>
            <a:ext uri="{FF2B5EF4-FFF2-40B4-BE49-F238E27FC236}">
              <a16:creationId xmlns:a16="http://schemas.microsoft.com/office/drawing/2014/main" id="{5385D1AC-C862-D477-2FEF-952293A94A4C}"/>
            </a:ext>
          </a:extLst>
        </xdr:cNvPr>
        <xdr:cNvSpPr/>
      </xdr:nvSpPr>
      <xdr:spPr>
        <a:xfrm>
          <a:off x="9927882" y="4722958"/>
          <a:ext cx="4524480" cy="236629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491066</xdr:colOff>
      <xdr:row>0</xdr:row>
      <xdr:rowOff>44097</xdr:rowOff>
    </xdr:from>
    <xdr:to>
      <xdr:col>29</xdr:col>
      <xdr:colOff>279015</xdr:colOff>
      <xdr:row>4</xdr:row>
      <xdr:rowOff>70556</xdr:rowOff>
    </xdr:to>
    <xdr:sp macro="" textlink="">
      <xdr:nvSpPr>
        <xdr:cNvPr id="21" name="Rectangle: Rounded Corners 20">
          <a:extLst>
            <a:ext uri="{FF2B5EF4-FFF2-40B4-BE49-F238E27FC236}">
              <a16:creationId xmlns:a16="http://schemas.microsoft.com/office/drawing/2014/main" id="{80C8C670-C424-4793-843F-98A8AD7EB1D4}"/>
            </a:ext>
          </a:extLst>
        </xdr:cNvPr>
        <xdr:cNvSpPr/>
      </xdr:nvSpPr>
      <xdr:spPr>
        <a:xfrm>
          <a:off x="1710266" y="44097"/>
          <a:ext cx="16247149" cy="77152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582082</xdr:colOff>
      <xdr:row>0</xdr:row>
      <xdr:rowOff>151166</xdr:rowOff>
    </xdr:from>
    <xdr:to>
      <xdr:col>27</xdr:col>
      <xdr:colOff>176388</xdr:colOff>
      <xdr:row>3</xdr:row>
      <xdr:rowOff>89430</xdr:rowOff>
    </xdr:to>
    <xdr:sp macro="" textlink="">
      <xdr:nvSpPr>
        <xdr:cNvPr id="22" name="TextBox 21">
          <a:extLst>
            <a:ext uri="{FF2B5EF4-FFF2-40B4-BE49-F238E27FC236}">
              <a16:creationId xmlns:a16="http://schemas.microsoft.com/office/drawing/2014/main" id="{A310565E-CED1-48BC-BDC7-2CD6BB5C77DE}"/>
            </a:ext>
          </a:extLst>
        </xdr:cNvPr>
        <xdr:cNvSpPr txBox="1"/>
      </xdr:nvSpPr>
      <xdr:spPr>
        <a:xfrm>
          <a:off x="12164482" y="151166"/>
          <a:ext cx="4471106" cy="490714"/>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 Revenue &amp; Total Target by Month</a:t>
          </a:r>
        </a:p>
      </xdr:txBody>
    </xdr:sp>
    <xdr:clientData/>
  </xdr:twoCellAnchor>
  <xdr:twoCellAnchor>
    <xdr:from>
      <xdr:col>2</xdr:col>
      <xdr:colOff>491319</xdr:colOff>
      <xdr:row>0</xdr:row>
      <xdr:rowOff>173846</xdr:rowOff>
    </xdr:from>
    <xdr:to>
      <xdr:col>10</xdr:col>
      <xdr:colOff>85624</xdr:colOff>
      <xdr:row>3</xdr:row>
      <xdr:rowOff>112110</xdr:rowOff>
    </xdr:to>
    <xdr:sp macro="" textlink="">
      <xdr:nvSpPr>
        <xdr:cNvPr id="23" name="TextBox 22">
          <a:extLst>
            <a:ext uri="{FF2B5EF4-FFF2-40B4-BE49-F238E27FC236}">
              <a16:creationId xmlns:a16="http://schemas.microsoft.com/office/drawing/2014/main" id="{4BB40D86-6FB6-4B02-A841-DAB4ED05F013}"/>
            </a:ext>
          </a:extLst>
        </xdr:cNvPr>
        <xdr:cNvSpPr txBox="1"/>
      </xdr:nvSpPr>
      <xdr:spPr>
        <a:xfrm>
          <a:off x="1715962" y="173846"/>
          <a:ext cx="4492876" cy="48255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ln>
                <a:gradFill>
                  <a:gsLst>
                    <a:gs pos="82000">
                      <a:schemeClr val="accent1">
                        <a:lumMod val="45000"/>
                        <a:lumOff val="55000"/>
                      </a:schemeClr>
                    </a:gs>
                    <a:gs pos="100000">
                      <a:schemeClr val="bg1"/>
                    </a:gs>
                  </a:gsLst>
                  <a:lin ang="5400000" scaled="1"/>
                </a:gradFill>
              </a:ln>
            </a:rPr>
            <a:t>Kien</a:t>
          </a:r>
          <a:r>
            <a:rPr lang="en-US" sz="2800" b="1" baseline="0">
              <a:ln>
                <a:gradFill>
                  <a:gsLst>
                    <a:gs pos="82000">
                      <a:schemeClr val="accent1">
                        <a:lumMod val="45000"/>
                        <a:lumOff val="55000"/>
                      </a:schemeClr>
                    </a:gs>
                    <a:gs pos="100000">
                      <a:schemeClr val="bg1"/>
                    </a:gs>
                  </a:gsLst>
                  <a:lin ang="5400000" scaled="1"/>
                </a:gradFill>
              </a:ln>
            </a:rPr>
            <a:t> </a:t>
          </a:r>
          <a:r>
            <a:rPr lang="en-US" sz="2800" b="1">
              <a:ln>
                <a:gradFill>
                  <a:gsLst>
                    <a:gs pos="82000">
                      <a:schemeClr val="accent1">
                        <a:lumMod val="45000"/>
                        <a:lumOff val="55000"/>
                      </a:schemeClr>
                    </a:gs>
                    <a:gs pos="100000">
                      <a:schemeClr val="bg1"/>
                    </a:gs>
                  </a:gsLst>
                  <a:lin ang="5400000" scaled="1"/>
                </a:gradFill>
              </a:ln>
            </a:rPr>
            <a:t>Business</a:t>
          </a:r>
          <a:r>
            <a:rPr lang="en-US" sz="2800" b="1" baseline="0">
              <a:ln>
                <a:gradFill>
                  <a:gsLst>
                    <a:gs pos="82000">
                      <a:schemeClr val="accent1">
                        <a:lumMod val="45000"/>
                        <a:lumOff val="55000"/>
                      </a:schemeClr>
                    </a:gs>
                    <a:gs pos="100000">
                      <a:schemeClr val="bg1"/>
                    </a:gs>
                  </a:gsLst>
                  <a:lin ang="5400000" scaled="1"/>
                </a:gradFill>
              </a:ln>
            </a:rPr>
            <a:t> Dashboard</a:t>
          </a:r>
          <a:endParaRPr lang="en-US" sz="2800" b="1">
            <a:ln>
              <a:gradFill>
                <a:gsLst>
                  <a:gs pos="82000">
                    <a:schemeClr val="accent1">
                      <a:lumMod val="45000"/>
                      <a:lumOff val="55000"/>
                    </a:schemeClr>
                  </a:gs>
                  <a:gs pos="100000">
                    <a:schemeClr val="bg1"/>
                  </a:gs>
                </a:gsLst>
                <a:lin ang="5400000" scaled="1"/>
              </a:gradFill>
            </a:ln>
          </a:endParaRPr>
        </a:p>
      </xdr:txBody>
    </xdr:sp>
    <xdr:clientData/>
  </xdr:twoCellAnchor>
  <mc:AlternateContent xmlns:mc="http://schemas.openxmlformats.org/markup-compatibility/2006">
    <mc:Choice xmlns:a14="http://schemas.microsoft.com/office/drawing/2010/main" Requires="a14">
      <xdr:twoCellAnchor editAs="oneCell">
        <xdr:from>
          <xdr:col>21</xdr:col>
          <xdr:colOff>285750</xdr:colOff>
          <xdr:row>12</xdr:row>
          <xdr:rowOff>38100</xdr:rowOff>
        </xdr:from>
        <xdr:to>
          <xdr:col>22</xdr:col>
          <xdr:colOff>596900</xdr:colOff>
          <xdr:row>13</xdr:row>
          <xdr:rowOff>63500</xdr:rowOff>
        </xdr:to>
        <xdr:sp macro="" textlink="">
          <xdr:nvSpPr>
            <xdr:cNvPr id="7174" name="Drop Down 6" hidden="1">
              <a:extLst>
                <a:ext uri="{63B3BB69-23CF-44E3-9099-C40C66FF867C}">
                  <a14:compatExt spid="_x0000_s7174"/>
                </a:ext>
                <a:ext uri="{FF2B5EF4-FFF2-40B4-BE49-F238E27FC236}">
                  <a16:creationId xmlns:a16="http://schemas.microsoft.com/office/drawing/2014/main" id="{00000000-0008-0000-0700-000006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15</xdr:col>
      <xdr:colOff>580616</xdr:colOff>
      <xdr:row>15</xdr:row>
      <xdr:rowOff>89123</xdr:rowOff>
    </xdr:from>
    <xdr:to>
      <xdr:col>23</xdr:col>
      <xdr:colOff>356490</xdr:colOff>
      <xdr:row>24</xdr:row>
      <xdr:rowOff>133056</xdr:rowOff>
    </xdr:to>
    <xdr:graphicFrame macro="">
      <xdr:nvGraphicFramePr>
        <xdr:cNvPr id="26" name="Chart 25">
          <a:extLst>
            <a:ext uri="{FF2B5EF4-FFF2-40B4-BE49-F238E27FC236}">
              <a16:creationId xmlns:a16="http://schemas.microsoft.com/office/drawing/2014/main" id="{0C5653F5-80B8-4FDE-8D06-968A3AC26C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285514</xdr:colOff>
      <xdr:row>6</xdr:row>
      <xdr:rowOff>70895</xdr:rowOff>
    </xdr:from>
    <xdr:to>
      <xdr:col>11</xdr:col>
      <xdr:colOff>43774</xdr:colOff>
      <xdr:row>10</xdr:row>
      <xdr:rowOff>25006</xdr:rowOff>
    </xdr:to>
    <xdr:grpSp>
      <xdr:nvGrpSpPr>
        <xdr:cNvPr id="7168" name="Group 7167">
          <a:extLst>
            <a:ext uri="{FF2B5EF4-FFF2-40B4-BE49-F238E27FC236}">
              <a16:creationId xmlns:a16="http://schemas.microsoft.com/office/drawing/2014/main" id="{C705946C-0762-C037-60C8-E4CCD748E4B0}"/>
            </a:ext>
          </a:extLst>
        </xdr:cNvPr>
        <xdr:cNvGrpSpPr/>
      </xdr:nvGrpSpPr>
      <xdr:grpSpPr>
        <a:xfrm>
          <a:off x="5156747" y="1166922"/>
          <a:ext cx="1584972" cy="684796"/>
          <a:chOff x="3280833" y="1182145"/>
          <a:chExt cx="1581912" cy="694944"/>
        </a:xfrm>
      </xdr:grpSpPr>
      <xdr:sp macro="" textlink="">
        <xdr:nvSpPr>
          <xdr:cNvPr id="27" name="Rectangle: Rounded Corners 26">
            <a:extLst>
              <a:ext uri="{FF2B5EF4-FFF2-40B4-BE49-F238E27FC236}">
                <a16:creationId xmlns:a16="http://schemas.microsoft.com/office/drawing/2014/main" id="{B83DD4B1-91B9-57C7-3AF4-D9E48F90186B}"/>
              </a:ext>
            </a:extLst>
          </xdr:cNvPr>
          <xdr:cNvSpPr/>
        </xdr:nvSpPr>
        <xdr:spPr>
          <a:xfrm>
            <a:off x="3280833" y="1182145"/>
            <a:ext cx="1581912" cy="694944"/>
          </a:xfrm>
          <a:prstGeom prst="roundRect">
            <a:avLst/>
          </a:prstGeom>
          <a:gradFill flip="none" rotWithShape="1">
            <a:gsLst>
              <a:gs pos="0">
                <a:schemeClr val="accent6">
                  <a:lumMod val="0"/>
                  <a:lumOff val="100000"/>
                </a:schemeClr>
              </a:gs>
              <a:gs pos="35000">
                <a:srgbClr val="333F50"/>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63" name="Group 62">
            <a:extLst>
              <a:ext uri="{FF2B5EF4-FFF2-40B4-BE49-F238E27FC236}">
                <a16:creationId xmlns:a16="http://schemas.microsoft.com/office/drawing/2014/main" id="{8617D9B0-FAAE-5F51-3C0D-C415EDC78156}"/>
              </a:ext>
            </a:extLst>
          </xdr:cNvPr>
          <xdr:cNvGrpSpPr/>
        </xdr:nvGrpSpPr>
        <xdr:grpSpPr>
          <a:xfrm>
            <a:off x="3360208" y="1317611"/>
            <a:ext cx="405695" cy="405695"/>
            <a:chOff x="3263194" y="2314208"/>
            <a:chExt cx="405695" cy="405695"/>
          </a:xfrm>
        </xdr:grpSpPr>
        <xdr:sp macro="" textlink="">
          <xdr:nvSpPr>
            <xdr:cNvPr id="31" name="Oval 30">
              <a:extLst>
                <a:ext uri="{FF2B5EF4-FFF2-40B4-BE49-F238E27FC236}">
                  <a16:creationId xmlns:a16="http://schemas.microsoft.com/office/drawing/2014/main" id="{0CA5D40D-54C7-7A03-3D72-A3F82F4032EA}"/>
                </a:ext>
              </a:extLst>
            </xdr:cNvPr>
            <xdr:cNvSpPr/>
          </xdr:nvSpPr>
          <xdr:spPr>
            <a:xfrm>
              <a:off x="3263194" y="2314208"/>
              <a:ext cx="405695" cy="405695"/>
            </a:xfrm>
            <a:prstGeom prst="ellipse">
              <a:avLst/>
            </a:prstGeom>
            <a:solidFill>
              <a:srgbClr val="1F8CB3">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0" name="Picture 39">
              <a:extLst>
                <a:ext uri="{FF2B5EF4-FFF2-40B4-BE49-F238E27FC236}">
                  <a16:creationId xmlns:a16="http://schemas.microsoft.com/office/drawing/2014/main" id="{E6E5ABB3-38C5-7611-3684-A93CBC82B49B}"/>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3289723" y="2327510"/>
              <a:ext cx="352708" cy="352708"/>
            </a:xfrm>
            <a:prstGeom prst="rect">
              <a:avLst/>
            </a:prstGeom>
          </xdr:spPr>
        </xdr:pic>
      </xdr:grpSp>
      <xdr:sp macro="" textlink="">
        <xdr:nvSpPr>
          <xdr:cNvPr id="42" name="TextBox 41">
            <a:extLst>
              <a:ext uri="{FF2B5EF4-FFF2-40B4-BE49-F238E27FC236}">
                <a16:creationId xmlns:a16="http://schemas.microsoft.com/office/drawing/2014/main" id="{E5E79646-50D5-6555-6B93-130D807B8EBA}"/>
              </a:ext>
            </a:extLst>
          </xdr:cNvPr>
          <xdr:cNvSpPr txBox="1"/>
        </xdr:nvSpPr>
        <xdr:spPr>
          <a:xfrm>
            <a:off x="3704166" y="1515153"/>
            <a:ext cx="820209" cy="291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85000"/>
                  </a:schemeClr>
                </a:solidFill>
              </a:rPr>
              <a:t>COGS</a:t>
            </a:r>
            <a:endParaRPr lang="en-US" sz="1100">
              <a:solidFill>
                <a:schemeClr val="bg1">
                  <a:lumMod val="85000"/>
                </a:schemeClr>
              </a:solidFill>
            </a:endParaRPr>
          </a:p>
        </xdr:txBody>
      </xdr:sp>
      <xdr:sp macro="" textlink="'Analysis 3'!T9">
        <xdr:nvSpPr>
          <xdr:cNvPr id="46" name="TextBox 45">
            <a:extLst>
              <a:ext uri="{FF2B5EF4-FFF2-40B4-BE49-F238E27FC236}">
                <a16:creationId xmlns:a16="http://schemas.microsoft.com/office/drawing/2014/main" id="{DB831103-C5DA-2E03-B8E3-13B841EB1C9C}"/>
              </a:ext>
            </a:extLst>
          </xdr:cNvPr>
          <xdr:cNvSpPr txBox="1"/>
        </xdr:nvSpPr>
        <xdr:spPr>
          <a:xfrm>
            <a:off x="3706636" y="1253039"/>
            <a:ext cx="820209" cy="2910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DC6B12-DD07-4657-BC9B-1B76C85B8BB3}" type="TxLink">
              <a:rPr lang="en-US" sz="1600" b="0" i="0" u="none" strike="noStrike">
                <a:solidFill>
                  <a:schemeClr val="bg1"/>
                </a:solidFill>
                <a:latin typeface="Calibri"/>
                <a:ea typeface="Calibri"/>
                <a:cs typeface="Calibri"/>
              </a:rPr>
              <a:pPr algn="ctr"/>
              <a:t>$3.1M</a:t>
            </a:fld>
            <a:endParaRPr lang="en-US" sz="1600">
              <a:solidFill>
                <a:schemeClr val="bg1"/>
              </a:solidFill>
            </a:endParaRPr>
          </a:p>
        </xdr:txBody>
      </xdr:sp>
    </xdr:grpSp>
    <xdr:clientData/>
  </xdr:twoCellAnchor>
  <xdr:twoCellAnchor>
    <xdr:from>
      <xdr:col>18</xdr:col>
      <xdr:colOff>156893</xdr:colOff>
      <xdr:row>6</xdr:row>
      <xdr:rowOff>87947</xdr:rowOff>
    </xdr:from>
    <xdr:to>
      <xdr:col>21</xdr:col>
      <xdr:colOff>114673</xdr:colOff>
      <xdr:row>10</xdr:row>
      <xdr:rowOff>42058</xdr:rowOff>
    </xdr:to>
    <xdr:grpSp>
      <xdr:nvGrpSpPr>
        <xdr:cNvPr id="55" name="Group 54">
          <a:extLst>
            <a:ext uri="{FF2B5EF4-FFF2-40B4-BE49-F238E27FC236}">
              <a16:creationId xmlns:a16="http://schemas.microsoft.com/office/drawing/2014/main" id="{ADAE6F0C-1FCA-4416-B721-018B43FECDE5}"/>
            </a:ext>
          </a:extLst>
        </xdr:cNvPr>
        <xdr:cNvGrpSpPr/>
      </xdr:nvGrpSpPr>
      <xdr:grpSpPr>
        <a:xfrm>
          <a:off x="11117167" y="1183974"/>
          <a:ext cx="1784492" cy="684796"/>
          <a:chOff x="9479492" y="1177396"/>
          <a:chExt cx="1721202" cy="694944"/>
        </a:xfrm>
      </xdr:grpSpPr>
      <xdr:grpSp>
        <xdr:nvGrpSpPr>
          <xdr:cNvPr id="53" name="Group 52">
            <a:extLst>
              <a:ext uri="{FF2B5EF4-FFF2-40B4-BE49-F238E27FC236}">
                <a16:creationId xmlns:a16="http://schemas.microsoft.com/office/drawing/2014/main" id="{65550B83-9E25-7A49-8DE3-9EBE3D4CE34A}"/>
              </a:ext>
            </a:extLst>
          </xdr:cNvPr>
          <xdr:cNvGrpSpPr/>
        </xdr:nvGrpSpPr>
        <xdr:grpSpPr>
          <a:xfrm>
            <a:off x="9479492" y="1177396"/>
            <a:ext cx="1721202" cy="694944"/>
            <a:chOff x="13412964" y="1168576"/>
            <a:chExt cx="1721202" cy="694944"/>
          </a:xfrm>
        </xdr:grpSpPr>
        <xdr:sp macro="" textlink="">
          <xdr:nvSpPr>
            <xdr:cNvPr id="30" name="Rectangle: Rounded Corners 29">
              <a:extLst>
                <a:ext uri="{FF2B5EF4-FFF2-40B4-BE49-F238E27FC236}">
                  <a16:creationId xmlns:a16="http://schemas.microsoft.com/office/drawing/2014/main" id="{0CA9F61C-9F70-EABF-076A-8CD1C84E8C82}"/>
                </a:ext>
              </a:extLst>
            </xdr:cNvPr>
            <xdr:cNvSpPr/>
          </xdr:nvSpPr>
          <xdr:spPr>
            <a:xfrm>
              <a:off x="13412964" y="1168576"/>
              <a:ext cx="1581912" cy="694944"/>
            </a:xfrm>
            <a:prstGeom prst="roundRect">
              <a:avLst/>
            </a:prstGeom>
            <a:gradFill flip="none" rotWithShape="1">
              <a:gsLst>
                <a:gs pos="0">
                  <a:schemeClr val="accent6">
                    <a:lumMod val="0"/>
                    <a:lumOff val="100000"/>
                  </a:schemeClr>
                </a:gs>
                <a:gs pos="35000">
                  <a:srgbClr val="333F50"/>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TextBox 44">
              <a:extLst>
                <a:ext uri="{FF2B5EF4-FFF2-40B4-BE49-F238E27FC236}">
                  <a16:creationId xmlns:a16="http://schemas.microsoft.com/office/drawing/2014/main" id="{9407276D-836C-7015-8EB6-69942C741E69}"/>
                </a:ext>
              </a:extLst>
            </xdr:cNvPr>
            <xdr:cNvSpPr txBox="1"/>
          </xdr:nvSpPr>
          <xdr:spPr>
            <a:xfrm>
              <a:off x="13626041" y="1515152"/>
              <a:ext cx="1508125" cy="284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85000"/>
                    </a:schemeClr>
                  </a:solidFill>
                </a:rPr>
                <a:t>% Profit Margin</a:t>
              </a:r>
              <a:endParaRPr lang="en-US" sz="1050">
                <a:solidFill>
                  <a:schemeClr val="bg1">
                    <a:lumMod val="85000"/>
                  </a:schemeClr>
                </a:solidFill>
              </a:endParaRPr>
            </a:p>
          </xdr:txBody>
        </xdr:sp>
        <xdr:sp macro="" textlink="'Analysis 3'!U9">
          <xdr:nvSpPr>
            <xdr:cNvPr id="50" name="TextBox 49">
              <a:extLst>
                <a:ext uri="{FF2B5EF4-FFF2-40B4-BE49-F238E27FC236}">
                  <a16:creationId xmlns:a16="http://schemas.microsoft.com/office/drawing/2014/main" id="{2159E7B3-C1A6-4BD8-B02F-C8642AD5C572}"/>
                </a:ext>
              </a:extLst>
            </xdr:cNvPr>
            <xdr:cNvSpPr txBox="1"/>
          </xdr:nvSpPr>
          <xdr:spPr>
            <a:xfrm>
              <a:off x="13643680" y="1303485"/>
              <a:ext cx="1472847" cy="213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0A8507-EE5E-4310-AE7F-D2610E68D847}" type="TxLink">
                <a:rPr lang="en-US" sz="1600" b="0" i="0" u="none" strike="noStrike">
                  <a:solidFill>
                    <a:schemeClr val="bg1"/>
                  </a:solidFill>
                  <a:latin typeface="Calibri"/>
                  <a:ea typeface="Calibri"/>
                  <a:cs typeface="Calibri"/>
                </a:rPr>
                <a:pPr algn="ctr"/>
                <a:t>42%</a:t>
              </a:fld>
              <a:endParaRPr lang="en-US" sz="1800">
                <a:solidFill>
                  <a:schemeClr val="bg1"/>
                </a:solidFill>
              </a:endParaRPr>
            </a:p>
          </xdr:txBody>
        </xdr:sp>
      </xdr:grpSp>
      <xdr:grpSp>
        <xdr:nvGrpSpPr>
          <xdr:cNvPr id="54" name="Group 53">
            <a:extLst>
              <a:ext uri="{FF2B5EF4-FFF2-40B4-BE49-F238E27FC236}">
                <a16:creationId xmlns:a16="http://schemas.microsoft.com/office/drawing/2014/main" id="{B5E34BB4-0206-0C2E-95EC-4068199582EF}"/>
              </a:ext>
            </a:extLst>
          </xdr:cNvPr>
          <xdr:cNvGrpSpPr/>
        </xdr:nvGrpSpPr>
        <xdr:grpSpPr>
          <a:xfrm>
            <a:off x="9523591" y="1326430"/>
            <a:ext cx="405695" cy="405695"/>
            <a:chOff x="13536438" y="1291153"/>
            <a:chExt cx="405695" cy="405695"/>
          </a:xfrm>
        </xdr:grpSpPr>
        <xdr:sp macro="" textlink="">
          <xdr:nvSpPr>
            <xdr:cNvPr id="34" name="Oval 33">
              <a:extLst>
                <a:ext uri="{FF2B5EF4-FFF2-40B4-BE49-F238E27FC236}">
                  <a16:creationId xmlns:a16="http://schemas.microsoft.com/office/drawing/2014/main" id="{7DF91369-FDBE-ABCF-154B-B2FA87FCD45D}"/>
                </a:ext>
              </a:extLst>
            </xdr:cNvPr>
            <xdr:cNvSpPr/>
          </xdr:nvSpPr>
          <xdr:spPr>
            <a:xfrm>
              <a:off x="13536438" y="1291153"/>
              <a:ext cx="405695" cy="405695"/>
            </a:xfrm>
            <a:prstGeom prst="ellipse">
              <a:avLst/>
            </a:prstGeom>
            <a:solidFill>
              <a:srgbClr val="1F8CB3">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1" name="Picture 40">
              <a:extLst>
                <a:ext uri="{FF2B5EF4-FFF2-40B4-BE49-F238E27FC236}">
                  <a16:creationId xmlns:a16="http://schemas.microsoft.com/office/drawing/2014/main" id="{7D9AE2D2-06FA-4EFD-8037-6301071F52FE}"/>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13593233" y="1325387"/>
              <a:ext cx="299860" cy="299860"/>
            </a:xfrm>
            <a:prstGeom prst="rect">
              <a:avLst/>
            </a:prstGeom>
          </xdr:spPr>
        </xdr:pic>
      </xdr:grpSp>
    </xdr:grpSp>
    <xdr:clientData/>
  </xdr:twoCellAnchor>
  <xdr:twoCellAnchor>
    <xdr:from>
      <xdr:col>15</xdr:col>
      <xdr:colOff>22552</xdr:colOff>
      <xdr:row>6</xdr:row>
      <xdr:rowOff>61736</xdr:rowOff>
    </xdr:from>
    <xdr:to>
      <xdr:col>17</xdr:col>
      <xdr:colOff>496896</xdr:colOff>
      <xdr:row>10</xdr:row>
      <xdr:rowOff>15847</xdr:rowOff>
    </xdr:to>
    <xdr:grpSp>
      <xdr:nvGrpSpPr>
        <xdr:cNvPr id="58" name="Group 57">
          <a:extLst>
            <a:ext uri="{FF2B5EF4-FFF2-40B4-BE49-F238E27FC236}">
              <a16:creationId xmlns:a16="http://schemas.microsoft.com/office/drawing/2014/main" id="{6A22D144-21A4-92C1-0CCE-49D46A880872}"/>
            </a:ext>
          </a:extLst>
        </xdr:cNvPr>
        <xdr:cNvGrpSpPr/>
      </xdr:nvGrpSpPr>
      <xdr:grpSpPr>
        <a:xfrm>
          <a:off x="9156114" y="1157763"/>
          <a:ext cx="1692152" cy="684796"/>
          <a:chOff x="7513227" y="1172986"/>
          <a:chExt cx="1685454" cy="694944"/>
        </a:xfrm>
      </xdr:grpSpPr>
      <xdr:grpSp>
        <xdr:nvGrpSpPr>
          <xdr:cNvPr id="51" name="Group 50">
            <a:extLst>
              <a:ext uri="{FF2B5EF4-FFF2-40B4-BE49-F238E27FC236}">
                <a16:creationId xmlns:a16="http://schemas.microsoft.com/office/drawing/2014/main" id="{68897DFE-C34B-778E-759F-DC125E0DDBCD}"/>
              </a:ext>
            </a:extLst>
          </xdr:cNvPr>
          <xdr:cNvGrpSpPr/>
        </xdr:nvGrpSpPr>
        <xdr:grpSpPr>
          <a:xfrm>
            <a:off x="7513227" y="1172986"/>
            <a:ext cx="1685454" cy="694944"/>
            <a:chOff x="10600032" y="1155347"/>
            <a:chExt cx="1685454" cy="694944"/>
          </a:xfrm>
        </xdr:grpSpPr>
        <xdr:sp macro="" textlink="">
          <xdr:nvSpPr>
            <xdr:cNvPr id="29" name="Rectangle: Rounded Corners 28">
              <a:extLst>
                <a:ext uri="{FF2B5EF4-FFF2-40B4-BE49-F238E27FC236}">
                  <a16:creationId xmlns:a16="http://schemas.microsoft.com/office/drawing/2014/main" id="{02B5E193-8064-C923-D2A2-A5D408DF7CC4}"/>
                </a:ext>
              </a:extLst>
            </xdr:cNvPr>
            <xdr:cNvSpPr/>
          </xdr:nvSpPr>
          <xdr:spPr>
            <a:xfrm>
              <a:off x="10600032" y="1155347"/>
              <a:ext cx="1581912" cy="694944"/>
            </a:xfrm>
            <a:prstGeom prst="roundRect">
              <a:avLst/>
            </a:prstGeom>
            <a:gradFill flip="none" rotWithShape="1">
              <a:gsLst>
                <a:gs pos="0">
                  <a:schemeClr val="accent6">
                    <a:lumMod val="0"/>
                    <a:lumOff val="100000"/>
                  </a:schemeClr>
                </a:gs>
                <a:gs pos="35000">
                  <a:srgbClr val="333F50"/>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4" name="TextBox 43">
              <a:extLst>
                <a:ext uri="{FF2B5EF4-FFF2-40B4-BE49-F238E27FC236}">
                  <a16:creationId xmlns:a16="http://schemas.microsoft.com/office/drawing/2014/main" id="{7765E757-A7D3-68C7-7ADF-7361FF34866F}"/>
                </a:ext>
              </a:extLst>
            </xdr:cNvPr>
            <xdr:cNvSpPr txBox="1"/>
          </xdr:nvSpPr>
          <xdr:spPr>
            <a:xfrm>
              <a:off x="10821459" y="1497513"/>
              <a:ext cx="1384652" cy="3281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85000"/>
                    </a:schemeClr>
                  </a:solidFill>
                </a:rPr>
                <a:t>Profit Margin</a:t>
              </a:r>
              <a:endParaRPr lang="en-US" sz="1100">
                <a:solidFill>
                  <a:schemeClr val="bg1">
                    <a:lumMod val="85000"/>
                  </a:schemeClr>
                </a:solidFill>
              </a:endParaRPr>
            </a:p>
          </xdr:txBody>
        </xdr:sp>
        <xdr:sp macro="" textlink="'Analysis 3'!V9">
          <xdr:nvSpPr>
            <xdr:cNvPr id="49" name="TextBox 48">
              <a:extLst>
                <a:ext uri="{FF2B5EF4-FFF2-40B4-BE49-F238E27FC236}">
                  <a16:creationId xmlns:a16="http://schemas.microsoft.com/office/drawing/2014/main" id="{46C13C51-A03B-4226-88E0-07A8801B014B}"/>
                </a:ext>
              </a:extLst>
            </xdr:cNvPr>
            <xdr:cNvSpPr txBox="1"/>
          </xdr:nvSpPr>
          <xdr:spPr>
            <a:xfrm>
              <a:off x="10812639" y="1294665"/>
              <a:ext cx="1472847" cy="213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9D789A-59A8-4EB7-A8AD-9ACB6F9E8C4B}" type="TxLink">
                <a:rPr lang="en-US" sz="1600" b="0" i="0" u="none" strike="noStrike">
                  <a:solidFill>
                    <a:schemeClr val="bg1"/>
                  </a:solidFill>
                  <a:latin typeface="Calibri"/>
                  <a:ea typeface="Calibri"/>
                  <a:cs typeface="Calibri"/>
                </a:rPr>
                <a:pPr algn="ctr"/>
                <a:t>$2.3M</a:t>
              </a:fld>
              <a:endParaRPr lang="en-US" sz="1800">
                <a:solidFill>
                  <a:schemeClr val="bg1"/>
                </a:solidFill>
              </a:endParaRPr>
            </a:p>
          </xdr:txBody>
        </xdr:sp>
      </xdr:grpSp>
      <xdr:grpSp>
        <xdr:nvGrpSpPr>
          <xdr:cNvPr id="57" name="Group 56">
            <a:extLst>
              <a:ext uri="{FF2B5EF4-FFF2-40B4-BE49-F238E27FC236}">
                <a16:creationId xmlns:a16="http://schemas.microsoft.com/office/drawing/2014/main" id="{A6C34BD3-604A-6074-1B79-43751AFF083F}"/>
              </a:ext>
            </a:extLst>
          </xdr:cNvPr>
          <xdr:cNvGrpSpPr/>
        </xdr:nvGrpSpPr>
        <xdr:grpSpPr>
          <a:xfrm>
            <a:off x="7563204" y="1287967"/>
            <a:ext cx="405695" cy="417700"/>
            <a:chOff x="7113412" y="2593245"/>
            <a:chExt cx="405695" cy="417700"/>
          </a:xfrm>
        </xdr:grpSpPr>
        <xdr:sp macro="" textlink="">
          <xdr:nvSpPr>
            <xdr:cNvPr id="33" name="Oval 32">
              <a:extLst>
                <a:ext uri="{FF2B5EF4-FFF2-40B4-BE49-F238E27FC236}">
                  <a16:creationId xmlns:a16="http://schemas.microsoft.com/office/drawing/2014/main" id="{7571CE86-9027-933F-CDCA-7FCF9069804D}"/>
                </a:ext>
              </a:extLst>
            </xdr:cNvPr>
            <xdr:cNvSpPr/>
          </xdr:nvSpPr>
          <xdr:spPr>
            <a:xfrm>
              <a:off x="7113412" y="2605250"/>
              <a:ext cx="405695" cy="405695"/>
            </a:xfrm>
            <a:prstGeom prst="ellipse">
              <a:avLst/>
            </a:prstGeom>
            <a:solidFill>
              <a:srgbClr val="1F8CB3">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8" name="Picture 37">
              <a:extLst>
                <a:ext uri="{FF2B5EF4-FFF2-40B4-BE49-F238E27FC236}">
                  <a16:creationId xmlns:a16="http://schemas.microsoft.com/office/drawing/2014/main" id="{2AFAA6A2-21B7-8864-E446-6AC5DE1DCA95}"/>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7152573" y="2593245"/>
              <a:ext cx="352776" cy="352776"/>
            </a:xfrm>
            <a:prstGeom prst="rect">
              <a:avLst/>
            </a:prstGeom>
          </xdr:spPr>
        </xdr:pic>
      </xdr:grpSp>
    </xdr:grpSp>
    <xdr:clientData/>
  </xdr:twoCellAnchor>
  <xdr:twoCellAnchor>
    <xdr:from>
      <xdr:col>11</xdr:col>
      <xdr:colOff>446639</xdr:colOff>
      <xdr:row>6</xdr:row>
      <xdr:rowOff>80610</xdr:rowOff>
    </xdr:from>
    <xdr:to>
      <xdr:col>14</xdr:col>
      <xdr:colOff>247108</xdr:colOff>
      <xdr:row>10</xdr:row>
      <xdr:rowOff>34721</xdr:rowOff>
    </xdr:to>
    <xdr:grpSp>
      <xdr:nvGrpSpPr>
        <xdr:cNvPr id="62" name="Group 61">
          <a:extLst>
            <a:ext uri="{FF2B5EF4-FFF2-40B4-BE49-F238E27FC236}">
              <a16:creationId xmlns:a16="http://schemas.microsoft.com/office/drawing/2014/main" id="{FB11D657-FC6D-865D-60FA-D6DAACEA4A64}"/>
            </a:ext>
          </a:extLst>
        </xdr:cNvPr>
        <xdr:cNvGrpSpPr/>
      </xdr:nvGrpSpPr>
      <xdr:grpSpPr>
        <a:xfrm>
          <a:off x="7144584" y="1176637"/>
          <a:ext cx="1627182" cy="684796"/>
          <a:chOff x="5538141" y="1191860"/>
          <a:chExt cx="1632068" cy="694944"/>
        </a:xfrm>
      </xdr:grpSpPr>
      <xdr:sp macro="" textlink="">
        <xdr:nvSpPr>
          <xdr:cNvPr id="28" name="Rectangle: Rounded Corners 27">
            <a:extLst>
              <a:ext uri="{FF2B5EF4-FFF2-40B4-BE49-F238E27FC236}">
                <a16:creationId xmlns:a16="http://schemas.microsoft.com/office/drawing/2014/main" id="{D0841E21-B881-4B3E-8F1A-0E6829018294}"/>
              </a:ext>
            </a:extLst>
          </xdr:cNvPr>
          <xdr:cNvSpPr/>
        </xdr:nvSpPr>
        <xdr:spPr>
          <a:xfrm>
            <a:off x="5538141" y="1191860"/>
            <a:ext cx="1581912" cy="694944"/>
          </a:xfrm>
          <a:prstGeom prst="roundRect">
            <a:avLst/>
          </a:prstGeom>
          <a:gradFill flip="none" rotWithShape="1">
            <a:gsLst>
              <a:gs pos="0">
                <a:schemeClr val="accent6">
                  <a:lumMod val="0"/>
                  <a:lumOff val="100000"/>
                </a:schemeClr>
              </a:gs>
              <a:gs pos="35000">
                <a:srgbClr val="333F50"/>
              </a:gs>
              <a:gs pos="100000">
                <a:srgbClr val="333F50"/>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DED88AE2-A3A5-D595-2494-61421E8255F7}"/>
              </a:ext>
            </a:extLst>
          </xdr:cNvPr>
          <xdr:cNvSpPr txBox="1"/>
        </xdr:nvSpPr>
        <xdr:spPr>
          <a:xfrm>
            <a:off x="5697362" y="1559249"/>
            <a:ext cx="1472847" cy="213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85000"/>
                  </a:schemeClr>
                </a:solidFill>
              </a:rPr>
              <a:t>Total Revenue</a:t>
            </a:r>
          </a:p>
        </xdr:txBody>
      </xdr:sp>
      <xdr:sp macro="" textlink="'Analysis 3'!S9">
        <xdr:nvSpPr>
          <xdr:cNvPr id="48" name="TextBox 47">
            <a:extLst>
              <a:ext uri="{FF2B5EF4-FFF2-40B4-BE49-F238E27FC236}">
                <a16:creationId xmlns:a16="http://schemas.microsoft.com/office/drawing/2014/main" id="{DE185A57-90D3-4704-9149-4C98C442D765}"/>
              </a:ext>
            </a:extLst>
          </xdr:cNvPr>
          <xdr:cNvSpPr txBox="1"/>
        </xdr:nvSpPr>
        <xdr:spPr>
          <a:xfrm>
            <a:off x="5864931" y="1314775"/>
            <a:ext cx="1096082" cy="210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F93860-92CE-4CBB-AA17-A81E771AB4D8}" type="TxLink">
              <a:rPr lang="en-US" sz="1600" b="0" i="0" u="none" strike="noStrike">
                <a:solidFill>
                  <a:schemeClr val="bg1"/>
                </a:solidFill>
                <a:latin typeface="Calibri"/>
                <a:ea typeface="Calibri"/>
                <a:cs typeface="Calibri"/>
              </a:rPr>
              <a:pPr algn="ctr"/>
              <a:t>$5.4M</a:t>
            </a:fld>
            <a:endParaRPr lang="en-US" sz="1800">
              <a:solidFill>
                <a:schemeClr val="bg1"/>
              </a:solidFill>
            </a:endParaRPr>
          </a:p>
        </xdr:txBody>
      </xdr:sp>
      <xdr:grpSp>
        <xdr:nvGrpSpPr>
          <xdr:cNvPr id="60" name="Group 59">
            <a:extLst>
              <a:ext uri="{FF2B5EF4-FFF2-40B4-BE49-F238E27FC236}">
                <a16:creationId xmlns:a16="http://schemas.microsoft.com/office/drawing/2014/main" id="{40928BA4-5332-B8C8-330F-591F2E6952D4}"/>
              </a:ext>
            </a:extLst>
          </xdr:cNvPr>
          <xdr:cNvGrpSpPr/>
        </xdr:nvGrpSpPr>
        <xdr:grpSpPr>
          <a:xfrm>
            <a:off x="5585179" y="1317613"/>
            <a:ext cx="405695" cy="405695"/>
            <a:chOff x="4897263" y="2569973"/>
            <a:chExt cx="405695" cy="405695"/>
          </a:xfrm>
        </xdr:grpSpPr>
        <xdr:sp macro="" textlink="">
          <xdr:nvSpPr>
            <xdr:cNvPr id="32" name="Oval 31">
              <a:extLst>
                <a:ext uri="{FF2B5EF4-FFF2-40B4-BE49-F238E27FC236}">
                  <a16:creationId xmlns:a16="http://schemas.microsoft.com/office/drawing/2014/main" id="{BB734062-2726-47C7-9775-E00B33D88B86}"/>
                </a:ext>
              </a:extLst>
            </xdr:cNvPr>
            <xdr:cNvSpPr/>
          </xdr:nvSpPr>
          <xdr:spPr>
            <a:xfrm>
              <a:off x="4897263" y="2569973"/>
              <a:ext cx="405695" cy="405695"/>
            </a:xfrm>
            <a:prstGeom prst="ellipse">
              <a:avLst/>
            </a:prstGeom>
            <a:solidFill>
              <a:srgbClr val="1F8CB3">
                <a:alpha val="47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6" name="Picture 35">
              <a:extLst>
                <a:ext uri="{FF2B5EF4-FFF2-40B4-BE49-F238E27FC236}">
                  <a16:creationId xmlns:a16="http://schemas.microsoft.com/office/drawing/2014/main" id="{12C7817D-A8EF-2999-06E6-97A7827DC9B3}"/>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4947708" y="2601737"/>
              <a:ext cx="299860" cy="299860"/>
            </a:xfrm>
            <a:prstGeom prst="rect">
              <a:avLst/>
            </a:prstGeom>
          </xdr:spPr>
        </xdr:pic>
      </xdr:grpSp>
    </xdr:grpSp>
    <xdr:clientData/>
  </xdr:twoCellAnchor>
  <xdr:twoCellAnchor>
    <xdr:from>
      <xdr:col>23</xdr:col>
      <xdr:colOff>595803</xdr:colOff>
      <xdr:row>6</xdr:row>
      <xdr:rowOff>61734</xdr:rowOff>
    </xdr:from>
    <xdr:to>
      <xdr:col>29</xdr:col>
      <xdr:colOff>321420</xdr:colOff>
      <xdr:row>40</xdr:row>
      <xdr:rowOff>54875</xdr:rowOff>
    </xdr:to>
    <xdr:grpSp>
      <xdr:nvGrpSpPr>
        <xdr:cNvPr id="7182" name="Group 7181">
          <a:extLst>
            <a:ext uri="{FF2B5EF4-FFF2-40B4-BE49-F238E27FC236}">
              <a16:creationId xmlns:a16="http://schemas.microsoft.com/office/drawing/2014/main" id="{23B65A8A-3633-5DDD-69A6-398610D23B88}"/>
            </a:ext>
          </a:extLst>
        </xdr:cNvPr>
        <xdr:cNvGrpSpPr/>
      </xdr:nvGrpSpPr>
      <xdr:grpSpPr>
        <a:xfrm>
          <a:off x="14600598" y="1157761"/>
          <a:ext cx="3379041" cy="6203963"/>
          <a:chOff x="14675555" y="1172986"/>
          <a:chExt cx="2513543" cy="5591528"/>
        </a:xfrm>
      </xdr:grpSpPr>
      <xdr:grpSp>
        <xdr:nvGrpSpPr>
          <xdr:cNvPr id="7179" name="Group 7178">
            <a:extLst>
              <a:ext uri="{FF2B5EF4-FFF2-40B4-BE49-F238E27FC236}">
                <a16:creationId xmlns:a16="http://schemas.microsoft.com/office/drawing/2014/main" id="{F8CA3D08-C4F5-7052-01DC-EA33AABAA8D4}"/>
              </a:ext>
            </a:extLst>
          </xdr:cNvPr>
          <xdr:cNvGrpSpPr/>
        </xdr:nvGrpSpPr>
        <xdr:grpSpPr>
          <a:xfrm>
            <a:off x="14675555" y="1172986"/>
            <a:ext cx="2099028" cy="5591528"/>
            <a:chOff x="14684375" y="1031875"/>
            <a:chExt cx="2099028" cy="5591528"/>
          </a:xfrm>
        </xdr:grpSpPr>
        <xdr:sp macro="" textlink="">
          <xdr:nvSpPr>
            <xdr:cNvPr id="7175" name="Rectangle: Rounded Corners 7174">
              <a:extLst>
                <a:ext uri="{FF2B5EF4-FFF2-40B4-BE49-F238E27FC236}">
                  <a16:creationId xmlns:a16="http://schemas.microsoft.com/office/drawing/2014/main" id="{EF9F7D5D-5885-BFAC-3DD5-C71E4D728076}"/>
                </a:ext>
              </a:extLst>
            </xdr:cNvPr>
            <xdr:cNvSpPr/>
          </xdr:nvSpPr>
          <xdr:spPr>
            <a:xfrm>
              <a:off x="14684375" y="1031875"/>
              <a:ext cx="1719791" cy="5591528"/>
            </a:xfrm>
            <a:prstGeom prst="roundRect">
              <a:avLst/>
            </a:prstGeom>
            <a:solidFill>
              <a:srgbClr val="333F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76" name="Rectangle 7175">
              <a:extLst>
                <a:ext uri="{FF2B5EF4-FFF2-40B4-BE49-F238E27FC236}">
                  <a16:creationId xmlns:a16="http://schemas.microsoft.com/office/drawing/2014/main" id="{BF7CBF27-91AA-001C-75FD-3F60F3F6BAF3}"/>
                </a:ext>
              </a:extLst>
            </xdr:cNvPr>
            <xdr:cNvSpPr/>
          </xdr:nvSpPr>
          <xdr:spPr>
            <a:xfrm>
              <a:off x="16130763" y="1190624"/>
              <a:ext cx="405695" cy="5265209"/>
            </a:xfrm>
            <a:prstGeom prst="rect">
              <a:avLst/>
            </a:prstGeom>
            <a:solidFill>
              <a:srgbClr val="333F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77" name="Rectangle 7176">
              <a:extLst>
                <a:ext uri="{FF2B5EF4-FFF2-40B4-BE49-F238E27FC236}">
                  <a16:creationId xmlns:a16="http://schemas.microsoft.com/office/drawing/2014/main" id="{C50397E3-03AC-4EF8-2121-62521EB71D90}"/>
                </a:ext>
              </a:extLst>
            </xdr:cNvPr>
            <xdr:cNvSpPr/>
          </xdr:nvSpPr>
          <xdr:spPr>
            <a:xfrm>
              <a:off x="16239067" y="1378303"/>
              <a:ext cx="405695" cy="4530725"/>
            </a:xfrm>
            <a:prstGeom prst="rect">
              <a:avLst/>
            </a:prstGeom>
            <a:solidFill>
              <a:srgbClr val="333F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78" name="Rectangle 7177">
              <a:extLst>
                <a:ext uri="{FF2B5EF4-FFF2-40B4-BE49-F238E27FC236}">
                  <a16:creationId xmlns:a16="http://schemas.microsoft.com/office/drawing/2014/main" id="{FDC5D14E-DE60-927E-6CAF-D78051A1097A}"/>
                </a:ext>
              </a:extLst>
            </xdr:cNvPr>
            <xdr:cNvSpPr/>
          </xdr:nvSpPr>
          <xdr:spPr>
            <a:xfrm>
              <a:off x="16400286" y="1640417"/>
              <a:ext cx="383117" cy="3827639"/>
            </a:xfrm>
            <a:prstGeom prst="rect">
              <a:avLst/>
            </a:prstGeom>
            <a:solidFill>
              <a:srgbClr val="333F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7180" name="Oval 7179">
            <a:extLst>
              <a:ext uri="{FF2B5EF4-FFF2-40B4-BE49-F238E27FC236}">
                <a16:creationId xmlns:a16="http://schemas.microsoft.com/office/drawing/2014/main" id="{E4C13690-A819-4778-58E6-D134EEE9D731}"/>
              </a:ext>
            </a:extLst>
          </xdr:cNvPr>
          <xdr:cNvSpPr/>
        </xdr:nvSpPr>
        <xdr:spPr>
          <a:xfrm>
            <a:off x="16280694" y="2151944"/>
            <a:ext cx="908404" cy="2972153"/>
          </a:xfrm>
          <a:prstGeom prst="ellipse">
            <a:avLst/>
          </a:prstGeom>
          <a:solidFill>
            <a:srgbClr val="333F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15</xdr:col>
      <xdr:colOff>382951</xdr:colOff>
      <xdr:row>11</xdr:row>
      <xdr:rowOff>147358</xdr:rowOff>
    </xdr:from>
    <xdr:to>
      <xdr:col>16</xdr:col>
      <xdr:colOff>534737</xdr:colOff>
      <xdr:row>13</xdr:row>
      <xdr:rowOff>76463</xdr:rowOff>
    </xdr:to>
    <xdr:grpSp>
      <xdr:nvGrpSpPr>
        <xdr:cNvPr id="7190" name="Group 7189">
          <a:extLst>
            <a:ext uri="{FF2B5EF4-FFF2-40B4-BE49-F238E27FC236}">
              <a16:creationId xmlns:a16="http://schemas.microsoft.com/office/drawing/2014/main" id="{7E01E17D-700B-E9E1-9406-241689A9D0CD}"/>
            </a:ext>
          </a:extLst>
        </xdr:cNvPr>
        <xdr:cNvGrpSpPr/>
      </xdr:nvGrpSpPr>
      <xdr:grpSpPr>
        <a:xfrm>
          <a:off x="9516513" y="2156742"/>
          <a:ext cx="760690" cy="294447"/>
          <a:chOff x="9350933" y="2375858"/>
          <a:chExt cx="764523" cy="307877"/>
        </a:xfrm>
      </xdr:grpSpPr>
      <mc:AlternateContent xmlns:mc="http://schemas.openxmlformats.org/markup-compatibility/2006">
        <mc:Choice xmlns:a14="http://schemas.microsoft.com/office/drawing/2010/main" Requires="a14">
          <xdr:sp macro="" textlink="">
            <xdr:nvSpPr>
              <xdr:cNvPr id="7172" name="Option Button 4" hidden="1">
                <a:extLst>
                  <a:ext uri="{63B3BB69-23CF-44E3-9099-C40C66FF867C}">
                    <a14:compatExt spid="_x0000_s7172"/>
                  </a:ext>
                  <a:ext uri="{FF2B5EF4-FFF2-40B4-BE49-F238E27FC236}">
                    <a16:creationId xmlns:a16="http://schemas.microsoft.com/office/drawing/2014/main" id="{00000000-0008-0000-0700-0000041C0000}"/>
                  </a:ext>
                </a:extLst>
              </xdr:cNvPr>
              <xdr:cNvSpPr/>
            </xdr:nvSpPr>
            <xdr:spPr bwMode="auto">
              <a:xfrm>
                <a:off x="9867363" y="2430007"/>
                <a:ext cx="248093" cy="22926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7188" name="TextBox 7187">
            <a:extLst>
              <a:ext uri="{FF2B5EF4-FFF2-40B4-BE49-F238E27FC236}">
                <a16:creationId xmlns:a16="http://schemas.microsoft.com/office/drawing/2014/main" id="{5005DAE2-0ED5-43DC-8ACA-3427776A99B6}"/>
              </a:ext>
            </a:extLst>
          </xdr:cNvPr>
          <xdr:cNvSpPr txBox="1"/>
        </xdr:nvSpPr>
        <xdr:spPr>
          <a:xfrm>
            <a:off x="9350933" y="2375858"/>
            <a:ext cx="552840" cy="307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solidFill>
              </a:rPr>
              <a:t>Top</a:t>
            </a:r>
            <a:endParaRPr lang="en-US" sz="1100">
              <a:solidFill>
                <a:schemeClr val="tx1"/>
              </a:solidFill>
            </a:endParaRPr>
          </a:p>
        </xdr:txBody>
      </xdr:sp>
    </xdr:grpSp>
    <xdr:clientData/>
  </xdr:twoCellAnchor>
  <xdr:twoCellAnchor>
    <xdr:from>
      <xdr:col>17</xdr:col>
      <xdr:colOff>348892</xdr:colOff>
      <xdr:row>11</xdr:row>
      <xdr:rowOff>174174</xdr:rowOff>
    </xdr:from>
    <xdr:to>
      <xdr:col>19</xdr:col>
      <xdr:colOff>127602</xdr:colOff>
      <xdr:row>13</xdr:row>
      <xdr:rowOff>73424</xdr:rowOff>
    </xdr:to>
    <xdr:grpSp>
      <xdr:nvGrpSpPr>
        <xdr:cNvPr id="7191" name="Group 7190">
          <a:extLst>
            <a:ext uri="{FF2B5EF4-FFF2-40B4-BE49-F238E27FC236}">
              <a16:creationId xmlns:a16="http://schemas.microsoft.com/office/drawing/2014/main" id="{FE9B853B-3961-490D-83A9-92F180D026BC}"/>
            </a:ext>
          </a:extLst>
        </xdr:cNvPr>
        <xdr:cNvGrpSpPr/>
      </xdr:nvGrpSpPr>
      <xdr:grpSpPr>
        <a:xfrm>
          <a:off x="10700262" y="2183558"/>
          <a:ext cx="996518" cy="264592"/>
          <a:chOff x="10545736" y="2393581"/>
          <a:chExt cx="1004006" cy="278022"/>
        </a:xfrm>
      </xdr:grpSpPr>
      <mc:AlternateContent xmlns:mc="http://schemas.openxmlformats.org/markup-compatibility/2006">
        <mc:Choice xmlns:a14="http://schemas.microsoft.com/office/drawing/2010/main" Requires="a14">
          <xdr:sp macro="" textlink="">
            <xdr:nvSpPr>
              <xdr:cNvPr id="7173" name="Option Button 5" hidden="1">
                <a:extLst>
                  <a:ext uri="{63B3BB69-23CF-44E3-9099-C40C66FF867C}">
                    <a14:compatExt spid="_x0000_s7173"/>
                  </a:ext>
                  <a:ext uri="{FF2B5EF4-FFF2-40B4-BE49-F238E27FC236}">
                    <a16:creationId xmlns:a16="http://schemas.microsoft.com/office/drawing/2014/main" id="{00000000-0008-0000-0700-0000051C0000}"/>
                  </a:ext>
                </a:extLst>
              </xdr:cNvPr>
              <xdr:cNvSpPr/>
            </xdr:nvSpPr>
            <xdr:spPr bwMode="auto">
              <a:xfrm>
                <a:off x="11294238" y="2420092"/>
                <a:ext cx="255504" cy="22017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mc:Choice>
        <mc:Fallback/>
      </mc:AlternateContent>
      <xdr:sp macro="" textlink="">
        <xdr:nvSpPr>
          <xdr:cNvPr id="7189" name="TextBox 7188">
            <a:extLst>
              <a:ext uri="{FF2B5EF4-FFF2-40B4-BE49-F238E27FC236}">
                <a16:creationId xmlns:a16="http://schemas.microsoft.com/office/drawing/2014/main" id="{B8A692EA-30B6-451D-8E84-CF39BBF94204}"/>
              </a:ext>
            </a:extLst>
          </xdr:cNvPr>
          <xdr:cNvSpPr txBox="1"/>
        </xdr:nvSpPr>
        <xdr:spPr>
          <a:xfrm>
            <a:off x="10545736" y="2393581"/>
            <a:ext cx="735263" cy="278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solidFill>
              </a:rPr>
              <a:t>Bottom</a:t>
            </a:r>
            <a:endParaRPr lang="en-US" sz="1100">
              <a:solidFill>
                <a:schemeClr val="tx1"/>
              </a:solidFill>
            </a:endParaRPr>
          </a:p>
        </xdr:txBody>
      </xdr:sp>
    </xdr:grpSp>
    <xdr:clientData/>
  </xdr:twoCellAnchor>
  <xdr:twoCellAnchor>
    <xdr:from>
      <xdr:col>16</xdr:col>
      <xdr:colOff>271545</xdr:colOff>
      <xdr:row>13</xdr:row>
      <xdr:rowOff>82036</xdr:rowOff>
    </xdr:from>
    <xdr:to>
      <xdr:col>20</xdr:col>
      <xdr:colOff>122544</xdr:colOff>
      <xdr:row>15</xdr:row>
      <xdr:rowOff>11141</xdr:rowOff>
    </xdr:to>
    <xdr:sp macro="" textlink="'Analysis 3'!N18">
      <xdr:nvSpPr>
        <xdr:cNvPr id="7192" name="TextBox 7191">
          <a:extLst>
            <a:ext uri="{FF2B5EF4-FFF2-40B4-BE49-F238E27FC236}">
              <a16:creationId xmlns:a16="http://schemas.microsoft.com/office/drawing/2014/main" id="{4C19376E-5C54-47BD-9F39-6B4A30D21F7A}"/>
            </a:ext>
          </a:extLst>
        </xdr:cNvPr>
        <xdr:cNvSpPr txBox="1"/>
      </xdr:nvSpPr>
      <xdr:spPr>
        <a:xfrm>
          <a:off x="10075054" y="2544054"/>
          <a:ext cx="2301876" cy="307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2A73E3-B99F-40D6-B845-5527AD964BCA}" type="TxLink">
            <a:rPr lang="en-US" sz="1600" b="0" i="0" u="none" strike="noStrike">
              <a:solidFill>
                <a:srgbClr val="000000"/>
              </a:solidFill>
              <a:latin typeface="Calibri"/>
              <a:ea typeface="Calibri"/>
              <a:cs typeface="Calibri"/>
            </a:rPr>
            <a:pPr algn="ctr"/>
            <a:t>Top-5 Profitable Location</a:t>
          </a:fld>
          <a:endParaRPr lang="en-US" sz="1600">
            <a:solidFill>
              <a:schemeClr val="tx1"/>
            </a:solidFill>
          </a:endParaRPr>
        </a:p>
      </xdr:txBody>
    </xdr:sp>
    <xdr:clientData/>
  </xdr:twoCellAnchor>
  <xdr:twoCellAnchor>
    <xdr:from>
      <xdr:col>15</xdr:col>
      <xdr:colOff>579298</xdr:colOff>
      <xdr:row>13</xdr:row>
      <xdr:rowOff>144824</xdr:rowOff>
    </xdr:from>
    <xdr:to>
      <xdr:col>16</xdr:col>
      <xdr:colOff>144823</xdr:colOff>
      <xdr:row>14</xdr:row>
      <xdr:rowOff>133683</xdr:rowOff>
    </xdr:to>
    <xdr:sp macro="" textlink="">
      <xdr:nvSpPr>
        <xdr:cNvPr id="7193" name="Oval 7192">
          <a:extLst>
            <a:ext uri="{FF2B5EF4-FFF2-40B4-BE49-F238E27FC236}">
              <a16:creationId xmlns:a16="http://schemas.microsoft.com/office/drawing/2014/main" id="{31DD1B39-0DF8-485E-9793-FA459BB5874B}"/>
            </a:ext>
          </a:extLst>
        </xdr:cNvPr>
        <xdr:cNvSpPr/>
      </xdr:nvSpPr>
      <xdr:spPr>
        <a:xfrm>
          <a:off x="9770087" y="2606842"/>
          <a:ext cx="178245" cy="178245"/>
        </a:xfrm>
        <a:prstGeom prst="ellipse">
          <a:avLst/>
        </a:prstGeom>
        <a:solidFill>
          <a:srgbClr val="1F8CB3">
            <a:alpha val="8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290262</xdr:colOff>
      <xdr:row>14</xdr:row>
      <xdr:rowOff>145313</xdr:rowOff>
    </xdr:from>
    <xdr:to>
      <xdr:col>20</xdr:col>
      <xdr:colOff>141261</xdr:colOff>
      <xdr:row>16</xdr:row>
      <xdr:rowOff>74418</xdr:rowOff>
    </xdr:to>
    <xdr:sp macro="" textlink="'Analysis 3'!N19">
      <xdr:nvSpPr>
        <xdr:cNvPr id="7194" name="TextBox 7193">
          <a:extLst>
            <a:ext uri="{FF2B5EF4-FFF2-40B4-BE49-F238E27FC236}">
              <a16:creationId xmlns:a16="http://schemas.microsoft.com/office/drawing/2014/main" id="{1F753AFD-F85B-4B1E-9EB9-42C06F456D4B}"/>
            </a:ext>
          </a:extLst>
        </xdr:cNvPr>
        <xdr:cNvSpPr txBox="1"/>
      </xdr:nvSpPr>
      <xdr:spPr>
        <a:xfrm>
          <a:off x="10093771" y="2796717"/>
          <a:ext cx="2301876" cy="307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2FA2C4-9C3A-4617-A9B0-11C100584F44}" type="TxLink">
            <a:rPr lang="en-US" sz="1400" b="0" i="0" u="none" strike="noStrike">
              <a:solidFill>
                <a:srgbClr val="000000"/>
              </a:solidFill>
              <a:latin typeface="Calibri"/>
              <a:ea typeface="Calibri"/>
              <a:cs typeface="Calibri"/>
            </a:rPr>
            <a:pPr algn="ctr"/>
            <a:t>Total Sales Locations</a:t>
          </a:fld>
          <a:endParaRPr lang="en-US" sz="3200">
            <a:solidFill>
              <a:schemeClr val="tx1"/>
            </a:solidFill>
          </a:endParaRPr>
        </a:p>
      </xdr:txBody>
    </xdr:sp>
    <xdr:clientData/>
  </xdr:twoCellAnchor>
  <xdr:twoCellAnchor>
    <xdr:from>
      <xdr:col>15</xdr:col>
      <xdr:colOff>575451</xdr:colOff>
      <xdr:row>15</xdr:row>
      <xdr:rowOff>3018</xdr:rowOff>
    </xdr:from>
    <xdr:to>
      <xdr:col>16</xdr:col>
      <xdr:colOff>140976</xdr:colOff>
      <xdr:row>15</xdr:row>
      <xdr:rowOff>174681</xdr:rowOff>
    </xdr:to>
    <xdr:sp macro="" textlink="">
      <xdr:nvSpPr>
        <xdr:cNvPr id="7195" name="Oval 7194">
          <a:extLst>
            <a:ext uri="{FF2B5EF4-FFF2-40B4-BE49-F238E27FC236}">
              <a16:creationId xmlns:a16="http://schemas.microsoft.com/office/drawing/2014/main" id="{37C4635F-8627-4133-AA5B-7B36622C7906}"/>
            </a:ext>
          </a:extLst>
        </xdr:cNvPr>
        <xdr:cNvSpPr/>
      </xdr:nvSpPr>
      <xdr:spPr>
        <a:xfrm>
          <a:off x="9667496" y="2745063"/>
          <a:ext cx="171662" cy="171663"/>
        </a:xfrm>
        <a:prstGeom prst="ellipse">
          <a:avLst/>
        </a:prstGeom>
        <a:solidFill>
          <a:srgbClr val="333F50">
            <a:alpha val="8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389910</xdr:colOff>
      <xdr:row>14</xdr:row>
      <xdr:rowOff>63766</xdr:rowOff>
    </xdr:from>
    <xdr:to>
      <xdr:col>20</xdr:col>
      <xdr:colOff>490174</xdr:colOff>
      <xdr:row>16</xdr:row>
      <xdr:rowOff>33421</xdr:rowOff>
    </xdr:to>
    <xdr:sp macro="" textlink="'Analysis 3'!N20">
      <xdr:nvSpPr>
        <xdr:cNvPr id="7196" name="TextBox 7195">
          <a:extLst>
            <a:ext uri="{FF2B5EF4-FFF2-40B4-BE49-F238E27FC236}">
              <a16:creationId xmlns:a16="http://schemas.microsoft.com/office/drawing/2014/main" id="{C8B05483-C59F-4804-847B-95AE82745443}"/>
            </a:ext>
          </a:extLst>
        </xdr:cNvPr>
        <xdr:cNvSpPr txBox="1"/>
      </xdr:nvSpPr>
      <xdr:spPr>
        <a:xfrm>
          <a:off x="12031577" y="2715170"/>
          <a:ext cx="712983" cy="348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E0C02F-C619-4093-B996-87155F831B0C}" type="TxLink">
            <a:rPr lang="en-US" sz="2400" b="0" i="0" u="none" strike="noStrike">
              <a:solidFill>
                <a:srgbClr val="1F95B3"/>
              </a:solidFill>
              <a:latin typeface="Calibri"/>
              <a:ea typeface="Calibri"/>
              <a:cs typeface="Calibri"/>
            </a:rPr>
            <a:pPr algn="ctr"/>
            <a:t>20</a:t>
          </a:fld>
          <a:endParaRPr lang="en-US" sz="4800">
            <a:solidFill>
              <a:srgbClr val="1F95B3"/>
            </a:solidFill>
          </a:endParaRPr>
        </a:p>
      </xdr:txBody>
    </xdr:sp>
    <xdr:clientData/>
  </xdr:twoCellAnchor>
  <xdr:twoCellAnchor>
    <xdr:from>
      <xdr:col>3</xdr:col>
      <xdr:colOff>323070</xdr:colOff>
      <xdr:row>9</xdr:row>
      <xdr:rowOff>133684</xdr:rowOff>
    </xdr:from>
    <xdr:to>
      <xdr:col>4</xdr:col>
      <xdr:colOff>167105</xdr:colOff>
      <xdr:row>25</xdr:row>
      <xdr:rowOff>11140</xdr:rowOff>
    </xdr:to>
    <xdr:grpSp>
      <xdr:nvGrpSpPr>
        <xdr:cNvPr id="7199" name="Group 7198">
          <a:extLst>
            <a:ext uri="{FF2B5EF4-FFF2-40B4-BE49-F238E27FC236}">
              <a16:creationId xmlns:a16="http://schemas.microsoft.com/office/drawing/2014/main" id="{B513F7DA-3BDD-7977-4EB4-0CABF073A42B}"/>
            </a:ext>
          </a:extLst>
        </xdr:cNvPr>
        <xdr:cNvGrpSpPr/>
      </xdr:nvGrpSpPr>
      <xdr:grpSpPr>
        <a:xfrm>
          <a:off x="2149782" y="1777725"/>
          <a:ext cx="452939" cy="2800196"/>
          <a:chOff x="2161228" y="1838158"/>
          <a:chExt cx="456754" cy="2907631"/>
        </a:xfrm>
      </xdr:grpSpPr>
      <xdr:sp macro="" textlink="">
        <xdr:nvSpPr>
          <xdr:cNvPr id="7197" name="Rectangle 7196">
            <a:extLst>
              <a:ext uri="{FF2B5EF4-FFF2-40B4-BE49-F238E27FC236}">
                <a16:creationId xmlns:a16="http://schemas.microsoft.com/office/drawing/2014/main" id="{49F41EA8-6472-819D-7796-D9618D1035C0}"/>
              </a:ext>
            </a:extLst>
          </xdr:cNvPr>
          <xdr:cNvSpPr/>
        </xdr:nvSpPr>
        <xdr:spPr>
          <a:xfrm>
            <a:off x="2161228" y="2228070"/>
            <a:ext cx="456754" cy="2517719"/>
          </a:xfrm>
          <a:prstGeom prst="rect">
            <a:avLst/>
          </a:prstGeom>
          <a:gradFill>
            <a:gsLst>
              <a:gs pos="0">
                <a:schemeClr val="accent6">
                  <a:lumMod val="0"/>
                  <a:lumOff val="100000"/>
                </a:schemeClr>
              </a:gs>
              <a:gs pos="35000">
                <a:srgbClr val="333F50"/>
              </a:gs>
              <a:gs pos="100000">
                <a:srgbClr val="333F50"/>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98" name="TextBox 7197">
            <a:extLst>
              <a:ext uri="{FF2B5EF4-FFF2-40B4-BE49-F238E27FC236}">
                <a16:creationId xmlns:a16="http://schemas.microsoft.com/office/drawing/2014/main" id="{A9C53FCB-02C6-F5BA-9A18-96B3AF663671}"/>
              </a:ext>
            </a:extLst>
          </xdr:cNvPr>
          <xdr:cNvSpPr txBox="1"/>
        </xdr:nvSpPr>
        <xdr:spPr>
          <a:xfrm>
            <a:off x="2228070" y="1838158"/>
            <a:ext cx="378772" cy="2773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t"/>
          <a:lstStyle/>
          <a:p>
            <a:r>
              <a:rPr lang="en-US" sz="1600" b="1">
                <a:solidFill>
                  <a:schemeClr val="bg1"/>
                </a:solidFill>
              </a:rPr>
              <a:t>Customer Analysis</a:t>
            </a:r>
          </a:p>
        </xdr:txBody>
      </xdr:sp>
    </xdr:grpSp>
    <xdr:clientData/>
  </xdr:twoCellAnchor>
  <xdr:twoCellAnchor>
    <xdr:from>
      <xdr:col>3</xdr:col>
      <xdr:colOff>308364</xdr:colOff>
      <xdr:row>24</xdr:row>
      <xdr:rowOff>66842</xdr:rowOff>
    </xdr:from>
    <xdr:to>
      <xdr:col>4</xdr:col>
      <xdr:colOff>152399</xdr:colOff>
      <xdr:row>39</xdr:row>
      <xdr:rowOff>85299</xdr:rowOff>
    </xdr:to>
    <xdr:grpSp>
      <xdr:nvGrpSpPr>
        <xdr:cNvPr id="7204" name="Group 7203">
          <a:extLst>
            <a:ext uri="{FF2B5EF4-FFF2-40B4-BE49-F238E27FC236}">
              <a16:creationId xmlns:a16="http://schemas.microsoft.com/office/drawing/2014/main" id="{63E33B30-056A-4796-B262-C6ADF394F6F0}"/>
            </a:ext>
          </a:extLst>
        </xdr:cNvPr>
        <xdr:cNvGrpSpPr/>
      </xdr:nvGrpSpPr>
      <xdr:grpSpPr>
        <a:xfrm>
          <a:off x="2135076" y="4450952"/>
          <a:ext cx="452939" cy="2758525"/>
          <a:chOff x="2161228" y="1838158"/>
          <a:chExt cx="456754" cy="2907631"/>
        </a:xfrm>
      </xdr:grpSpPr>
      <xdr:sp macro="" textlink="">
        <xdr:nvSpPr>
          <xdr:cNvPr id="7205" name="Rectangle 7204">
            <a:extLst>
              <a:ext uri="{FF2B5EF4-FFF2-40B4-BE49-F238E27FC236}">
                <a16:creationId xmlns:a16="http://schemas.microsoft.com/office/drawing/2014/main" id="{B6BB2FCF-CB5D-CF6B-8923-8180B9AA2344}"/>
              </a:ext>
            </a:extLst>
          </xdr:cNvPr>
          <xdr:cNvSpPr/>
        </xdr:nvSpPr>
        <xdr:spPr>
          <a:xfrm>
            <a:off x="2161228" y="2228070"/>
            <a:ext cx="456754" cy="2517719"/>
          </a:xfrm>
          <a:prstGeom prst="rect">
            <a:avLst/>
          </a:prstGeom>
          <a:gradFill>
            <a:gsLst>
              <a:gs pos="0">
                <a:schemeClr val="accent6">
                  <a:lumMod val="0"/>
                  <a:lumOff val="100000"/>
                </a:schemeClr>
              </a:gs>
              <a:gs pos="35000">
                <a:srgbClr val="333F50"/>
              </a:gs>
              <a:gs pos="100000">
                <a:srgbClr val="333F50"/>
              </a:gs>
            </a:gsLst>
            <a:path path="circle">
              <a:fillToRect l="100000" b="10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06" name="TextBox 7205">
            <a:extLst>
              <a:ext uri="{FF2B5EF4-FFF2-40B4-BE49-F238E27FC236}">
                <a16:creationId xmlns:a16="http://schemas.microsoft.com/office/drawing/2014/main" id="{28E72C7E-3CBF-8FAD-AA78-5D4BEC1CFF00}"/>
              </a:ext>
            </a:extLst>
          </xdr:cNvPr>
          <xdr:cNvSpPr txBox="1"/>
        </xdr:nvSpPr>
        <xdr:spPr>
          <a:xfrm>
            <a:off x="2228070" y="1838158"/>
            <a:ext cx="378772" cy="2773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t"/>
          <a:lstStyle/>
          <a:p>
            <a:r>
              <a:rPr lang="en-US" sz="1600" b="1">
                <a:solidFill>
                  <a:schemeClr val="bg1"/>
                </a:solidFill>
              </a:rPr>
              <a:t>Time</a:t>
            </a:r>
            <a:r>
              <a:rPr lang="en-US" sz="1600" b="1" baseline="0">
                <a:solidFill>
                  <a:schemeClr val="bg1"/>
                </a:solidFill>
              </a:rPr>
              <a:t> Frame </a:t>
            </a:r>
            <a:endParaRPr lang="en-US" sz="1600" b="1">
              <a:solidFill>
                <a:schemeClr val="bg1"/>
              </a:solidFill>
            </a:endParaRPr>
          </a:p>
        </xdr:txBody>
      </xdr:sp>
    </xdr:grpSp>
    <xdr:clientData/>
  </xdr:twoCellAnchor>
  <xdr:twoCellAnchor>
    <xdr:from>
      <xdr:col>9</xdr:col>
      <xdr:colOff>158750</xdr:colOff>
      <xdr:row>15</xdr:row>
      <xdr:rowOff>37352</xdr:rowOff>
    </xdr:from>
    <xdr:to>
      <xdr:col>15</xdr:col>
      <xdr:colOff>102720</xdr:colOff>
      <xdr:row>24</xdr:row>
      <xdr:rowOff>111357</xdr:rowOff>
    </xdr:to>
    <xdr:graphicFrame macro="">
      <xdr:nvGraphicFramePr>
        <xdr:cNvPr id="3" name="Chart 2">
          <a:extLst>
            <a:ext uri="{FF2B5EF4-FFF2-40B4-BE49-F238E27FC236}">
              <a16:creationId xmlns:a16="http://schemas.microsoft.com/office/drawing/2014/main" id="{86C250E3-A802-4999-8B4C-722B1312F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345516</xdr:colOff>
      <xdr:row>13</xdr:row>
      <xdr:rowOff>153996</xdr:rowOff>
    </xdr:from>
    <xdr:to>
      <xdr:col>11</xdr:col>
      <xdr:colOff>457574</xdr:colOff>
      <xdr:row>16</xdr:row>
      <xdr:rowOff>158750</xdr:rowOff>
    </xdr:to>
    <xdr:sp macro="" textlink="'Analysis 3'!N19">
      <xdr:nvSpPr>
        <xdr:cNvPr id="4" name="TextBox 3">
          <a:extLst>
            <a:ext uri="{FF2B5EF4-FFF2-40B4-BE49-F238E27FC236}">
              <a16:creationId xmlns:a16="http://schemas.microsoft.com/office/drawing/2014/main" id="{7D1CB322-6C1C-4868-A413-6A6F6F67D3E5}"/>
            </a:ext>
          </a:extLst>
        </xdr:cNvPr>
        <xdr:cNvSpPr txBox="1"/>
      </xdr:nvSpPr>
      <xdr:spPr>
        <a:xfrm>
          <a:off x="5808384" y="2581937"/>
          <a:ext cx="1326028" cy="565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i="0" u="none" strike="noStrike">
              <a:solidFill>
                <a:srgbClr val="000000"/>
              </a:solidFill>
              <a:latin typeface="Calibri"/>
              <a:ea typeface="Calibri"/>
              <a:cs typeface="Calibri"/>
            </a:rPr>
            <a:t>Average Customer</a:t>
          </a:r>
          <a:r>
            <a:rPr lang="en-US" sz="1400" b="0" i="0" u="none" strike="noStrike" baseline="0">
              <a:solidFill>
                <a:srgbClr val="000000"/>
              </a:solidFill>
              <a:latin typeface="Calibri"/>
              <a:ea typeface="Calibri"/>
              <a:cs typeface="Calibri"/>
            </a:rPr>
            <a:t> Age</a:t>
          </a:r>
          <a:endParaRPr lang="en-US" sz="3200">
            <a:solidFill>
              <a:schemeClr val="tx1"/>
            </a:solidFill>
          </a:endParaRPr>
        </a:p>
      </xdr:txBody>
    </xdr:sp>
    <xdr:clientData/>
  </xdr:twoCellAnchor>
  <xdr:twoCellAnchor>
    <xdr:from>
      <xdr:col>9</xdr:col>
      <xdr:colOff>177426</xdr:colOff>
      <xdr:row>14</xdr:row>
      <xdr:rowOff>37353</xdr:rowOff>
    </xdr:from>
    <xdr:to>
      <xdr:col>9</xdr:col>
      <xdr:colOff>223146</xdr:colOff>
      <xdr:row>16</xdr:row>
      <xdr:rowOff>56030</xdr:rowOff>
    </xdr:to>
    <xdr:sp macro="" textlink="">
      <xdr:nvSpPr>
        <xdr:cNvPr id="5" name="Rectangle 4">
          <a:extLst>
            <a:ext uri="{FF2B5EF4-FFF2-40B4-BE49-F238E27FC236}">
              <a16:creationId xmlns:a16="http://schemas.microsoft.com/office/drawing/2014/main" id="{551E6E82-042C-D536-2A42-24238A008163}"/>
            </a:ext>
          </a:extLst>
        </xdr:cNvPr>
        <xdr:cNvSpPr/>
      </xdr:nvSpPr>
      <xdr:spPr>
        <a:xfrm>
          <a:off x="5640294" y="2652059"/>
          <a:ext cx="45720" cy="392206"/>
        </a:xfrm>
        <a:prstGeom prst="rect">
          <a:avLst/>
        </a:prstGeom>
        <a:solidFill>
          <a:srgbClr val="1F95B3">
            <a:alpha val="8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441600</xdr:colOff>
      <xdr:row>11</xdr:row>
      <xdr:rowOff>181480</xdr:rowOff>
    </xdr:from>
    <xdr:to>
      <xdr:col>13</xdr:col>
      <xdr:colOff>513603</xdr:colOff>
      <xdr:row>14</xdr:row>
      <xdr:rowOff>37353</xdr:rowOff>
    </xdr:to>
    <xdr:sp macro="" textlink="'Analysis 3'!N18">
      <xdr:nvSpPr>
        <xdr:cNvPr id="6" name="TextBox 5">
          <a:extLst>
            <a:ext uri="{FF2B5EF4-FFF2-40B4-BE49-F238E27FC236}">
              <a16:creationId xmlns:a16="http://schemas.microsoft.com/office/drawing/2014/main" id="{DE8CCA72-D776-4DC1-87C3-B1C6169ADDCA}"/>
            </a:ext>
          </a:extLst>
        </xdr:cNvPr>
        <xdr:cNvSpPr txBox="1"/>
      </xdr:nvSpPr>
      <xdr:spPr>
        <a:xfrm>
          <a:off x="5318400" y="2207130"/>
          <a:ext cx="3120003" cy="408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solidFill>
            </a:rPr>
            <a:t>Profit</a:t>
          </a:r>
          <a:r>
            <a:rPr lang="en-US" sz="1600" baseline="0">
              <a:solidFill>
                <a:schemeClr val="tx1"/>
              </a:solidFill>
            </a:rPr>
            <a:t> by Customer Age</a:t>
          </a:r>
          <a:endParaRPr lang="en-US" sz="1600">
            <a:solidFill>
              <a:schemeClr val="tx1"/>
            </a:solidFill>
          </a:endParaRPr>
        </a:p>
      </xdr:txBody>
    </xdr:sp>
    <xdr:clientData/>
  </xdr:twoCellAnchor>
  <xdr:twoCellAnchor>
    <xdr:from>
      <xdr:col>9</xdr:col>
      <xdr:colOff>105013</xdr:colOff>
      <xdr:row>12</xdr:row>
      <xdr:rowOff>85519</xdr:rowOff>
    </xdr:from>
    <xdr:to>
      <xdr:col>9</xdr:col>
      <xdr:colOff>277524</xdr:colOff>
      <xdr:row>13</xdr:row>
      <xdr:rowOff>74378</xdr:rowOff>
    </xdr:to>
    <xdr:sp macro="" textlink="">
      <xdr:nvSpPr>
        <xdr:cNvPr id="7" name="Oval 6">
          <a:extLst>
            <a:ext uri="{FF2B5EF4-FFF2-40B4-BE49-F238E27FC236}">
              <a16:creationId xmlns:a16="http://schemas.microsoft.com/office/drawing/2014/main" id="{FA4B7117-9BAC-4449-BA1F-711088965A02}"/>
            </a:ext>
          </a:extLst>
        </xdr:cNvPr>
        <xdr:cNvSpPr/>
      </xdr:nvSpPr>
      <xdr:spPr>
        <a:xfrm>
          <a:off x="5567881" y="2326695"/>
          <a:ext cx="172511" cy="175624"/>
        </a:xfrm>
        <a:prstGeom prst="ellipse">
          <a:avLst/>
        </a:prstGeom>
        <a:solidFill>
          <a:srgbClr val="1F8CB3">
            <a:alpha val="8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4</xdr:col>
          <xdr:colOff>442259</xdr:colOff>
          <xdr:row>14</xdr:row>
          <xdr:rowOff>93383</xdr:rowOff>
        </xdr:from>
        <xdr:to>
          <xdr:col>7</xdr:col>
          <xdr:colOff>266546</xdr:colOff>
          <xdr:row>21</xdr:row>
          <xdr:rowOff>148184</xdr:rowOff>
        </xdr:to>
        <xdr:pic>
          <xdr:nvPicPr>
            <xdr:cNvPr id="16" name="Picture 15">
              <a:extLst>
                <a:ext uri="{FF2B5EF4-FFF2-40B4-BE49-F238E27FC236}">
                  <a16:creationId xmlns:a16="http://schemas.microsoft.com/office/drawing/2014/main" id="{BBB0B62C-C979-3F00-73AF-F7BFCD24533E}"/>
                </a:ext>
              </a:extLst>
            </xdr:cNvPr>
            <xdr:cNvPicPr>
              <a:picLocks noChangeAspect="1" noChangeArrowheads="1"/>
              <a:extLst>
                <a:ext uri="{84589F7E-364E-4C9E-8A38-B11213B215E9}">
                  <a14:cameraTool cellRange="'Gender Char'!$C$12:$L$21" spid="_x0000_s7233"/>
                </a:ext>
              </a:extLst>
            </xdr:cNvPicPr>
          </xdr:nvPicPr>
          <xdr:blipFill>
            <a:blip xmlns:r="http://schemas.openxmlformats.org/officeDocument/2006/relationships" r:embed="rId7"/>
            <a:srcRect/>
            <a:stretch>
              <a:fillRect/>
            </a:stretch>
          </xdr:blipFill>
          <xdr:spPr bwMode="auto">
            <a:xfrm>
              <a:off x="2877875" y="2650780"/>
              <a:ext cx="1651000" cy="1333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314600</xdr:colOff>
      <xdr:row>12</xdr:row>
      <xdr:rowOff>16380</xdr:rowOff>
    </xdr:from>
    <xdr:to>
      <xdr:col>8</xdr:col>
      <xdr:colOff>386603</xdr:colOff>
      <xdr:row>14</xdr:row>
      <xdr:rowOff>56403</xdr:rowOff>
    </xdr:to>
    <xdr:sp macro="" textlink="'Analysis 3'!N18">
      <xdr:nvSpPr>
        <xdr:cNvPr id="17" name="TextBox 16">
          <a:extLst>
            <a:ext uri="{FF2B5EF4-FFF2-40B4-BE49-F238E27FC236}">
              <a16:creationId xmlns:a16="http://schemas.microsoft.com/office/drawing/2014/main" id="{E136F448-C4DC-4BCE-A0AA-B2057349E429}"/>
            </a:ext>
          </a:extLst>
        </xdr:cNvPr>
        <xdr:cNvSpPr txBox="1"/>
      </xdr:nvSpPr>
      <xdr:spPr>
        <a:xfrm>
          <a:off x="2143400" y="2226180"/>
          <a:ext cx="3120003" cy="408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solidFill>
            </a:rPr>
            <a:t>Profit</a:t>
          </a:r>
          <a:r>
            <a:rPr lang="en-US" sz="1600" baseline="0">
              <a:solidFill>
                <a:schemeClr val="tx1"/>
              </a:solidFill>
            </a:rPr>
            <a:t> by Gender</a:t>
          </a:r>
          <a:endParaRPr lang="en-US" sz="1600">
            <a:solidFill>
              <a:schemeClr val="tx1"/>
            </a:solidFill>
          </a:endParaRPr>
        </a:p>
      </xdr:txBody>
    </xdr:sp>
    <xdr:clientData/>
  </xdr:twoCellAnchor>
  <xdr:twoCellAnchor>
    <xdr:from>
      <xdr:col>4</xdr:col>
      <xdr:colOff>278331</xdr:colOff>
      <xdr:row>12</xdr:row>
      <xdr:rowOff>110545</xdr:rowOff>
    </xdr:from>
    <xdr:to>
      <xdr:col>4</xdr:col>
      <xdr:colOff>450842</xdr:colOff>
      <xdr:row>13</xdr:row>
      <xdr:rowOff>99404</xdr:rowOff>
    </xdr:to>
    <xdr:sp macro="" textlink="">
      <xdr:nvSpPr>
        <xdr:cNvPr id="18" name="Oval 17">
          <a:extLst>
            <a:ext uri="{FF2B5EF4-FFF2-40B4-BE49-F238E27FC236}">
              <a16:creationId xmlns:a16="http://schemas.microsoft.com/office/drawing/2014/main" id="{A6423548-EE37-4143-BF17-19FFE2848DC2}"/>
            </a:ext>
          </a:extLst>
        </xdr:cNvPr>
        <xdr:cNvSpPr/>
      </xdr:nvSpPr>
      <xdr:spPr>
        <a:xfrm>
          <a:off x="2716731" y="2320345"/>
          <a:ext cx="172511" cy="173009"/>
        </a:xfrm>
        <a:prstGeom prst="ellipse">
          <a:avLst/>
        </a:prstGeom>
        <a:solidFill>
          <a:srgbClr val="1F8CB3">
            <a:alpha val="8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342900</xdr:colOff>
      <xdr:row>22</xdr:row>
      <xdr:rowOff>57150</xdr:rowOff>
    </xdr:from>
    <xdr:to>
      <xdr:col>4</xdr:col>
      <xdr:colOff>457200</xdr:colOff>
      <xdr:row>23</xdr:row>
      <xdr:rowOff>6350</xdr:rowOff>
    </xdr:to>
    <xdr:sp macro="" textlink="">
      <xdr:nvSpPr>
        <xdr:cNvPr id="19" name="Rectangle 18">
          <a:extLst>
            <a:ext uri="{FF2B5EF4-FFF2-40B4-BE49-F238E27FC236}">
              <a16:creationId xmlns:a16="http://schemas.microsoft.com/office/drawing/2014/main" id="{16CB3C43-1961-4C92-312A-03C40A3C7DB0}"/>
            </a:ext>
          </a:extLst>
        </xdr:cNvPr>
        <xdr:cNvSpPr/>
      </xdr:nvSpPr>
      <xdr:spPr>
        <a:xfrm>
          <a:off x="2781300" y="4108450"/>
          <a:ext cx="114300" cy="133350"/>
        </a:xfrm>
        <a:prstGeom prst="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349250</xdr:colOff>
      <xdr:row>23</xdr:row>
      <xdr:rowOff>82550</xdr:rowOff>
    </xdr:from>
    <xdr:to>
      <xdr:col>4</xdr:col>
      <xdr:colOff>463550</xdr:colOff>
      <xdr:row>24</xdr:row>
      <xdr:rowOff>44450</xdr:rowOff>
    </xdr:to>
    <xdr:sp macro="" textlink="">
      <xdr:nvSpPr>
        <xdr:cNvPr id="20" name="Diamond 19">
          <a:extLst>
            <a:ext uri="{FF2B5EF4-FFF2-40B4-BE49-F238E27FC236}">
              <a16:creationId xmlns:a16="http://schemas.microsoft.com/office/drawing/2014/main" id="{6E29D512-8806-8A3F-03EE-ECE9481FB977}"/>
            </a:ext>
          </a:extLst>
        </xdr:cNvPr>
        <xdr:cNvSpPr/>
      </xdr:nvSpPr>
      <xdr:spPr>
        <a:xfrm>
          <a:off x="2787650" y="4318000"/>
          <a:ext cx="114300" cy="146050"/>
        </a:xfrm>
        <a:prstGeom prst="diamond">
          <a:avLst/>
        </a:prstGeom>
        <a:solidFill>
          <a:srgbClr val="1F8CB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352424</xdr:colOff>
      <xdr:row>21</xdr:row>
      <xdr:rowOff>137030</xdr:rowOff>
    </xdr:from>
    <xdr:to>
      <xdr:col>6</xdr:col>
      <xdr:colOff>85725</xdr:colOff>
      <xdr:row>23</xdr:row>
      <xdr:rowOff>177053</xdr:rowOff>
    </xdr:to>
    <xdr:sp macro="" textlink="'Analysis 3'!N18">
      <xdr:nvSpPr>
        <xdr:cNvPr id="24" name="TextBox 23">
          <a:extLst>
            <a:ext uri="{FF2B5EF4-FFF2-40B4-BE49-F238E27FC236}">
              <a16:creationId xmlns:a16="http://schemas.microsoft.com/office/drawing/2014/main" id="{658E6C47-A851-4210-9382-C944050251F5}"/>
            </a:ext>
          </a:extLst>
        </xdr:cNvPr>
        <xdr:cNvSpPr txBox="1"/>
      </xdr:nvSpPr>
      <xdr:spPr>
        <a:xfrm>
          <a:off x="2790824" y="4004180"/>
          <a:ext cx="952501" cy="408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accent2">
                  <a:lumMod val="60000"/>
                  <a:lumOff val="40000"/>
                </a:schemeClr>
              </a:solidFill>
            </a:rPr>
            <a:t>Female</a:t>
          </a:r>
        </a:p>
      </xdr:txBody>
    </xdr:sp>
    <xdr:clientData/>
  </xdr:twoCellAnchor>
  <xdr:twoCellAnchor>
    <xdr:from>
      <xdr:col>4</xdr:col>
      <xdr:colOff>403224</xdr:colOff>
      <xdr:row>22</xdr:row>
      <xdr:rowOff>175130</xdr:rowOff>
    </xdr:from>
    <xdr:to>
      <xdr:col>5</xdr:col>
      <xdr:colOff>517525</xdr:colOff>
      <xdr:row>25</xdr:row>
      <xdr:rowOff>31003</xdr:rowOff>
    </xdr:to>
    <xdr:sp macro="" textlink="'Analysis 3'!N18">
      <xdr:nvSpPr>
        <xdr:cNvPr id="25" name="TextBox 24">
          <a:extLst>
            <a:ext uri="{FF2B5EF4-FFF2-40B4-BE49-F238E27FC236}">
              <a16:creationId xmlns:a16="http://schemas.microsoft.com/office/drawing/2014/main" id="{5A7DFAEE-43E8-4ED0-97ED-7E684A4E8949}"/>
            </a:ext>
          </a:extLst>
        </xdr:cNvPr>
        <xdr:cNvSpPr txBox="1"/>
      </xdr:nvSpPr>
      <xdr:spPr>
        <a:xfrm>
          <a:off x="2841624" y="4226430"/>
          <a:ext cx="723901" cy="408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400">
              <a:solidFill>
                <a:srgbClr val="1F8CB3"/>
              </a:solidFill>
              <a:latin typeface="+mn-lt"/>
              <a:ea typeface="+mn-ea"/>
              <a:cs typeface="+mn-cs"/>
            </a:rPr>
            <a:t>Male</a:t>
          </a:r>
        </a:p>
      </xdr:txBody>
    </xdr:sp>
    <xdr:clientData/>
  </xdr:twoCellAnchor>
  <xdr:twoCellAnchor>
    <xdr:from>
      <xdr:col>5</xdr:col>
      <xdr:colOff>520699</xdr:colOff>
      <xdr:row>21</xdr:row>
      <xdr:rowOff>162431</xdr:rowOff>
    </xdr:from>
    <xdr:to>
      <xdr:col>7</xdr:col>
      <xdr:colOff>254000</xdr:colOff>
      <xdr:row>23</xdr:row>
      <xdr:rowOff>44451</xdr:rowOff>
    </xdr:to>
    <xdr:sp macro="" textlink="'Analysis 3'!AD19">
      <xdr:nvSpPr>
        <xdr:cNvPr id="35" name="TextBox 34">
          <a:extLst>
            <a:ext uri="{FF2B5EF4-FFF2-40B4-BE49-F238E27FC236}">
              <a16:creationId xmlns:a16="http://schemas.microsoft.com/office/drawing/2014/main" id="{D26808B9-78DF-44A5-B3EC-D9321C8BEA72}"/>
            </a:ext>
          </a:extLst>
        </xdr:cNvPr>
        <xdr:cNvSpPr txBox="1"/>
      </xdr:nvSpPr>
      <xdr:spPr>
        <a:xfrm>
          <a:off x="3568699" y="4029581"/>
          <a:ext cx="952501" cy="25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CAA9DF-5621-4E0B-8090-B358562F475A}" type="TxLink">
            <a:rPr lang="en-US" sz="1200" b="0" i="0" u="none" strike="noStrike">
              <a:solidFill>
                <a:schemeClr val="accent2">
                  <a:lumMod val="60000"/>
                  <a:lumOff val="40000"/>
                </a:schemeClr>
              </a:solidFill>
              <a:latin typeface="Calibri"/>
              <a:ea typeface="Calibri"/>
              <a:cs typeface="Calibri"/>
            </a:rPr>
            <a:pPr algn="ctr"/>
            <a:t>48.53%</a:t>
          </a:fld>
          <a:endParaRPr lang="en-US" sz="1600">
            <a:solidFill>
              <a:schemeClr val="accent2">
                <a:lumMod val="60000"/>
                <a:lumOff val="40000"/>
              </a:schemeClr>
            </a:solidFill>
          </a:endParaRPr>
        </a:p>
      </xdr:txBody>
    </xdr:sp>
    <xdr:clientData/>
  </xdr:twoCellAnchor>
  <xdr:twoCellAnchor>
    <xdr:from>
      <xdr:col>6</xdr:col>
      <xdr:colOff>38099</xdr:colOff>
      <xdr:row>23</xdr:row>
      <xdr:rowOff>3680</xdr:rowOff>
    </xdr:from>
    <xdr:to>
      <xdr:col>7</xdr:col>
      <xdr:colOff>152400</xdr:colOff>
      <xdr:row>25</xdr:row>
      <xdr:rowOff>43703</xdr:rowOff>
    </xdr:to>
    <xdr:sp macro="" textlink="'Analysis 3'!AD20">
      <xdr:nvSpPr>
        <xdr:cNvPr id="37" name="TextBox 36">
          <a:extLst>
            <a:ext uri="{FF2B5EF4-FFF2-40B4-BE49-F238E27FC236}">
              <a16:creationId xmlns:a16="http://schemas.microsoft.com/office/drawing/2014/main" id="{53FA5481-B7ED-46D8-B8B2-65F913CFA4EC}"/>
            </a:ext>
          </a:extLst>
        </xdr:cNvPr>
        <xdr:cNvSpPr txBox="1"/>
      </xdr:nvSpPr>
      <xdr:spPr>
        <a:xfrm>
          <a:off x="3695699" y="4239130"/>
          <a:ext cx="723901" cy="408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4898BB7-A4AA-42DE-B16B-E19BF364ABD1}" type="TxLink">
            <a:rPr lang="en-US" sz="1200" b="0" i="0" u="none" strike="noStrike">
              <a:solidFill>
                <a:srgbClr val="1F8CB3"/>
              </a:solidFill>
              <a:latin typeface="Calibri"/>
              <a:ea typeface="Calibri"/>
              <a:cs typeface="Calibri"/>
            </a:rPr>
            <a:pPr marL="0" indent="0" algn="ctr"/>
            <a:t>51.47%</a:t>
          </a:fld>
          <a:endParaRPr lang="en-US" sz="1600">
            <a:solidFill>
              <a:srgbClr val="1F8CB3"/>
            </a:solidFill>
            <a:latin typeface="+mn-lt"/>
            <a:ea typeface="+mn-ea"/>
            <a:cs typeface="+mn-cs"/>
          </a:endParaRPr>
        </a:p>
      </xdr:txBody>
    </xdr:sp>
    <xdr:clientData/>
  </xdr:twoCellAnchor>
  <xdr:twoCellAnchor>
    <xdr:from>
      <xdr:col>4</xdr:col>
      <xdr:colOff>138907</xdr:colOff>
      <xdr:row>27</xdr:row>
      <xdr:rowOff>119061</xdr:rowOff>
    </xdr:from>
    <xdr:to>
      <xdr:col>15</xdr:col>
      <xdr:colOff>582083</xdr:colOff>
      <xdr:row>38</xdr:row>
      <xdr:rowOff>132685</xdr:rowOff>
    </xdr:to>
    <xdr:graphicFrame macro="">
      <xdr:nvGraphicFramePr>
        <xdr:cNvPr id="9" name="Chart 8">
          <a:extLst>
            <a:ext uri="{FF2B5EF4-FFF2-40B4-BE49-F238E27FC236}">
              <a16:creationId xmlns:a16="http://schemas.microsoft.com/office/drawing/2014/main" id="{A3A4AA47-CCD0-4778-BEFD-9DEF85E9A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529441</xdr:colOff>
      <xdr:row>26</xdr:row>
      <xdr:rowOff>24316</xdr:rowOff>
    </xdr:from>
    <xdr:to>
      <xdr:col>11</xdr:col>
      <xdr:colOff>198438</xdr:colOff>
      <xdr:row>28</xdr:row>
      <xdr:rowOff>65398</xdr:rowOff>
    </xdr:to>
    <xdr:sp macro="" textlink="'Analysis 3'!N18">
      <xdr:nvSpPr>
        <xdr:cNvPr id="11" name="TextBox 10">
          <a:extLst>
            <a:ext uri="{FF2B5EF4-FFF2-40B4-BE49-F238E27FC236}">
              <a16:creationId xmlns:a16="http://schemas.microsoft.com/office/drawing/2014/main" id="{04A1F432-5337-4C9D-8821-1C6A4FF6E267}"/>
            </a:ext>
          </a:extLst>
        </xdr:cNvPr>
        <xdr:cNvSpPr txBox="1"/>
      </xdr:nvSpPr>
      <xdr:spPr>
        <a:xfrm>
          <a:off x="2355066" y="4839733"/>
          <a:ext cx="4537330" cy="4114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solidFill>
            </a:rPr>
            <a:t>Profit</a:t>
          </a:r>
          <a:r>
            <a:rPr lang="en-US" sz="1600" baseline="0">
              <a:solidFill>
                <a:schemeClr val="tx1"/>
              </a:solidFill>
            </a:rPr>
            <a:t> Trend and </a:t>
          </a:r>
          <a:r>
            <a:rPr lang="en-US" sz="1600" b="1" baseline="0">
              <a:solidFill>
                <a:schemeClr val="tx1"/>
              </a:solidFill>
            </a:rPr>
            <a:t>MoM</a:t>
          </a:r>
          <a:r>
            <a:rPr lang="en-US" sz="1600" baseline="0">
              <a:solidFill>
                <a:schemeClr val="tx1"/>
              </a:solidFill>
            </a:rPr>
            <a:t> </a:t>
          </a:r>
          <a:r>
            <a:rPr lang="en-US" sz="1600" b="1" baseline="0">
              <a:solidFill>
                <a:schemeClr val="tx1"/>
              </a:solidFill>
            </a:rPr>
            <a:t>Growth</a:t>
          </a:r>
          <a:r>
            <a:rPr lang="en-US" sz="1600" baseline="0">
              <a:solidFill>
                <a:schemeClr val="tx1"/>
              </a:solidFill>
            </a:rPr>
            <a:t> </a:t>
          </a:r>
          <a:r>
            <a:rPr lang="en-US" sz="1600" b="1" baseline="0">
              <a:solidFill>
                <a:schemeClr val="tx1"/>
              </a:solidFill>
            </a:rPr>
            <a:t>Rate</a:t>
          </a:r>
          <a:endParaRPr lang="en-US" sz="1600" b="1">
            <a:solidFill>
              <a:schemeClr val="tx1"/>
            </a:solidFill>
          </a:endParaRPr>
        </a:p>
      </xdr:txBody>
    </xdr:sp>
    <xdr:clientData/>
  </xdr:twoCellAnchor>
  <xdr:twoCellAnchor>
    <xdr:from>
      <xdr:col>4</xdr:col>
      <xdr:colOff>454808</xdr:colOff>
      <xdr:row>26</xdr:row>
      <xdr:rowOff>117423</xdr:rowOff>
    </xdr:from>
    <xdr:to>
      <xdr:col>5</xdr:col>
      <xdr:colOff>18778</xdr:colOff>
      <xdr:row>27</xdr:row>
      <xdr:rowOff>106282</xdr:rowOff>
    </xdr:to>
    <xdr:sp macro="" textlink="">
      <xdr:nvSpPr>
        <xdr:cNvPr id="12" name="Oval 11">
          <a:extLst>
            <a:ext uri="{FF2B5EF4-FFF2-40B4-BE49-F238E27FC236}">
              <a16:creationId xmlns:a16="http://schemas.microsoft.com/office/drawing/2014/main" id="{D577CEFA-C6C9-4B13-A719-07BCF500BC11}"/>
            </a:ext>
          </a:extLst>
        </xdr:cNvPr>
        <xdr:cNvSpPr/>
      </xdr:nvSpPr>
      <xdr:spPr>
        <a:xfrm>
          <a:off x="2888975" y="4932840"/>
          <a:ext cx="172511" cy="174067"/>
        </a:xfrm>
        <a:prstGeom prst="ellipse">
          <a:avLst/>
        </a:prstGeom>
        <a:solidFill>
          <a:srgbClr val="1F8CB3">
            <a:alpha val="8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211666</xdr:colOff>
      <xdr:row>29</xdr:row>
      <xdr:rowOff>86590</xdr:rowOff>
    </xdr:from>
    <xdr:to>
      <xdr:col>23</xdr:col>
      <xdr:colOff>481061</xdr:colOff>
      <xdr:row>37</xdr:row>
      <xdr:rowOff>96211</xdr:rowOff>
    </xdr:to>
    <xdr:graphicFrame macro="">
      <xdr:nvGraphicFramePr>
        <xdr:cNvPr id="13" name="Chart 12">
          <a:extLst>
            <a:ext uri="{FF2B5EF4-FFF2-40B4-BE49-F238E27FC236}">
              <a16:creationId xmlns:a16="http://schemas.microsoft.com/office/drawing/2014/main" id="{BB7D566F-B105-4752-920A-597546F18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478930</xdr:colOff>
      <xdr:row>26</xdr:row>
      <xdr:rowOff>57990</xdr:rowOff>
    </xdr:from>
    <xdr:to>
      <xdr:col>22</xdr:col>
      <xdr:colOff>147927</xdr:colOff>
      <xdr:row>28</xdr:row>
      <xdr:rowOff>99072</xdr:rowOff>
    </xdr:to>
    <xdr:sp macro="" textlink="'Analysis 3'!N18">
      <xdr:nvSpPr>
        <xdr:cNvPr id="14" name="TextBox 13">
          <a:extLst>
            <a:ext uri="{FF2B5EF4-FFF2-40B4-BE49-F238E27FC236}">
              <a16:creationId xmlns:a16="http://schemas.microsoft.com/office/drawing/2014/main" id="{FA0C95BB-95BD-412E-9E75-142AA7DD4760}"/>
            </a:ext>
          </a:extLst>
        </xdr:cNvPr>
        <xdr:cNvSpPr txBox="1"/>
      </xdr:nvSpPr>
      <xdr:spPr>
        <a:xfrm>
          <a:off x="8964839" y="4810869"/>
          <a:ext cx="4518088" cy="40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tx1"/>
              </a:solidFill>
            </a:rPr>
            <a:t>Profit</a:t>
          </a:r>
          <a:r>
            <a:rPr lang="en-US" sz="1600" baseline="0">
              <a:solidFill>
                <a:schemeClr val="tx1"/>
              </a:solidFill>
            </a:rPr>
            <a:t> by Weekday</a:t>
          </a:r>
          <a:endParaRPr lang="en-US" sz="1600" b="1">
            <a:solidFill>
              <a:schemeClr val="tx1"/>
            </a:solidFill>
          </a:endParaRPr>
        </a:p>
      </xdr:txBody>
    </xdr:sp>
    <xdr:clientData/>
  </xdr:twoCellAnchor>
  <xdr:twoCellAnchor>
    <xdr:from>
      <xdr:col>16</xdr:col>
      <xdr:colOff>452402</xdr:colOff>
      <xdr:row>26</xdr:row>
      <xdr:rowOff>141476</xdr:rowOff>
    </xdr:from>
    <xdr:to>
      <xdr:col>17</xdr:col>
      <xdr:colOff>16373</xdr:colOff>
      <xdr:row>27</xdr:row>
      <xdr:rowOff>130335</xdr:rowOff>
    </xdr:to>
    <xdr:sp macro="" textlink="">
      <xdr:nvSpPr>
        <xdr:cNvPr id="15" name="Oval 14">
          <a:extLst>
            <a:ext uri="{FF2B5EF4-FFF2-40B4-BE49-F238E27FC236}">
              <a16:creationId xmlns:a16="http://schemas.microsoft.com/office/drawing/2014/main" id="{8A4AED64-88E7-4040-BAA9-778C7F8756E2}"/>
            </a:ext>
          </a:extLst>
        </xdr:cNvPr>
        <xdr:cNvSpPr/>
      </xdr:nvSpPr>
      <xdr:spPr>
        <a:xfrm>
          <a:off x="10150584" y="4894355"/>
          <a:ext cx="170107" cy="171662"/>
        </a:xfrm>
        <a:prstGeom prst="ellipse">
          <a:avLst/>
        </a:prstGeom>
        <a:solidFill>
          <a:srgbClr val="1F8CB3">
            <a:alpha val="8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199914</xdr:colOff>
      <xdr:row>7</xdr:row>
      <xdr:rowOff>43939</xdr:rowOff>
    </xdr:from>
    <xdr:to>
      <xdr:col>26</xdr:col>
      <xdr:colOff>365605</xdr:colOff>
      <xdr:row>9</xdr:row>
      <xdr:rowOff>79886</xdr:rowOff>
    </xdr:to>
    <xdr:sp macro="" textlink="'Analysis 3'!N18">
      <xdr:nvSpPr>
        <xdr:cNvPr id="10" name="TextBox 9">
          <a:extLst>
            <a:ext uri="{FF2B5EF4-FFF2-40B4-BE49-F238E27FC236}">
              <a16:creationId xmlns:a16="http://schemas.microsoft.com/office/drawing/2014/main" id="{D31B43CE-E5D3-48A9-AB03-572FB24F1FAC}"/>
            </a:ext>
          </a:extLst>
        </xdr:cNvPr>
        <xdr:cNvSpPr txBox="1"/>
      </xdr:nvSpPr>
      <xdr:spPr>
        <a:xfrm>
          <a:off x="14757526" y="1304461"/>
          <a:ext cx="1378825" cy="39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bg1">
                  <a:lumMod val="95000"/>
                </a:schemeClr>
              </a:solidFill>
            </a:rPr>
            <a:t>Produc</a:t>
          </a:r>
          <a:r>
            <a:rPr lang="en-US" sz="1600" baseline="0">
              <a:solidFill>
                <a:schemeClr val="bg1">
                  <a:lumMod val="95000"/>
                </a:schemeClr>
              </a:solidFill>
            </a:rPr>
            <a:t>t Sold</a:t>
          </a:r>
          <a:endParaRPr lang="en-US" sz="1600">
            <a:solidFill>
              <a:schemeClr val="bg1">
                <a:lumMod val="95000"/>
              </a:schemeClr>
            </a:solidFill>
          </a:endParaRPr>
        </a:p>
      </xdr:txBody>
    </xdr:sp>
    <xdr:clientData/>
  </xdr:twoCellAnchor>
  <xdr:twoCellAnchor>
    <xdr:from>
      <xdr:col>24</xdr:col>
      <xdr:colOff>269763</xdr:colOff>
      <xdr:row>8</xdr:row>
      <xdr:rowOff>90331</xdr:rowOff>
    </xdr:from>
    <xdr:to>
      <xdr:col>26</xdr:col>
      <xdr:colOff>475480</xdr:colOff>
      <xdr:row>11</xdr:row>
      <xdr:rowOff>171861</xdr:rowOff>
    </xdr:to>
    <xdr:sp macro="" textlink="'Analysis 3'!N18">
      <xdr:nvSpPr>
        <xdr:cNvPr id="39" name="TextBox 38">
          <a:extLst>
            <a:ext uri="{FF2B5EF4-FFF2-40B4-BE49-F238E27FC236}">
              <a16:creationId xmlns:a16="http://schemas.microsoft.com/office/drawing/2014/main" id="{BD0062FC-7D40-48CE-BB18-6E604AE70E5B}"/>
            </a:ext>
          </a:extLst>
        </xdr:cNvPr>
        <xdr:cNvSpPr txBox="1"/>
      </xdr:nvSpPr>
      <xdr:spPr>
        <a:xfrm>
          <a:off x="14827375" y="1530928"/>
          <a:ext cx="1418851" cy="621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a:solidFill>
                <a:schemeClr val="bg1">
                  <a:lumMod val="95000"/>
                </a:schemeClr>
              </a:solidFill>
            </a:rPr>
            <a:t>Produc</a:t>
          </a:r>
          <a:r>
            <a:rPr lang="en-US" sz="1600" baseline="0">
              <a:solidFill>
                <a:schemeClr val="bg1">
                  <a:lumMod val="95000"/>
                </a:schemeClr>
              </a:solidFill>
            </a:rPr>
            <a:t>t Return rate</a:t>
          </a:r>
          <a:endParaRPr lang="en-US" sz="1600">
            <a:solidFill>
              <a:schemeClr val="bg1">
                <a:lumMod val="95000"/>
              </a:schemeClr>
            </a:solidFill>
          </a:endParaRPr>
        </a:p>
      </xdr:txBody>
    </xdr:sp>
    <xdr:clientData/>
  </xdr:twoCellAnchor>
  <xdr:twoCellAnchor>
    <xdr:from>
      <xdr:col>24</xdr:col>
      <xdr:colOff>283426</xdr:colOff>
      <xdr:row>11</xdr:row>
      <xdr:rowOff>58809</xdr:rowOff>
    </xdr:from>
    <xdr:to>
      <xdr:col>26</xdr:col>
      <xdr:colOff>489143</xdr:colOff>
      <xdr:row>14</xdr:row>
      <xdr:rowOff>143067</xdr:rowOff>
    </xdr:to>
    <xdr:sp macro="" textlink="'Analysis 3'!N18">
      <xdr:nvSpPr>
        <xdr:cNvPr id="47" name="TextBox 46">
          <a:extLst>
            <a:ext uri="{FF2B5EF4-FFF2-40B4-BE49-F238E27FC236}">
              <a16:creationId xmlns:a16="http://schemas.microsoft.com/office/drawing/2014/main" id="{493541D5-1513-4DFB-9A68-45BBA589CC37}"/>
            </a:ext>
          </a:extLst>
        </xdr:cNvPr>
        <xdr:cNvSpPr txBox="1"/>
      </xdr:nvSpPr>
      <xdr:spPr>
        <a:xfrm>
          <a:off x="14841038" y="2039630"/>
          <a:ext cx="1418851" cy="624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a:solidFill>
                <a:schemeClr val="bg1">
                  <a:lumMod val="95000"/>
                </a:schemeClr>
              </a:solidFill>
            </a:rPr>
            <a:t>Produc</a:t>
          </a:r>
          <a:r>
            <a:rPr lang="en-US" sz="1600" baseline="0">
              <a:solidFill>
                <a:schemeClr val="bg1">
                  <a:lumMod val="95000"/>
                </a:schemeClr>
              </a:solidFill>
            </a:rPr>
            <a:t>t Refund rate</a:t>
          </a:r>
          <a:endParaRPr lang="en-US" sz="1600">
            <a:solidFill>
              <a:schemeClr val="bg1">
                <a:lumMod val="95000"/>
              </a:schemeClr>
            </a:solidFill>
          </a:endParaRPr>
        </a:p>
      </xdr:txBody>
    </xdr:sp>
    <xdr:clientData/>
  </xdr:twoCellAnchor>
  <xdr:twoCellAnchor>
    <xdr:from>
      <xdr:col>24</xdr:col>
      <xdr:colOff>149430</xdr:colOff>
      <xdr:row>7</xdr:row>
      <xdr:rowOff>130707</xdr:rowOff>
    </xdr:from>
    <xdr:to>
      <xdr:col>24</xdr:col>
      <xdr:colOff>319537</xdr:colOff>
      <xdr:row>8</xdr:row>
      <xdr:rowOff>119566</xdr:rowOff>
    </xdr:to>
    <xdr:sp macro="" textlink="">
      <xdr:nvSpPr>
        <xdr:cNvPr id="52" name="Oval 51">
          <a:extLst>
            <a:ext uri="{FF2B5EF4-FFF2-40B4-BE49-F238E27FC236}">
              <a16:creationId xmlns:a16="http://schemas.microsoft.com/office/drawing/2014/main" id="{9B036932-EBA1-4A24-81B8-F54FD883B423}"/>
            </a:ext>
          </a:extLst>
        </xdr:cNvPr>
        <xdr:cNvSpPr/>
      </xdr:nvSpPr>
      <xdr:spPr>
        <a:xfrm>
          <a:off x="14707042" y="1391229"/>
          <a:ext cx="170107" cy="168934"/>
        </a:xfrm>
        <a:prstGeom prst="ellipse">
          <a:avLst/>
        </a:prstGeom>
        <a:solidFill>
          <a:srgbClr val="1F8CB3">
            <a:alpha val="85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266077</xdr:colOff>
      <xdr:row>9</xdr:row>
      <xdr:rowOff>44854</xdr:rowOff>
    </xdr:from>
    <xdr:to>
      <xdr:col>24</xdr:col>
      <xdr:colOff>311797</xdr:colOff>
      <xdr:row>11</xdr:row>
      <xdr:rowOff>63532</xdr:rowOff>
    </xdr:to>
    <xdr:sp macro="" textlink="">
      <xdr:nvSpPr>
        <xdr:cNvPr id="61" name="Rectangle 60">
          <a:extLst>
            <a:ext uri="{FF2B5EF4-FFF2-40B4-BE49-F238E27FC236}">
              <a16:creationId xmlns:a16="http://schemas.microsoft.com/office/drawing/2014/main" id="{92E34683-BD84-4ADA-8099-9A63DEF586C2}"/>
            </a:ext>
          </a:extLst>
        </xdr:cNvPr>
        <xdr:cNvSpPr/>
      </xdr:nvSpPr>
      <xdr:spPr>
        <a:xfrm>
          <a:off x="14823689" y="1665526"/>
          <a:ext cx="45720" cy="378827"/>
        </a:xfrm>
        <a:prstGeom prst="rect">
          <a:avLst/>
        </a:prstGeom>
        <a:solidFill>
          <a:srgbClr val="1F95B3">
            <a:alpha val="8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266077</xdr:colOff>
      <xdr:row>11</xdr:row>
      <xdr:rowOff>175426</xdr:rowOff>
    </xdr:from>
    <xdr:to>
      <xdr:col>24</xdr:col>
      <xdr:colOff>311797</xdr:colOff>
      <xdr:row>14</xdr:row>
      <xdr:rowOff>14028</xdr:rowOff>
    </xdr:to>
    <xdr:sp macro="" textlink="">
      <xdr:nvSpPr>
        <xdr:cNvPr id="7169" name="Rectangle 7168">
          <a:extLst>
            <a:ext uri="{FF2B5EF4-FFF2-40B4-BE49-F238E27FC236}">
              <a16:creationId xmlns:a16="http://schemas.microsoft.com/office/drawing/2014/main" id="{26FEFC64-557C-4D5C-A595-21517D716626}"/>
            </a:ext>
          </a:extLst>
        </xdr:cNvPr>
        <xdr:cNvSpPr/>
      </xdr:nvSpPr>
      <xdr:spPr>
        <a:xfrm>
          <a:off x="14823689" y="2156247"/>
          <a:ext cx="45720" cy="378826"/>
        </a:xfrm>
        <a:prstGeom prst="rect">
          <a:avLst/>
        </a:prstGeom>
        <a:solidFill>
          <a:srgbClr val="1F95B3">
            <a:alpha val="8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406621</xdr:colOff>
      <xdr:row>11</xdr:row>
      <xdr:rowOff>136974</xdr:rowOff>
    </xdr:from>
    <xdr:to>
      <xdr:col>28</xdr:col>
      <xdr:colOff>180271</xdr:colOff>
      <xdr:row>14</xdr:row>
      <xdr:rowOff>67636</xdr:rowOff>
    </xdr:to>
    <xdr:sp macro="" textlink="'Analysis 3'!BI8">
      <xdr:nvSpPr>
        <xdr:cNvPr id="7170" name="TextBox 7169">
          <a:extLst>
            <a:ext uri="{FF2B5EF4-FFF2-40B4-BE49-F238E27FC236}">
              <a16:creationId xmlns:a16="http://schemas.microsoft.com/office/drawing/2014/main" id="{199C296D-44CE-4FAF-A28B-D71A7BBE8A60}"/>
            </a:ext>
          </a:extLst>
        </xdr:cNvPr>
        <xdr:cNvSpPr txBox="1"/>
      </xdr:nvSpPr>
      <xdr:spPr>
        <a:xfrm>
          <a:off x="16177367" y="2117795"/>
          <a:ext cx="986785" cy="470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52C046-6C04-4332-80E3-1B5254CFA537}" type="TxLink">
            <a:rPr lang="en-US" sz="2000" b="0" i="0" u="none" strike="noStrike">
              <a:solidFill>
                <a:schemeClr val="bg1">
                  <a:lumMod val="95000"/>
                </a:schemeClr>
              </a:solidFill>
              <a:latin typeface="Calibri"/>
              <a:ea typeface="Calibri"/>
              <a:cs typeface="Calibri"/>
            </a:rPr>
            <a:pPr algn="ctr"/>
            <a:t>8.05%</a:t>
          </a:fld>
          <a:endParaRPr lang="en-US" sz="2000">
            <a:solidFill>
              <a:schemeClr val="bg1">
                <a:lumMod val="95000"/>
              </a:schemeClr>
            </a:solidFill>
          </a:endParaRPr>
        </a:p>
      </xdr:txBody>
    </xdr:sp>
    <xdr:clientData/>
  </xdr:twoCellAnchor>
  <xdr:twoCellAnchor>
    <xdr:from>
      <xdr:col>26</xdr:col>
      <xdr:colOff>405806</xdr:colOff>
      <xdr:row>9</xdr:row>
      <xdr:rowOff>48699</xdr:rowOff>
    </xdr:from>
    <xdr:to>
      <xdr:col>28</xdr:col>
      <xdr:colOff>181085</xdr:colOff>
      <xdr:row>11</xdr:row>
      <xdr:rowOff>158582</xdr:rowOff>
    </xdr:to>
    <xdr:sp macro="" textlink="'Analysis 3'!BH8">
      <xdr:nvSpPr>
        <xdr:cNvPr id="7171" name="TextBox 7170">
          <a:extLst>
            <a:ext uri="{FF2B5EF4-FFF2-40B4-BE49-F238E27FC236}">
              <a16:creationId xmlns:a16="http://schemas.microsoft.com/office/drawing/2014/main" id="{7771B90E-F8BD-4A58-98D8-453F4C112462}"/>
            </a:ext>
          </a:extLst>
        </xdr:cNvPr>
        <xdr:cNvSpPr txBox="1"/>
      </xdr:nvSpPr>
      <xdr:spPr>
        <a:xfrm>
          <a:off x="16176552" y="1669371"/>
          <a:ext cx="988414" cy="470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69A3A5A-4CE7-4120-8B6A-CD51E3EEDA8E}" type="TxLink">
            <a:rPr lang="en-US" sz="2000" b="0" i="0" u="none" strike="noStrike">
              <a:solidFill>
                <a:schemeClr val="bg1">
                  <a:lumMod val="95000"/>
                </a:schemeClr>
              </a:solidFill>
              <a:latin typeface="Calibri"/>
              <a:ea typeface="Calibri"/>
              <a:cs typeface="Calibri"/>
            </a:rPr>
            <a:pPr marL="0" indent="0" algn="ctr"/>
            <a:t>8.03%</a:t>
          </a:fld>
          <a:endParaRPr lang="en-US" sz="2000" b="0" i="0" u="none" strike="noStrike">
            <a:solidFill>
              <a:schemeClr val="bg1">
                <a:lumMod val="95000"/>
              </a:schemeClr>
            </a:solidFill>
            <a:latin typeface="Calibri"/>
            <a:ea typeface="Calibri"/>
            <a:cs typeface="Calibri"/>
          </a:endParaRPr>
        </a:p>
      </xdr:txBody>
    </xdr:sp>
    <xdr:clientData/>
  </xdr:twoCellAnchor>
  <xdr:twoCellAnchor>
    <xdr:from>
      <xdr:col>26</xdr:col>
      <xdr:colOff>449178</xdr:colOff>
      <xdr:row>7</xdr:row>
      <xdr:rowOff>10111</xdr:rowOff>
    </xdr:from>
    <xdr:to>
      <xdr:col>28</xdr:col>
      <xdr:colOff>3016</xdr:colOff>
      <xdr:row>9</xdr:row>
      <xdr:rowOff>68929</xdr:rowOff>
    </xdr:to>
    <xdr:sp macro="" textlink="'Analysis 3'!BG8">
      <xdr:nvSpPr>
        <xdr:cNvPr id="7181" name="TextBox 7180">
          <a:extLst>
            <a:ext uri="{FF2B5EF4-FFF2-40B4-BE49-F238E27FC236}">
              <a16:creationId xmlns:a16="http://schemas.microsoft.com/office/drawing/2014/main" id="{5D05276E-1043-463E-BFF9-56DCC6F8D5B5}"/>
            </a:ext>
          </a:extLst>
        </xdr:cNvPr>
        <xdr:cNvSpPr txBox="1"/>
      </xdr:nvSpPr>
      <xdr:spPr>
        <a:xfrm>
          <a:off x="16219924" y="1270633"/>
          <a:ext cx="766973" cy="4189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2E66384-DBA9-474E-8EDC-9F35B0617132}" type="TxLink">
            <a:rPr lang="en-US" sz="2000" b="0" i="0" u="none" strike="noStrike">
              <a:solidFill>
                <a:schemeClr val="bg1">
                  <a:lumMod val="95000"/>
                </a:schemeClr>
              </a:solidFill>
              <a:latin typeface="Calibri"/>
              <a:ea typeface="Calibri"/>
              <a:cs typeface="Calibri"/>
            </a:rPr>
            <a:pPr marL="0" indent="0" algn="ctr"/>
            <a:t>100</a:t>
          </a:fld>
          <a:endParaRPr lang="en-US" sz="2000" b="0" i="0" u="none" strike="noStrike">
            <a:solidFill>
              <a:schemeClr val="bg1">
                <a:lumMod val="95000"/>
              </a:schemeClr>
            </a:solidFill>
            <a:latin typeface="Calibri"/>
            <a:ea typeface="Calibri"/>
            <a:cs typeface="Calibri"/>
          </a:endParaRPr>
        </a:p>
      </xdr:txBody>
    </xdr:sp>
    <xdr:clientData/>
  </xdr:twoCellAnchor>
  <mc:AlternateContent xmlns:mc="http://schemas.openxmlformats.org/markup-compatibility/2006">
    <mc:Choice xmlns:a14="http://schemas.microsoft.com/office/drawing/2010/main" Requires="a14">
      <xdr:twoCellAnchor editAs="oneCell">
        <xdr:from>
          <xdr:col>25</xdr:col>
          <xdr:colOff>95250</xdr:colOff>
          <xdr:row>16</xdr:row>
          <xdr:rowOff>158750</xdr:rowOff>
        </xdr:from>
        <xdr:to>
          <xdr:col>25</xdr:col>
          <xdr:colOff>374650</xdr:colOff>
          <xdr:row>18</xdr:row>
          <xdr:rowOff>12700</xdr:rowOff>
        </xdr:to>
        <xdr:sp macro="" textlink="">
          <xdr:nvSpPr>
            <xdr:cNvPr id="7215" name="Option Button 47" hidden="1">
              <a:extLst>
                <a:ext uri="{63B3BB69-23CF-44E3-9099-C40C66FF867C}">
                  <a14:compatExt spid="_x0000_s7215"/>
                </a:ext>
                <a:ext uri="{FF2B5EF4-FFF2-40B4-BE49-F238E27FC236}">
                  <a16:creationId xmlns:a16="http://schemas.microsoft.com/office/drawing/2014/main" id="{00000000-0008-0000-0700-00002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361950</xdr:colOff>
          <xdr:row>16</xdr:row>
          <xdr:rowOff>158750</xdr:rowOff>
        </xdr:from>
        <xdr:to>
          <xdr:col>28</xdr:col>
          <xdr:colOff>31750</xdr:colOff>
          <xdr:row>18</xdr:row>
          <xdr:rowOff>12700</xdr:rowOff>
        </xdr:to>
        <xdr:sp macro="" textlink="">
          <xdr:nvSpPr>
            <xdr:cNvPr id="7216" name="Option Button 48" hidden="1">
              <a:extLst>
                <a:ext uri="{63B3BB69-23CF-44E3-9099-C40C66FF867C}">
                  <a14:compatExt spid="_x0000_s7216"/>
                </a:ext>
                <a:ext uri="{FF2B5EF4-FFF2-40B4-BE49-F238E27FC236}">
                  <a16:creationId xmlns:a16="http://schemas.microsoft.com/office/drawing/2014/main" id="{00000000-0008-0000-0700-00003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26</xdr:col>
      <xdr:colOff>232751</xdr:colOff>
      <xdr:row>16</xdr:row>
      <xdr:rowOff>100538</xdr:rowOff>
    </xdr:from>
    <xdr:to>
      <xdr:col>27</xdr:col>
      <xdr:colOff>400822</xdr:colOff>
      <xdr:row>18</xdr:row>
      <xdr:rowOff>83543</xdr:rowOff>
    </xdr:to>
    <xdr:sp macro="" textlink="">
      <xdr:nvSpPr>
        <xdr:cNvPr id="7201" name="TextBox 7200">
          <a:extLst>
            <a:ext uri="{FF2B5EF4-FFF2-40B4-BE49-F238E27FC236}">
              <a16:creationId xmlns:a16="http://schemas.microsoft.com/office/drawing/2014/main" id="{FC1BA851-1A82-4E43-B01B-BB8F4A62C963}"/>
            </a:ext>
          </a:extLst>
        </xdr:cNvPr>
        <xdr:cNvSpPr txBox="1"/>
      </xdr:nvSpPr>
      <xdr:spPr>
        <a:xfrm>
          <a:off x="16003497" y="2981732"/>
          <a:ext cx="774638" cy="343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95000"/>
                </a:schemeClr>
              </a:solidFill>
            </a:rPr>
            <a:t>Quantity</a:t>
          </a:r>
          <a:endParaRPr lang="en-US" sz="1100">
            <a:solidFill>
              <a:schemeClr val="bg1">
                <a:lumMod val="95000"/>
              </a:schemeClr>
            </a:solidFill>
          </a:endParaRPr>
        </a:p>
      </xdr:txBody>
    </xdr:sp>
    <xdr:clientData/>
  </xdr:twoCellAnchor>
  <xdr:twoCellAnchor>
    <xdr:from>
      <xdr:col>24</xdr:col>
      <xdr:colOff>217849</xdr:colOff>
      <xdr:row>16</xdr:row>
      <xdr:rowOff>116763</xdr:rowOff>
    </xdr:from>
    <xdr:to>
      <xdr:col>25</xdr:col>
      <xdr:colOff>195730</xdr:colOff>
      <xdr:row>18</xdr:row>
      <xdr:rowOff>65191</xdr:rowOff>
    </xdr:to>
    <xdr:sp macro="" textlink="">
      <xdr:nvSpPr>
        <xdr:cNvPr id="7200" name="TextBox 7199">
          <a:extLst>
            <a:ext uri="{FF2B5EF4-FFF2-40B4-BE49-F238E27FC236}">
              <a16:creationId xmlns:a16="http://schemas.microsoft.com/office/drawing/2014/main" id="{EE5E4E62-E3F9-4437-AC08-EECFD2D0CB06}"/>
            </a:ext>
          </a:extLst>
        </xdr:cNvPr>
        <xdr:cNvSpPr txBox="1"/>
      </xdr:nvSpPr>
      <xdr:spPr>
        <a:xfrm>
          <a:off x="14775461" y="2997957"/>
          <a:ext cx="584448" cy="308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lumMod val="95000"/>
                </a:schemeClr>
              </a:solidFill>
            </a:rPr>
            <a:t>Profit</a:t>
          </a:r>
          <a:endParaRPr lang="en-US" sz="1100">
            <a:solidFill>
              <a:schemeClr val="bg1">
                <a:lumMod val="9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24</xdr:col>
          <xdr:colOff>184150</xdr:colOff>
          <xdr:row>16</xdr:row>
          <xdr:rowOff>76200</xdr:rowOff>
        </xdr:from>
        <xdr:to>
          <xdr:col>28</xdr:col>
          <xdr:colOff>368300</xdr:colOff>
          <xdr:row>19</xdr:row>
          <xdr:rowOff>76200</xdr:rowOff>
        </xdr:to>
        <xdr:sp macro="" textlink="">
          <xdr:nvSpPr>
            <xdr:cNvPr id="7218" name="Group Box 50" hidden="1">
              <a:extLst>
                <a:ext uri="{63B3BB69-23CF-44E3-9099-C40C66FF867C}">
                  <a14:compatExt spid="_x0000_s7218"/>
                </a:ext>
                <a:ext uri="{FF2B5EF4-FFF2-40B4-BE49-F238E27FC236}">
                  <a16:creationId xmlns:a16="http://schemas.microsoft.com/office/drawing/2014/main" id="{00000000-0008-0000-0700-000032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xdr:twoCellAnchor>
    <xdr:from>
      <xdr:col>24</xdr:col>
      <xdr:colOff>153939</xdr:colOff>
      <xdr:row>16</xdr:row>
      <xdr:rowOff>57728</xdr:rowOff>
    </xdr:from>
    <xdr:to>
      <xdr:col>28</xdr:col>
      <xdr:colOff>375227</xdr:colOff>
      <xdr:row>19</xdr:row>
      <xdr:rowOff>115454</xdr:rowOff>
    </xdr:to>
    <xdr:sp macro="" textlink="">
      <xdr:nvSpPr>
        <xdr:cNvPr id="7202" name="Rectangle 7201">
          <a:extLst>
            <a:ext uri="{FF2B5EF4-FFF2-40B4-BE49-F238E27FC236}">
              <a16:creationId xmlns:a16="http://schemas.microsoft.com/office/drawing/2014/main" id="{B391EEF7-7C0E-CA56-C195-105925398246}"/>
            </a:ext>
          </a:extLst>
        </xdr:cNvPr>
        <xdr:cNvSpPr/>
      </xdr:nvSpPr>
      <xdr:spPr>
        <a:xfrm>
          <a:off x="14711551" y="2938922"/>
          <a:ext cx="2647557" cy="597950"/>
        </a:xfrm>
        <a:prstGeom prst="rect">
          <a:avLst/>
        </a:prstGeom>
        <a:noFill/>
        <a:ln w="76200">
          <a:solidFill>
            <a:srgbClr val="333F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182659</xdr:colOff>
      <xdr:row>15</xdr:row>
      <xdr:rowOff>161552</xdr:rowOff>
    </xdr:from>
    <xdr:to>
      <xdr:col>28</xdr:col>
      <xdr:colOff>423189</xdr:colOff>
      <xdr:row>15</xdr:row>
      <xdr:rowOff>161552</xdr:rowOff>
    </xdr:to>
    <xdr:cxnSp macro="">
      <xdr:nvCxnSpPr>
        <xdr:cNvPr id="7208" name="Straight Connector 7207">
          <a:extLst>
            <a:ext uri="{FF2B5EF4-FFF2-40B4-BE49-F238E27FC236}">
              <a16:creationId xmlns:a16="http://schemas.microsoft.com/office/drawing/2014/main" id="{936A3EDD-6AC5-DE65-4B90-62F84F93CABF}"/>
            </a:ext>
          </a:extLst>
        </xdr:cNvPr>
        <xdr:cNvCxnSpPr/>
      </xdr:nvCxnSpPr>
      <xdr:spPr>
        <a:xfrm>
          <a:off x="14740271" y="2862671"/>
          <a:ext cx="2666799" cy="0"/>
        </a:xfrm>
        <a:prstGeom prst="line">
          <a:avLst/>
        </a:prstGeom>
        <a:ln w="22225">
          <a:gradFill flip="none" rotWithShape="1">
            <a:gsLst>
              <a:gs pos="0">
                <a:srgbClr val="1F8CB3"/>
              </a:gs>
              <a:gs pos="47000">
                <a:schemeClr val="bg1"/>
              </a:gs>
              <a:gs pos="88000">
                <a:srgbClr val="1F8CB3"/>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78444</xdr:colOff>
      <xdr:row>19</xdr:row>
      <xdr:rowOff>25657</xdr:rowOff>
    </xdr:from>
    <xdr:to>
      <xdr:col>29</xdr:col>
      <xdr:colOff>121868</xdr:colOff>
      <xdr:row>29</xdr:row>
      <xdr:rowOff>153938</xdr:rowOff>
    </xdr:to>
    <xdr:graphicFrame macro="">
      <xdr:nvGraphicFramePr>
        <xdr:cNvPr id="7209" name="Chart 7208">
          <a:extLst>
            <a:ext uri="{FF2B5EF4-FFF2-40B4-BE49-F238E27FC236}">
              <a16:creationId xmlns:a16="http://schemas.microsoft.com/office/drawing/2014/main" id="{BD0FBEC7-123A-442C-95BA-8157A5399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279735</xdr:colOff>
      <xdr:row>18</xdr:row>
      <xdr:rowOff>3612</xdr:rowOff>
    </xdr:from>
    <xdr:to>
      <xdr:col>28</xdr:col>
      <xdr:colOff>247664</xdr:colOff>
      <xdr:row>20</xdr:row>
      <xdr:rowOff>93148</xdr:rowOff>
    </xdr:to>
    <xdr:sp macro="" textlink="'Analysis 3'!BO4">
      <xdr:nvSpPr>
        <xdr:cNvPr id="7210" name="TextBox 7209">
          <a:extLst>
            <a:ext uri="{FF2B5EF4-FFF2-40B4-BE49-F238E27FC236}">
              <a16:creationId xmlns:a16="http://schemas.microsoft.com/office/drawing/2014/main" id="{8C3E7A70-E433-46D1-B092-7F6CA2F17AE3}"/>
            </a:ext>
          </a:extLst>
        </xdr:cNvPr>
        <xdr:cNvSpPr txBox="1"/>
      </xdr:nvSpPr>
      <xdr:spPr>
        <a:xfrm>
          <a:off x="14837347" y="3244955"/>
          <a:ext cx="2394198" cy="449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FCC445A-42C3-4C6F-ABBC-8E9F5787BF61}" type="TxLink">
            <a:rPr lang="en-US" sz="1400" b="0" i="0" u="none" strike="noStrike">
              <a:solidFill>
                <a:schemeClr val="bg1">
                  <a:lumMod val="95000"/>
                </a:schemeClr>
              </a:solidFill>
              <a:latin typeface="Calibri"/>
              <a:ea typeface="Calibri"/>
              <a:cs typeface="Calibri"/>
            </a:rPr>
            <a:pPr algn="l"/>
            <a:t>Top-5 Profitable Product</a:t>
          </a:fld>
          <a:endParaRPr lang="en-US" sz="1800" b="1">
            <a:solidFill>
              <a:schemeClr val="bg1">
                <a:lumMod val="95000"/>
              </a:schemeClr>
            </a:solidFill>
          </a:endParaRPr>
        </a:p>
      </xdr:txBody>
    </xdr:sp>
    <xdr:clientData/>
  </xdr:twoCellAnchor>
  <xdr:twoCellAnchor>
    <xdr:from>
      <xdr:col>24</xdr:col>
      <xdr:colOff>168673</xdr:colOff>
      <xdr:row>18</xdr:row>
      <xdr:rowOff>80541</xdr:rowOff>
    </xdr:from>
    <xdr:to>
      <xdr:col>24</xdr:col>
      <xdr:colOff>338780</xdr:colOff>
      <xdr:row>19</xdr:row>
      <xdr:rowOff>69400</xdr:rowOff>
    </xdr:to>
    <xdr:sp macro="" textlink="">
      <xdr:nvSpPr>
        <xdr:cNvPr id="7211" name="Oval 7210">
          <a:extLst>
            <a:ext uri="{FF2B5EF4-FFF2-40B4-BE49-F238E27FC236}">
              <a16:creationId xmlns:a16="http://schemas.microsoft.com/office/drawing/2014/main" id="{EB02CB24-F9B6-4E72-879C-6689D92C6B32}"/>
            </a:ext>
          </a:extLst>
        </xdr:cNvPr>
        <xdr:cNvSpPr/>
      </xdr:nvSpPr>
      <xdr:spPr>
        <a:xfrm>
          <a:off x="14726285" y="3321884"/>
          <a:ext cx="170107" cy="168934"/>
        </a:xfrm>
        <a:prstGeom prst="ellipse">
          <a:avLst/>
        </a:prstGeom>
        <a:solidFill>
          <a:schemeClr val="bg1">
            <a:lumMod val="95000"/>
            <a:alpha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24</xdr:col>
      <xdr:colOff>365320</xdr:colOff>
      <xdr:row>29</xdr:row>
      <xdr:rowOff>15674</xdr:rowOff>
    </xdr:from>
    <xdr:to>
      <xdr:col>29</xdr:col>
      <xdr:colOff>388582</xdr:colOff>
      <xdr:row>31</xdr:row>
      <xdr:rowOff>105211</xdr:rowOff>
    </xdr:to>
    <xdr:sp macro="" textlink="'Analysis 3'!BO4">
      <xdr:nvSpPr>
        <xdr:cNvPr id="7212" name="TextBox 7211">
          <a:extLst>
            <a:ext uri="{FF2B5EF4-FFF2-40B4-BE49-F238E27FC236}">
              <a16:creationId xmlns:a16="http://schemas.microsoft.com/office/drawing/2014/main" id="{E96B64B9-7C65-4E5C-BFAC-EE58843B9C80}"/>
            </a:ext>
          </a:extLst>
        </xdr:cNvPr>
        <xdr:cNvSpPr txBox="1"/>
      </xdr:nvSpPr>
      <xdr:spPr>
        <a:xfrm>
          <a:off x="14922932" y="5237838"/>
          <a:ext cx="3056098" cy="449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a:solidFill>
                <a:schemeClr val="bg1">
                  <a:lumMod val="95000"/>
                </a:schemeClr>
              </a:solidFill>
            </a:rPr>
            <a:t>Profit</a:t>
          </a:r>
          <a:r>
            <a:rPr lang="en-US" sz="1400" b="0" baseline="0">
              <a:solidFill>
                <a:schemeClr val="bg1">
                  <a:lumMod val="95000"/>
                </a:schemeClr>
              </a:solidFill>
            </a:rPr>
            <a:t> by Product Category</a:t>
          </a:r>
          <a:endParaRPr lang="en-US" sz="1400" b="0">
            <a:solidFill>
              <a:schemeClr val="bg1">
                <a:lumMod val="95000"/>
              </a:schemeClr>
            </a:solidFill>
          </a:endParaRPr>
        </a:p>
      </xdr:txBody>
    </xdr:sp>
    <xdr:clientData/>
  </xdr:twoCellAnchor>
  <xdr:twoCellAnchor>
    <xdr:from>
      <xdr:col>24</xdr:col>
      <xdr:colOff>197392</xdr:colOff>
      <xdr:row>29</xdr:row>
      <xdr:rowOff>83126</xdr:rowOff>
    </xdr:from>
    <xdr:to>
      <xdr:col>24</xdr:col>
      <xdr:colOff>367499</xdr:colOff>
      <xdr:row>30</xdr:row>
      <xdr:rowOff>71985</xdr:rowOff>
    </xdr:to>
    <xdr:sp macro="" textlink="">
      <xdr:nvSpPr>
        <xdr:cNvPr id="7213" name="Oval 7212">
          <a:extLst>
            <a:ext uri="{FF2B5EF4-FFF2-40B4-BE49-F238E27FC236}">
              <a16:creationId xmlns:a16="http://schemas.microsoft.com/office/drawing/2014/main" id="{A89730C1-6FA5-479F-ADD7-D3672E0489FD}"/>
            </a:ext>
          </a:extLst>
        </xdr:cNvPr>
        <xdr:cNvSpPr/>
      </xdr:nvSpPr>
      <xdr:spPr>
        <a:xfrm>
          <a:off x="14755004" y="5305290"/>
          <a:ext cx="170107" cy="168934"/>
        </a:xfrm>
        <a:prstGeom prst="ellipse">
          <a:avLst/>
        </a:prstGeom>
        <a:solidFill>
          <a:schemeClr val="bg1">
            <a:lumMod val="95000"/>
            <a:alpha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95000"/>
              </a:schemeClr>
            </a:solidFill>
          </a:endParaRPr>
        </a:p>
      </xdr:txBody>
    </xdr:sp>
    <xdr:clientData/>
  </xdr:twoCellAnchor>
  <xdr:twoCellAnchor>
    <xdr:from>
      <xdr:col>24</xdr:col>
      <xdr:colOff>61075</xdr:colOff>
      <xdr:row>30</xdr:row>
      <xdr:rowOff>14347</xdr:rowOff>
    </xdr:from>
    <xdr:to>
      <xdr:col>29</xdr:col>
      <xdr:colOff>166556</xdr:colOff>
      <xdr:row>40</xdr:row>
      <xdr:rowOff>0</xdr:rowOff>
    </xdr:to>
    <xdr:graphicFrame macro="">
      <xdr:nvGraphicFramePr>
        <xdr:cNvPr id="7214" name="Chart 7213">
          <a:extLst>
            <a:ext uri="{FF2B5EF4-FFF2-40B4-BE49-F238E27FC236}">
              <a16:creationId xmlns:a16="http://schemas.microsoft.com/office/drawing/2014/main" id="{2FD74495-CC00-46CB-AB87-1E5264E6C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24</xdr:col>
      <xdr:colOff>158790</xdr:colOff>
      <xdr:row>29</xdr:row>
      <xdr:rowOff>32609</xdr:rowOff>
    </xdr:from>
    <xdr:to>
      <xdr:col>28</xdr:col>
      <xdr:colOff>399320</xdr:colOff>
      <xdr:row>29</xdr:row>
      <xdr:rowOff>32609</xdr:rowOff>
    </xdr:to>
    <xdr:cxnSp macro="">
      <xdr:nvCxnSpPr>
        <xdr:cNvPr id="7219" name="Straight Connector 7218">
          <a:extLst>
            <a:ext uri="{FF2B5EF4-FFF2-40B4-BE49-F238E27FC236}">
              <a16:creationId xmlns:a16="http://schemas.microsoft.com/office/drawing/2014/main" id="{8604F732-F973-453C-8D7B-886C27273397}"/>
            </a:ext>
          </a:extLst>
        </xdr:cNvPr>
        <xdr:cNvCxnSpPr/>
      </xdr:nvCxnSpPr>
      <xdr:spPr>
        <a:xfrm>
          <a:off x="14834346" y="5261560"/>
          <a:ext cx="2686455" cy="0"/>
        </a:xfrm>
        <a:prstGeom prst="line">
          <a:avLst/>
        </a:prstGeom>
        <a:ln w="22225">
          <a:gradFill flip="none" rotWithShape="1">
            <a:gsLst>
              <a:gs pos="0">
                <a:srgbClr val="1F8CB3"/>
              </a:gs>
              <a:gs pos="47000">
                <a:schemeClr val="bg1"/>
              </a:gs>
              <a:gs pos="88000">
                <a:srgbClr val="1F8CB3"/>
              </a:gs>
            </a:gsLst>
            <a:lin ang="0" scaled="1"/>
            <a:tileRect/>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165099</xdr:colOff>
      <xdr:row>30</xdr:row>
      <xdr:rowOff>155223</xdr:rowOff>
    </xdr:from>
    <xdr:to>
      <xdr:col>26</xdr:col>
      <xdr:colOff>249766</xdr:colOff>
      <xdr:row>39</xdr:row>
      <xdr:rowOff>36690</xdr:rowOff>
    </xdr:to>
    <xdr:grpSp>
      <xdr:nvGrpSpPr>
        <xdr:cNvPr id="7228" name="Group 7227">
          <a:extLst>
            <a:ext uri="{FF2B5EF4-FFF2-40B4-BE49-F238E27FC236}">
              <a16:creationId xmlns:a16="http://schemas.microsoft.com/office/drawing/2014/main" id="{17E004B0-D44A-80E0-2450-2F7F617F4BDD}"/>
            </a:ext>
          </a:extLst>
        </xdr:cNvPr>
        <xdr:cNvGrpSpPr/>
      </xdr:nvGrpSpPr>
      <xdr:grpSpPr>
        <a:xfrm>
          <a:off x="14778798" y="5635360"/>
          <a:ext cx="1302475" cy="1525508"/>
          <a:chOff x="14727766" y="5658556"/>
          <a:chExt cx="1298222" cy="1532467"/>
        </a:xfrm>
      </xdr:grpSpPr>
      <xdr:sp macro="" textlink="">
        <xdr:nvSpPr>
          <xdr:cNvPr id="7220" name="Rectangle 7219">
            <a:extLst>
              <a:ext uri="{FF2B5EF4-FFF2-40B4-BE49-F238E27FC236}">
                <a16:creationId xmlns:a16="http://schemas.microsoft.com/office/drawing/2014/main" id="{A6662828-DE36-8039-80BD-C2CC10958839}"/>
              </a:ext>
            </a:extLst>
          </xdr:cNvPr>
          <xdr:cNvSpPr/>
        </xdr:nvSpPr>
        <xdr:spPr>
          <a:xfrm>
            <a:off x="14727766" y="5658556"/>
            <a:ext cx="1298222" cy="105833"/>
          </a:xfrm>
          <a:prstGeom prst="rect">
            <a:avLst/>
          </a:prstGeom>
          <a:solidFill>
            <a:srgbClr val="1F8CB3">
              <a:alpha val="2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21" name="Rectangle 7220">
            <a:extLst>
              <a:ext uri="{FF2B5EF4-FFF2-40B4-BE49-F238E27FC236}">
                <a16:creationId xmlns:a16="http://schemas.microsoft.com/office/drawing/2014/main" id="{ACB83831-9367-48A0-BA83-62CF7F2EC657}"/>
              </a:ext>
            </a:extLst>
          </xdr:cNvPr>
          <xdr:cNvSpPr/>
        </xdr:nvSpPr>
        <xdr:spPr>
          <a:xfrm>
            <a:off x="14727766" y="5862361"/>
            <a:ext cx="1298222" cy="105833"/>
          </a:xfrm>
          <a:prstGeom prst="rect">
            <a:avLst/>
          </a:prstGeom>
          <a:solidFill>
            <a:srgbClr val="1F8CB3">
              <a:alpha val="2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22" name="Rectangle 7221">
            <a:extLst>
              <a:ext uri="{FF2B5EF4-FFF2-40B4-BE49-F238E27FC236}">
                <a16:creationId xmlns:a16="http://schemas.microsoft.com/office/drawing/2014/main" id="{28E4E693-BA59-4DB1-B61F-F9E260C1C49A}"/>
              </a:ext>
            </a:extLst>
          </xdr:cNvPr>
          <xdr:cNvSpPr/>
        </xdr:nvSpPr>
        <xdr:spPr>
          <a:xfrm>
            <a:off x="14727766" y="6066166"/>
            <a:ext cx="1298222" cy="105833"/>
          </a:xfrm>
          <a:prstGeom prst="rect">
            <a:avLst/>
          </a:prstGeom>
          <a:solidFill>
            <a:srgbClr val="1F8CB3">
              <a:alpha val="2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23" name="Rectangle 7222">
            <a:extLst>
              <a:ext uri="{FF2B5EF4-FFF2-40B4-BE49-F238E27FC236}">
                <a16:creationId xmlns:a16="http://schemas.microsoft.com/office/drawing/2014/main" id="{20B36A4E-E191-43F9-96D1-D995D6715E7C}"/>
              </a:ext>
            </a:extLst>
          </xdr:cNvPr>
          <xdr:cNvSpPr/>
        </xdr:nvSpPr>
        <xdr:spPr>
          <a:xfrm>
            <a:off x="14727766" y="6269971"/>
            <a:ext cx="1298222" cy="105833"/>
          </a:xfrm>
          <a:prstGeom prst="rect">
            <a:avLst/>
          </a:prstGeom>
          <a:solidFill>
            <a:srgbClr val="1F8CB3">
              <a:alpha val="2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24" name="Rectangle 7223">
            <a:extLst>
              <a:ext uri="{FF2B5EF4-FFF2-40B4-BE49-F238E27FC236}">
                <a16:creationId xmlns:a16="http://schemas.microsoft.com/office/drawing/2014/main" id="{C3B08D38-0C6F-4F41-A84D-A67089E0362F}"/>
              </a:ext>
            </a:extLst>
          </xdr:cNvPr>
          <xdr:cNvSpPr/>
        </xdr:nvSpPr>
        <xdr:spPr>
          <a:xfrm>
            <a:off x="14727766" y="6473776"/>
            <a:ext cx="1298222" cy="105833"/>
          </a:xfrm>
          <a:prstGeom prst="rect">
            <a:avLst/>
          </a:prstGeom>
          <a:solidFill>
            <a:srgbClr val="1F8CB3">
              <a:alpha val="2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25" name="Rectangle 7224">
            <a:extLst>
              <a:ext uri="{FF2B5EF4-FFF2-40B4-BE49-F238E27FC236}">
                <a16:creationId xmlns:a16="http://schemas.microsoft.com/office/drawing/2014/main" id="{8E2867A6-75E8-4F9E-83FA-51CB7EAA1651}"/>
              </a:ext>
            </a:extLst>
          </xdr:cNvPr>
          <xdr:cNvSpPr/>
        </xdr:nvSpPr>
        <xdr:spPr>
          <a:xfrm>
            <a:off x="14727766" y="6677581"/>
            <a:ext cx="1298222" cy="105833"/>
          </a:xfrm>
          <a:prstGeom prst="rect">
            <a:avLst/>
          </a:prstGeom>
          <a:solidFill>
            <a:srgbClr val="1F8CB3">
              <a:alpha val="2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26" name="Rectangle 7225">
            <a:extLst>
              <a:ext uri="{FF2B5EF4-FFF2-40B4-BE49-F238E27FC236}">
                <a16:creationId xmlns:a16="http://schemas.microsoft.com/office/drawing/2014/main" id="{B8B07B1C-BC39-49AF-98AD-0D12EE915BC7}"/>
              </a:ext>
            </a:extLst>
          </xdr:cNvPr>
          <xdr:cNvSpPr/>
        </xdr:nvSpPr>
        <xdr:spPr>
          <a:xfrm>
            <a:off x="14727766" y="6881386"/>
            <a:ext cx="1298222" cy="105833"/>
          </a:xfrm>
          <a:prstGeom prst="rect">
            <a:avLst/>
          </a:prstGeom>
          <a:solidFill>
            <a:srgbClr val="1F8CB3">
              <a:alpha val="2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27" name="Rectangle 7226">
            <a:extLst>
              <a:ext uri="{FF2B5EF4-FFF2-40B4-BE49-F238E27FC236}">
                <a16:creationId xmlns:a16="http://schemas.microsoft.com/office/drawing/2014/main" id="{17BB6834-7B46-422B-8E01-5A3D91C0B392}"/>
              </a:ext>
            </a:extLst>
          </xdr:cNvPr>
          <xdr:cNvSpPr/>
        </xdr:nvSpPr>
        <xdr:spPr>
          <a:xfrm>
            <a:off x="14727766" y="7085190"/>
            <a:ext cx="1298222" cy="105833"/>
          </a:xfrm>
          <a:prstGeom prst="rect">
            <a:avLst/>
          </a:prstGeom>
          <a:solidFill>
            <a:srgbClr val="1F8CB3">
              <a:alpha val="2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30</xdr:col>
      <xdr:colOff>297017</xdr:colOff>
      <xdr:row>4</xdr:row>
      <xdr:rowOff>71693</xdr:rowOff>
    </xdr:from>
    <xdr:to>
      <xdr:col>32</xdr:col>
      <xdr:colOff>235565</xdr:colOff>
      <xdr:row>6</xdr:row>
      <xdr:rowOff>71694</xdr:rowOff>
    </xdr:to>
    <xdr:sp macro="" textlink="">
      <xdr:nvSpPr>
        <xdr:cNvPr id="7232" name="Rectangle 7231">
          <a:extLst>
            <a:ext uri="{FF2B5EF4-FFF2-40B4-BE49-F238E27FC236}">
              <a16:creationId xmlns:a16="http://schemas.microsoft.com/office/drawing/2014/main" id="{4CCD95AA-CEB3-91B9-6108-B401929964C1}"/>
            </a:ext>
          </a:extLst>
        </xdr:cNvPr>
        <xdr:cNvSpPr/>
      </xdr:nvSpPr>
      <xdr:spPr>
        <a:xfrm>
          <a:off x="18732501" y="809112"/>
          <a:ext cx="1167580" cy="368711"/>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Open</a:t>
          </a:r>
          <a:r>
            <a:rPr lang="en-US" sz="1100" baseline="0"/>
            <a:t> Filter</a:t>
          </a:r>
          <a:endParaRPr lang="en-US" sz="1100"/>
        </a:p>
      </xdr:txBody>
    </xdr:sp>
    <xdr:clientData/>
  </xdr:twoCellAnchor>
  <xdr:twoCellAnchor>
    <xdr:from>
      <xdr:col>29</xdr:col>
      <xdr:colOff>102418</xdr:colOff>
      <xdr:row>4</xdr:row>
      <xdr:rowOff>70464</xdr:rowOff>
    </xdr:from>
    <xdr:to>
      <xdr:col>32</xdr:col>
      <xdr:colOff>327742</xdr:colOff>
      <xdr:row>40</xdr:row>
      <xdr:rowOff>30726</xdr:rowOff>
    </xdr:to>
    <xdr:grpSp>
      <xdr:nvGrpSpPr>
        <xdr:cNvPr id="7237" name="Group 7236">
          <a:extLst>
            <a:ext uri="{FF2B5EF4-FFF2-40B4-BE49-F238E27FC236}">
              <a16:creationId xmlns:a16="http://schemas.microsoft.com/office/drawing/2014/main" id="{0F369231-F39D-DB3E-BDD9-499424262FBB}"/>
            </a:ext>
          </a:extLst>
        </xdr:cNvPr>
        <xdr:cNvGrpSpPr/>
      </xdr:nvGrpSpPr>
      <xdr:grpSpPr>
        <a:xfrm>
          <a:off x="17760637" y="801149"/>
          <a:ext cx="2052037" cy="6536426"/>
          <a:chOff x="17923386" y="807883"/>
          <a:chExt cx="2068872" cy="6597037"/>
        </a:xfrm>
      </xdr:grpSpPr>
      <xdr:sp macro="" textlink="">
        <xdr:nvSpPr>
          <xdr:cNvPr id="7231" name="Rectangle: Rounded Corners 7230">
            <a:extLst>
              <a:ext uri="{FF2B5EF4-FFF2-40B4-BE49-F238E27FC236}">
                <a16:creationId xmlns:a16="http://schemas.microsoft.com/office/drawing/2014/main" id="{BE892FB0-073F-60BB-EB81-FAE19DC7E89A}"/>
              </a:ext>
            </a:extLst>
          </xdr:cNvPr>
          <xdr:cNvSpPr/>
        </xdr:nvSpPr>
        <xdr:spPr>
          <a:xfrm>
            <a:off x="17923386" y="1147098"/>
            <a:ext cx="2068872" cy="6257822"/>
          </a:xfrm>
          <a:prstGeom prst="round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229" name="Month 2">
                <a:extLst>
                  <a:ext uri="{FF2B5EF4-FFF2-40B4-BE49-F238E27FC236}">
                    <a16:creationId xmlns:a16="http://schemas.microsoft.com/office/drawing/2014/main" id="{1184D2E4-11A3-485B-9B2F-16DC400191C5}"/>
                  </a:ext>
                </a:extLst>
              </xdr:cNvPr>
              <xdr:cNvGraphicFramePr/>
            </xdr:nvGraphicFramePr>
            <xdr:xfrm>
              <a:off x="18036933" y="1382788"/>
              <a:ext cx="1837904" cy="2038018"/>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7873260" y="1370772"/>
                <a:ext cx="1822948" cy="20192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7230" name="Category">
                <a:extLst>
                  <a:ext uri="{FF2B5EF4-FFF2-40B4-BE49-F238E27FC236}">
                    <a16:creationId xmlns:a16="http://schemas.microsoft.com/office/drawing/2014/main" id="{85F62E00-3DD4-4FB4-BD6A-E326DD6F13AE}"/>
                  </a:ext>
                </a:extLst>
              </xdr:cNvPr>
              <xdr:cNvGraphicFramePr/>
            </xdr:nvGraphicFramePr>
            <xdr:xfrm>
              <a:off x="18004220" y="4016519"/>
              <a:ext cx="1837904" cy="1708723"/>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840813" y="3980305"/>
                <a:ext cx="1822948" cy="1693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7233" name="Rectangle 7232">
            <a:extLst>
              <a:ext uri="{FF2B5EF4-FFF2-40B4-BE49-F238E27FC236}">
                <a16:creationId xmlns:a16="http://schemas.microsoft.com/office/drawing/2014/main" id="{44B8340C-7B06-106F-B103-91E9FE9AD583}"/>
              </a:ext>
            </a:extLst>
          </xdr:cNvPr>
          <xdr:cNvSpPr/>
        </xdr:nvSpPr>
        <xdr:spPr>
          <a:xfrm>
            <a:off x="18710786" y="807883"/>
            <a:ext cx="1167580" cy="368711"/>
          </a:xfrm>
          <a:prstGeom prst="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aseline="0"/>
              <a:t>Close Filter</a:t>
            </a:r>
            <a:endParaRPr lang="en-US" sz="1100"/>
          </a:p>
        </xdr:txBody>
      </xdr:sp>
    </xdr:grpSp>
    <xdr:clientData/>
  </xdr:twoCellAnchor>
  <xdr:twoCellAnchor>
    <xdr:from>
      <xdr:col>9</xdr:col>
      <xdr:colOff>583790</xdr:colOff>
      <xdr:row>1</xdr:row>
      <xdr:rowOff>71693</xdr:rowOff>
    </xdr:from>
    <xdr:to>
      <xdr:col>11</xdr:col>
      <xdr:colOff>460888</xdr:colOff>
      <xdr:row>3</xdr:row>
      <xdr:rowOff>61451</xdr:rowOff>
    </xdr:to>
    <xdr:sp macro="" textlink="">
      <xdr:nvSpPr>
        <xdr:cNvPr id="7238" name="Rectangle 7237">
          <a:hlinkClick xmlns:r="http://schemas.openxmlformats.org/officeDocument/2006/relationships" r:id="rId12"/>
          <a:extLst>
            <a:ext uri="{FF2B5EF4-FFF2-40B4-BE49-F238E27FC236}">
              <a16:creationId xmlns:a16="http://schemas.microsoft.com/office/drawing/2014/main" id="{4BF828D1-E0EA-0B2E-1BDA-0E869FD9C0C9}"/>
            </a:ext>
          </a:extLst>
        </xdr:cNvPr>
        <xdr:cNvSpPr/>
      </xdr:nvSpPr>
      <xdr:spPr>
        <a:xfrm>
          <a:off x="6114435" y="256048"/>
          <a:ext cx="1106130" cy="358468"/>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TimeFrame</a:t>
          </a:r>
        </a:p>
      </xdr:txBody>
    </xdr:sp>
    <xdr:clientData/>
  </xdr:twoCellAnchor>
  <xdr:twoCellAnchor>
    <xdr:from>
      <xdr:col>12</xdr:col>
      <xdr:colOff>60222</xdr:colOff>
      <xdr:row>1</xdr:row>
      <xdr:rowOff>70464</xdr:rowOff>
    </xdr:from>
    <xdr:to>
      <xdr:col>13</xdr:col>
      <xdr:colOff>545486</xdr:colOff>
      <xdr:row>3</xdr:row>
      <xdr:rowOff>60222</xdr:rowOff>
    </xdr:to>
    <xdr:sp macro="" textlink="">
      <xdr:nvSpPr>
        <xdr:cNvPr id="7239" name="Rectangle 7238">
          <a:hlinkClick xmlns:r="http://schemas.openxmlformats.org/officeDocument/2006/relationships" r:id="rId13"/>
          <a:extLst>
            <a:ext uri="{FF2B5EF4-FFF2-40B4-BE49-F238E27FC236}">
              <a16:creationId xmlns:a16="http://schemas.microsoft.com/office/drawing/2014/main" id="{2CA0CB40-56CC-43A3-961A-9D4FFBB58CF7}"/>
            </a:ext>
          </a:extLst>
        </xdr:cNvPr>
        <xdr:cNvSpPr/>
      </xdr:nvSpPr>
      <xdr:spPr>
        <a:xfrm>
          <a:off x="7434416" y="254819"/>
          <a:ext cx="1099780" cy="358468"/>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Store</a:t>
          </a:r>
        </a:p>
      </xdr:txBody>
    </xdr:sp>
    <xdr:clientData/>
  </xdr:twoCellAnchor>
  <xdr:twoCellAnchor>
    <xdr:from>
      <xdr:col>14</xdr:col>
      <xdr:colOff>101190</xdr:colOff>
      <xdr:row>1</xdr:row>
      <xdr:rowOff>70464</xdr:rowOff>
    </xdr:from>
    <xdr:to>
      <xdr:col>15</xdr:col>
      <xdr:colOff>592804</xdr:colOff>
      <xdr:row>3</xdr:row>
      <xdr:rowOff>60222</xdr:rowOff>
    </xdr:to>
    <xdr:sp macro="" textlink="">
      <xdr:nvSpPr>
        <xdr:cNvPr id="7240" name="Rectangle 7239">
          <a:hlinkClick xmlns:r="http://schemas.openxmlformats.org/officeDocument/2006/relationships" r:id="rId14"/>
          <a:extLst>
            <a:ext uri="{FF2B5EF4-FFF2-40B4-BE49-F238E27FC236}">
              <a16:creationId xmlns:a16="http://schemas.microsoft.com/office/drawing/2014/main" id="{8B43711C-9371-4112-A6CF-92981EE6F938}"/>
            </a:ext>
          </a:extLst>
        </xdr:cNvPr>
        <xdr:cNvSpPr/>
      </xdr:nvSpPr>
      <xdr:spPr>
        <a:xfrm>
          <a:off x="8704416" y="254819"/>
          <a:ext cx="1106130" cy="358468"/>
        </a:xfrm>
        <a:prstGeom prst="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lumMod val="95000"/>
                </a:schemeClr>
              </a:solidFill>
            </a:rPr>
            <a:t>Profit</a:t>
          </a:r>
          <a:r>
            <a:rPr lang="en-US" sz="1100" b="1" baseline="0">
              <a:solidFill>
                <a:schemeClr val="bg1">
                  <a:lumMod val="95000"/>
                </a:schemeClr>
              </a:solidFill>
            </a:rPr>
            <a:t> View</a:t>
          </a:r>
          <a:endParaRPr lang="en-US" sz="1100" b="1">
            <a:solidFill>
              <a:schemeClr val="bg1">
                <a:lumMod val="95000"/>
              </a:schemeClr>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58223310185" createdVersion="8" refreshedVersion="8" minRefreshableVersion="3" recordCount="0" supportSubquery="1" supportAdvancedDrill="1" xr:uid="{05B7670B-1071-46C3-BDEB-FB85A22D8BA5}">
  <cacheSource type="external" connectionId="8"/>
  <cacheFields count="4">
    <cacheField name="[Date].[Month].[Month]" caption="Month" numFmtId="0" hierarchy="3" level="1">
      <sharedItems count="12">
        <s v="Jan"/>
        <s v="Feb"/>
        <s v="Mar"/>
        <s v="Apr"/>
        <s v="May"/>
        <s v="Jun"/>
        <s v="Jul"/>
        <s v="Aug"/>
        <s v="Sep"/>
        <s v="Oct"/>
        <s v="Nov"/>
        <s v="Dec"/>
      </sharedItems>
    </cacheField>
    <cacheField name="[Measures].[Total Revenue]" caption="Total Revenue" numFmtId="0" hierarchy="42" level="32767"/>
    <cacheField name="[Measures].[Total Target]" caption="Total Target" numFmtId="0" hierarchy="51" level="32767"/>
    <cacheField name="[Dim_SalesPerson].[Store Name].[Store Name]" caption="Store Name" numFmtId="0" hierarchy="2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0"/>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3"/>
      </fieldsUsage>
    </cacheHierarchy>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oneField="1">
      <fieldsUsage count="1">
        <fieldUsage x="1"/>
      </fieldsUsage>
    </cacheHierarchy>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oneField="1">
      <fieldsUsage count="1">
        <fieldUsage x="2"/>
      </fieldsUsage>
    </cacheHierarchy>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582236458336" createdVersion="8" refreshedVersion="8" minRefreshableVersion="3" recordCount="0" supportSubquery="1" supportAdvancedDrill="1" xr:uid="{D5CCA6E6-C2FA-4EBA-9EC6-5FD6A3913D2A}">
  <cacheSource type="external" connectionId="8"/>
  <cacheFields count="3">
    <cacheField name="[Measures].[Total Revenue]" caption="Total Revenue" numFmtId="0" hierarchy="42" level="32767"/>
    <cacheField name="[Measures].[Total Target]" caption="Total Target" numFmtId="0" hierarchy="51" level="32767"/>
    <cacheField name="[Dim_SalesPerson].[Store Name].[Store Name]" caption="Store Name" numFmtId="0" hierarchy="2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2"/>
      </fieldsUsage>
    </cacheHierarchy>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oneField="1">
      <fieldsUsage count="1">
        <fieldUsage x="0"/>
      </fieldsUsage>
    </cacheHierarchy>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oneField="1">
      <fieldsUsage count="1">
        <fieldUsage x="1"/>
      </fieldsUsage>
    </cacheHierarchy>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582238888892" createdVersion="8" refreshedVersion="8" minRefreshableVersion="3" recordCount="0" supportSubquery="1" supportAdvancedDrill="1" xr:uid="{0E3C77C0-2B87-4AF9-91C1-F79470721248}">
  <cacheSource type="external" connectionId="8"/>
  <cacheFields count="4">
    <cacheField name="[Measures].[Total Revenue]" caption="Total Revenue" numFmtId="0" hierarchy="42" level="32767"/>
    <cacheField name="[Date].[WeekType].[WeekType]" caption="WeekType" numFmtId="0" hierarchy="7" level="1">
      <sharedItems count="2">
        <s v="Weekday"/>
        <s v="Weekend"/>
      </sharedItems>
    </cacheField>
    <cacheField name="[Dim_SalesPerson].[Store Name].[Store Name]" caption="Store Name" numFmtId="0" hierarchy="23" level="1">
      <sharedItems containsSemiMixedTypes="0" containsNonDate="0" containsString="0"/>
    </cacheField>
    <cacheField name="Unsupported0" numFmtId="0" hierarchy="64" level="32767">
      <extLst>
        <ext xmlns:x14="http://schemas.microsoft.com/office/spreadsheetml/2009/9/main" uri="{63CAB8AC-B538-458d-9737-405883B0398D}">
          <x14:cacheField ignore="1"/>
        </ext>
      </extLst>
    </cacheField>
  </cacheFields>
  <cacheHierarchies count="65">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2" memberValueDatatype="130" unbalanced="0">
      <fieldsUsage count="2">
        <fieldUsage x="-1"/>
        <fieldUsage x="1"/>
      </fieldsUsage>
    </cacheHierarchy>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2"/>
      </fieldsUsage>
    </cacheHierarchy>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oneField="1">
      <fieldsUsage count="1">
        <fieldUsage x="0"/>
      </fieldsUsage>
    </cacheHierarchy>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Unsupported0" caption="Measures" measure="1" count="0">
      <extLst>
        <ext xmlns:x14="http://schemas.microsoft.com/office/spreadsheetml/2009/9/main" uri="{8CF416AD-EC4C-4aba-99F5-12A058AE0983}">
          <x14:cacheHierarchy ignore="1"/>
        </ext>
      </extLst>
    </cacheHierarchy>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582241319447" createdVersion="8" refreshedVersion="8" minRefreshableVersion="3" recordCount="0" supportSubquery="1" supportAdvancedDrill="1" xr:uid="{66071426-CAE1-49D8-A26E-D8CC5678788B}">
  <cacheSource type="external" connectionId="8"/>
  <cacheFields count="4">
    <cacheField name="[Measures].[Total Revenue]" caption="Total Revenue" numFmtId="0" hierarchy="42" level="32767"/>
    <cacheField name="[Date].[Quarter].[Quarter]" caption="Quarter" numFmtId="0" hierarchy="8" level="1">
      <sharedItems count="4">
        <s v="Q-1"/>
        <s v="Q-2"/>
        <s v="Q-3"/>
        <s v="Q-4"/>
      </sharedItems>
    </cacheField>
    <cacheField name="[Dim_SalesPerson].[Store Name].[Store Name]" caption="Store Name" numFmtId="0" hierarchy="23" level="1">
      <sharedItems containsSemiMixedTypes="0" containsNonDate="0" containsString="0"/>
    </cacheField>
    <cacheField name="Unsupported0" numFmtId="0" hierarchy="64" level="32767">
      <extLst>
        <ext xmlns:x14="http://schemas.microsoft.com/office/spreadsheetml/2009/9/main" uri="{63CAB8AC-B538-458d-9737-405883B0398D}">
          <x14:cacheField ignore="1"/>
        </ext>
      </extLst>
    </cacheField>
  </cacheFields>
  <cacheHierarchies count="65">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2" memberValueDatatype="130" unbalanced="0">
      <fieldsUsage count="2">
        <fieldUsage x="-1"/>
        <fieldUsage x="1"/>
      </fieldsUsage>
    </cacheHierarchy>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2"/>
      </fieldsUsage>
    </cacheHierarchy>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oneField="1">
      <fieldsUsage count="1">
        <fieldUsage x="0"/>
      </fieldsUsage>
    </cacheHierarchy>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Unsupported0" caption="Measures" measure="1" count="0">
      <extLst>
        <ext xmlns:x14="http://schemas.microsoft.com/office/spreadsheetml/2009/9/main" uri="{8CF416AD-EC4C-4aba-99F5-12A058AE0983}">
          <x14:cacheHierarchy ignore="1"/>
        </ext>
      </extLst>
    </cacheHierarchy>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582243865741" createdVersion="8" refreshedVersion="8" minRefreshableVersion="3" recordCount="0" supportSubquery="1" supportAdvancedDrill="1" xr:uid="{F32665B5-937E-4C54-A901-666397258674}">
  <cacheSource type="external" connectionId="8"/>
  <cacheFields count="3">
    <cacheField name="[Measures].[Total Revenue]" caption="Total Revenue" numFmtId="0" hierarchy="42" level="32767"/>
    <cacheField name="[Dim_Customer].[Location].[Location]" caption="Location" numFmtId="0" hierarchy="13" level="1">
      <sharedItems count="20">
        <s v="Arizona"/>
        <s v="California"/>
        <s v="Florida"/>
        <s v="Georgia"/>
        <s v="Illinois"/>
        <s v="Indiana"/>
        <s v="Maryland"/>
        <s v="Massachusetts"/>
        <s v="Michigan"/>
        <s v="Missouri"/>
        <s v="New Jersey"/>
        <s v="New York"/>
        <s v="North Carolina"/>
        <s v="Ohio"/>
        <s v="Pennsylvania"/>
        <s v="Tennessee"/>
        <s v="Texas"/>
        <s v="Virginia"/>
        <s v="Washington"/>
        <s v="Wisconsin"/>
      </sharedItems>
    </cacheField>
    <cacheField name="[Dim_SalesPerson].[Store Name].[Store Name]" caption="Store Name" numFmtId="0" hierarchy="2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2"/>
      </fieldsUsage>
    </cacheHierarchy>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oneField="1">
      <fieldsUsage count="1">
        <fieldUsage x="0"/>
      </fieldsUsage>
    </cacheHierarchy>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582248379629" createdVersion="8" refreshedVersion="8" minRefreshableVersion="3" recordCount="0" supportSubquery="1" supportAdvancedDrill="1" xr:uid="{23F42AA1-DD45-4709-B0D6-C63149FAE5B7}">
  <cacheSource type="external" connectionId="8"/>
  <cacheFields count="4">
    <cacheField name="[Measures].[Total Revenue]" caption="Total Revenue" numFmtId="0" hierarchy="42" level="32767"/>
    <cacheField name="[Measures].[Total Target]" caption="Total Target" numFmtId="0" hierarchy="51" level="32767"/>
    <cacheField name="[Dim_SalesPerson].[Store Name].[Store Name]" caption="Store Name" numFmtId="0" hierarchy="23" level="1">
      <sharedItems count="10">
        <s v="Barron-Fleming"/>
        <s v="Berg-Trujillo"/>
        <s v="Lee-Myers"/>
        <s v="Lopez"/>
        <s v="Martinez"/>
        <s v="Miller"/>
        <s v="Myers-Lopez"/>
        <s v="Novak PLC"/>
        <s v="Thomas"/>
        <s v="Valdez"/>
      </sharedItems>
    </cacheField>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fieldsUsage count="2">
        <fieldUsage x="-1"/>
        <fieldUsage x="2"/>
      </fieldsUsage>
    </cacheHierarchy>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oneField="1">
      <fieldsUsage count="1">
        <fieldUsage x="0"/>
      </fieldsUsage>
    </cacheHierarchy>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oneField="1">
      <fieldsUsage count="1">
        <fieldUsage x="1"/>
      </fieldsUsage>
    </cacheHierarchy>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582250694446" createdVersion="8" refreshedVersion="8" minRefreshableVersion="3" recordCount="0" supportSubquery="1" supportAdvancedDrill="1" xr:uid="{0488709B-4583-4AB1-9EA1-44141019A20A}">
  <cacheSource type="external" connectionId="8"/>
  <cacheFields count="12">
    <cacheField name="[Measures].[Total Revenue]" caption="Total Revenue" numFmtId="0" hierarchy="42" level="32767"/>
    <cacheField name="[Measures].[COGS]" caption="COGS" numFmtId="0" hierarchy="41" level="32767"/>
    <cacheField name="[Measures].[Profit Margin]" caption="Profit Margin" numFmtId="0" hierarchy="43" level="32767"/>
    <cacheField name="[Measures].[Profit Margin %]" caption="Profit Margin %" numFmtId="0" hierarchy="44" level="32767"/>
    <cacheField name="[Measures].[# Transactions]" caption="# Transactions" numFmtId="0" hierarchy="45" level="32767"/>
    <cacheField name="[Measures].[Total Refund]" caption="Total Refund" numFmtId="0" hierarchy="46" level="32767"/>
    <cacheField name="[Measures].[Refund Rate]" caption="Refund Rate" numFmtId="0" hierarchy="47" level="32767"/>
    <cacheField name="[Measures].[# Products]" caption="# Products" numFmtId="0" hierarchy="48" level="32767"/>
    <cacheField name="[Measures].[Total Quantity Sold]" caption="Total Quantity Sold" numFmtId="0" hierarchy="49" level="32767"/>
    <cacheField name="[Measures].[Qty Returned]" caption="Qty Returned" numFmtId="0" hierarchy="50" level="32767"/>
    <cacheField name="[Measures].[Total Target]" caption="Total Target" numFmtId="0" hierarchy="51" level="32767"/>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11"/>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oneField="1">
      <fieldsUsage count="1">
        <fieldUsage x="1"/>
      </fieldsUsage>
    </cacheHierarchy>
    <cacheHierarchy uniqueName="[Measures].[Total Revenue]" caption="Total Revenue" measure="1" displayFolder="" measureGroup="A" count="0" oneField="1">
      <fieldsUsage count="1">
        <fieldUsage x="0"/>
      </fieldsUsage>
    </cacheHierarchy>
    <cacheHierarchy uniqueName="[Measures].[Profit Margin]" caption="Profit Margin" measure="1" displayFolder="" measureGroup="A" count="0" oneField="1">
      <fieldsUsage count="1">
        <fieldUsage x="2"/>
      </fieldsUsage>
    </cacheHierarchy>
    <cacheHierarchy uniqueName="[Measures].[Profit Margin %]" caption="Profit Margin %" measure="1" displayFolder="" measureGroup="A" count="0" oneField="1">
      <fieldsUsage count="1">
        <fieldUsage x="3"/>
      </fieldsUsage>
    </cacheHierarchy>
    <cacheHierarchy uniqueName="[Measures].[# Transactions]" caption="# Transactions" measure="1" displayFolder="" measureGroup="A" count="0" oneField="1">
      <fieldsUsage count="1">
        <fieldUsage x="4"/>
      </fieldsUsage>
    </cacheHierarchy>
    <cacheHierarchy uniqueName="[Measures].[Total Refund]" caption="Total Refund" measure="1" displayFolder="" measureGroup="A" count="0" oneField="1">
      <fieldsUsage count="1">
        <fieldUsage x="5"/>
      </fieldsUsage>
    </cacheHierarchy>
    <cacheHierarchy uniqueName="[Measures].[Refund Rate]" caption="Refund Rate" measure="1" displayFolder="" measureGroup="A" count="0" oneField="1">
      <fieldsUsage count="1">
        <fieldUsage x="6"/>
      </fieldsUsage>
    </cacheHierarchy>
    <cacheHierarchy uniqueName="[Measures].[# Products]" caption="# Products" measure="1" displayFolder="" measureGroup="A" count="0" oneField="1">
      <fieldsUsage count="1">
        <fieldUsage x="7"/>
      </fieldsUsage>
    </cacheHierarchy>
    <cacheHierarchy uniqueName="[Measures].[Total Quantity Sold]" caption="Total Quantity Sold" measure="1" displayFolder="" measureGroup="A" count="0" oneField="1">
      <fieldsUsage count="1">
        <fieldUsage x="8"/>
      </fieldsUsage>
    </cacheHierarchy>
    <cacheHierarchy uniqueName="[Measures].[Qty Returned]" caption="Qty Returned" measure="1" displayFolder="" measureGroup="A" count="0" oneField="1">
      <fieldsUsage count="1">
        <fieldUsage x="9"/>
      </fieldsUsage>
    </cacheHierarchy>
    <cacheHierarchy uniqueName="[Measures].[Total Target]" caption="Total Target" measure="1" displayFolder="" measureGroup="A" count="0" oneField="1">
      <fieldsUsage count="1">
        <fieldUsage x="10"/>
      </fieldsUsage>
    </cacheHierarchy>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582253009263" createdVersion="8" refreshedVersion="8" minRefreshableVersion="3" recordCount="0" supportSubquery="1" supportAdvancedDrill="1" xr:uid="{9BFC0D9E-F73D-48F0-82DF-7EDC44EE74DE}">
  <cacheSource type="external" connectionId="8"/>
  <cacheFields count="2">
    <cacheField name="[Date].[Month].[Month]" caption="Month" numFmtId="0" hierarchy="3" level="1">
      <sharedItems count="2">
        <s v="Jun"/>
        <s v="Aug"/>
      </sharedItems>
    </cacheField>
    <cacheField name="[Measures].[Total Revenue]" caption="Total Revenue" numFmtId="0" hierarchy="42" level="32767"/>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0"/>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oneField="1">
      <fieldsUsage count="1">
        <fieldUsage x="1"/>
      </fieldsUsage>
    </cacheHierarchy>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55787041" createdVersion="8" refreshedVersion="8" minRefreshableVersion="3" recordCount="0" supportSubquery="1" supportAdvancedDrill="1" xr:uid="{280E58C3-D2B1-41AA-B0C4-652BB14E09F2}">
  <cacheSource type="external" connectionId="8"/>
  <cacheFields count="3">
    <cacheField name="[Dim_Customer].[Full Name].[Full Name]" caption="Full Name" numFmtId="0" hierarchy="11" level="1">
      <sharedItems count="5">
        <s v="John Brown"/>
        <s v="Judith Simmons"/>
        <s v="Kristine Barrett"/>
        <s v="Laura Gross"/>
        <s v="Paul Noble"/>
      </sharedItems>
    </cacheField>
    <cacheField name="[Measures].[Profit Margin]" caption="Profit Margin" numFmtId="0" hierarchy="43" level="32767"/>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2" memberValueDatatype="20" unbalanced="0"/>
    <cacheHierarchy uniqueName="[Date].[Order Date]" caption="Order Date" attribute="1" time="1" defaultMemberUniqueName="[Date].[Order Date].[All]" allUniqueName="[Date].[Order 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2"/>
      </fieldsUsage>
    </cacheHierarchy>
    <cacheHierarchy uniqueName="[Date].[MonthNumber]" caption="MonthNumber" attribute="1" defaultMemberUniqueName="[Date].[MonthNumber].[All]" allUniqueName="[Date].[MonthNumber].[All]" dimensionUniqueName="[Date]" displayFolder="" count="2" memberValueDatatype="20" unbalanced="0"/>
    <cacheHierarchy uniqueName="[Date].[Weekday]" caption="Weekday" attribute="1" defaultMemberUniqueName="[Date].[Weekday].[All]" allUniqueName="[Date].[Weekday].[All]" dimensionUniqueName="[Date]" displayFolder="" count="2" memberValueDatatype="130" unbalanced="0"/>
    <cacheHierarchy uniqueName="[Date].[WeekNumber]" caption="WeekNumber" attribute="1" defaultMemberUniqueName="[Date].[WeekNumber].[All]" allUniqueName="[Date].[WeekNumber].[All]" dimensionUniqueName="[Date]" displayFolder="" count="2" memberValueDatatype="20" unbalanced="0"/>
    <cacheHierarchy uniqueName="[Date].[WeekType]" caption="WeekType" attribute="1" defaultMemberUniqueName="[Date].[WeekType].[All]" allUniqueName="[Date].[WeekType].[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ate].[Order Date (Month)]" caption="Order Date (Month)" attribute="1" defaultMemberUniqueName="[Date].[Order Date (Month)].[All]" allUniqueName="[Date].[Order Date (Month)].[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2"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cacheHierarchy uniqueName="[Dim_Customer].[Customer Age]" caption="Customer Age" attribute="1" defaultMemberUniqueName="[Dim_Customer].[Customer Age].[All]" allUniqueName="[Dim_Customer].[Customer Age].[All]" dimensionUniqueName="[Dim_Customer]" displayFolder="" count="2"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cacheHierarchy uniqueName="[Dim_Products].[Product ID]" caption="Product ID" attribute="1" defaultMemberUniqueName="[Dim_Products].[Product ID].[All]" allUniqueName="[Dim_Products].[Product ID].[All]" dimensionUniqueName="[Dim_Products]" displayFolder="" count="2"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2" memberValueDatatype="5" unbalanced="0"/>
    <cacheHierarchy uniqueName="[Dim_Products].[Cost Price]" caption="Cost Price" attribute="1" defaultMemberUniqueName="[Dim_Products].[Cost Price].[All]" allUniqueName="[Dim_Products].[Cost Price].[All]" dimensionUniqueName="[Dim_Products]" displayFolder="" count="2"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2" memberValueDatatype="20" unbalanced="0"/>
    <cacheHierarchy uniqueName="[Dim_SalesPerson].[Full Name]" caption="Full Name" attribute="1" defaultMemberUniqueName="[Dim_SalesPerson].[Full Name].[All]" allUniqueName="[Dim_SalesPerson].[Full Name].[All]" dimensionUniqueName="[Dim_SalesPerson]" displayFolder="" count="2"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cacheHierarchy uniqueName="[Dim_SalesPerson].[Custom]" caption="Custom" attribute="1" defaultMemberUniqueName="[Dim_SalesPerson].[Custom].[All]" allUniqueName="[Dim_SalesPerson].[Custom].[All]" dimensionUniqueName="[Dim_SalesPerson]" displayFolder="" count="2" memberValueDatatype="20" unbalanced="0"/>
    <cacheHierarchy uniqueName="[fact_table].[Product ID]" caption="Product ID" attribute="1" defaultMemberUniqueName="[fact_table].[Product ID].[All]" allUniqueName="[fact_table].[Product ID].[All]" dimensionUniqueName="[fact_table]" displayFolder="" count="2" memberValueDatatype="20" unbalanced="0"/>
    <cacheHierarchy uniqueName="[fact_table].[Customer ID]" caption="Customer ID" attribute="1" defaultMemberUniqueName="[fact_table].[Customer ID].[All]" allUniqueName="[fact_table].[Customer ID].[All]" dimensionUniqueName="[fact_table]" displayFolder="" count="2" memberValueDatatype="20" unbalanced="0"/>
    <cacheHierarchy uniqueName="[fact_table].[Sales Person ID]" caption="Sales Person ID" attribute="1" defaultMemberUniqueName="[fact_table].[Sales Person ID].[All]" allUniqueName="[fact_table].[Sales Person ID].[All]" dimensionUniqueName="[fact_table]" displayFolder="" count="2" memberValueDatatype="20" unbalanced="0"/>
    <cacheHierarchy uniqueName="[fact_table].[Quantity Sold]" caption="Quantity Sold" attribute="1" defaultMemberUniqueName="[fact_table].[Quantity Sold].[All]" allUniqueName="[fact_table].[Quantity Sold].[All]" dimensionUniqueName="[fact_table]" displayFolder="" count="2" memberValueDatatype="20" unbalanced="0"/>
    <cacheHierarchy uniqueName="[fact_table].[Payment Method]" caption="Payment Method" attribute="1" defaultMemberUniqueName="[fact_table].[Payment Method].[All]" allUniqueName="[fact_table].[Payment Method].[All]" dimensionUniqueName="[fact_table]" displayFolder="" count="2" memberValueDatatype="130" unbalanced="0"/>
    <cacheHierarchy uniqueName="[fact_table].[Quantity Returned]" caption="Quantity Returned" attribute="1" defaultMemberUniqueName="[fact_table].[Quantity Returned].[All]" allUniqueName="[fact_table].[Quantity Returned].[All]" dimensionUniqueName="[fact_table]" displayFolder="" count="2" memberValueDatatype="20" unbalanced="0"/>
    <cacheHierarchy uniqueName="[fact_table].[Order Date]" caption="Order Date" attribute="1" time="1" defaultMemberUniqueName="[fact_table].[Order Date].[All]" allUniqueName="[fact_table].[Order Date].[All]" dimensionUniqueName="[fact_table]" displayFolder="" count="2" memberValueDatatype="7" unbalanced="0"/>
    <cacheHierarchy uniqueName="[monthly_store_targets].[Store ID]" caption="Store ID" attribute="1" defaultMemberUniqueName="[monthly_store_targets].[Store ID].[All]" allUniqueName="[monthly_store_targets].[Store ID].[All]" dimensionUniqueName="[monthly_store_targets]" displayFolder="" count="2" memberValueDatatype="20" unbalanced="0"/>
    <cacheHierarchy uniqueName="[monthly_store_targets].[Date]" caption="Date" attribute="1" time="1" defaultMemberUniqueName="[monthly_store_targets].[Date].[All]" allUniqueName="[monthly_store_targets].[Date].[All]" dimensionUniqueName="[monthly_store_targets]" displayFolder="" count="2"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2" memberValueDatatype="20" unbalanced="0"/>
    <cacheHierarchy uniqueName="[Date].[Order Date (Month Index)]" caption="Order Date (Month Index)" attribute="1" defaultMemberUniqueName="[Date].[Order Date (Month Index)].[All]" allUniqueName="[Date].[Order Date (Month Index)].[All]" dimensionUniqueName="[Date]" displayFolder="" count="2"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1"/>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5810185" createdVersion="8" refreshedVersion="8" minRefreshableVersion="3" recordCount="0" supportSubquery="1" supportAdvancedDrill="1" xr:uid="{C3568339-FE63-41F8-83F3-B7167C0D1D28}">
  <cacheSource type="external" connectionId="8"/>
  <cacheFields count="3">
    <cacheField name="[Dim_Customer].[Full Name].[Full Name]" caption="Full Name" numFmtId="0" hierarchy="11" level="1">
      <sharedItems count="5">
        <s v="Bobby Abbott"/>
        <s v="Christine Hawkins"/>
        <s v="Jeffery Powell"/>
        <s v="Lisa West"/>
        <s v="Travis Ewing"/>
      </sharedItems>
    </cacheField>
    <cacheField name="[Measures].[Profit Margin]" caption="Profit Margin" numFmtId="0" hierarchy="43" level="32767"/>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2"/>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1"/>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60416667" createdVersion="8" refreshedVersion="8" minRefreshableVersion="3" recordCount="0" supportSubquery="1" supportAdvancedDrill="1" xr:uid="{41CD4857-AB61-4FE5-9A36-01ED4135751C}">
  <cacheSource type="external" connectionId="8"/>
  <cacheFields count="4">
    <cacheField name="[Dim_Customer].[Full Name].[Full Name]" caption="Full Name" numFmtId="0" hierarchy="11" level="1">
      <sharedItems count="5">
        <s v="Bobby Abbott"/>
        <s v="Christine Hawkins"/>
        <s v="Jeffery Powell"/>
        <s v="Lisa West"/>
        <s v="Travis Ewing"/>
      </sharedItems>
    </cacheField>
    <cacheField name="[Measures].[Profit Margin]" caption="Profit Margin" numFmtId="0" hierarchy="43" level="32767"/>
    <cacheField name="[Dim_Customer].[Location].[Location]" caption="Location" numFmtId="0" hierarchy="13" level="1">
      <sharedItems count="5">
        <s v="Florida"/>
        <s v="Indiana"/>
        <s v="Maryland"/>
        <s v="New York"/>
        <s v="Wisconsin"/>
      </sharedItems>
    </cacheField>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2"/>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1"/>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62847222" createdVersion="8" refreshedVersion="8" minRefreshableVersion="3" recordCount="0" supportSubquery="1" supportAdvancedDrill="1" xr:uid="{4C14373E-99A9-4C65-97C7-7483249047B3}">
  <cacheSource type="external" connectionId="8"/>
  <cacheFields count="5">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Measures].[Profit Margin]" caption="Profit Margin" numFmtId="0" hierarchy="43" level="32767"/>
    <cacheField name="[Dim_Customer].[Customer Age Group].[Customer Age Group]" caption="Customer Age Group" numFmtId="0" hierarchy="15" level="1">
      <sharedItems count="5">
        <s v="0-20"/>
        <s v="21-30"/>
        <s v="31-40"/>
        <s v="41-50"/>
        <s v="51 +"/>
      </sharedItems>
    </cacheField>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4"/>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fieldsUsage count="2">
        <fieldUsage x="-1"/>
        <fieldUsage x="3"/>
      </fieldsUsage>
    </cacheHierarchy>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2"/>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65277778" createdVersion="8" refreshedVersion="8" minRefreshableVersion="3" recordCount="0" supportSubquery="1" supportAdvancedDrill="1" xr:uid="{EA293D7C-B6B4-40D5-8970-21C9722C3FE7}">
  <cacheSource type="external" connectionId="8"/>
  <cacheFields count="5">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Measures].[Average of Customer Age]" caption="Average of Customer Age" numFmtId="0" hierarchy="39" level="32767"/>
    <cacheField name="[Measures].[Average Customer Age]" caption="Average Customer Age" numFmtId="0" hierarchy="54" level="32767"/>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4"/>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oneField="1">
      <fieldsUsage count="1">
        <fieldUsage x="2"/>
      </fieldsUsage>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oneField="1">
      <fieldsUsage count="1">
        <fieldUsage x="3"/>
      </fieldsUsage>
    </cacheHierarchy>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67708333" createdVersion="8" refreshedVersion="8" minRefreshableVersion="3" recordCount="0" supportSubquery="1" supportAdvancedDrill="1" xr:uid="{ED5481A8-1C6A-4607-B9E1-B5389D844E92}">
  <cacheSource type="external" connectionId="8"/>
  <cacheFields count="9">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Measures].[# Customers]" caption="# Customers" numFmtId="0" hierarchy="52" level="32767"/>
    <cacheField name="[Measures].[# Locations]" caption="# Locations" numFmtId="0" hierarchy="53" level="32767"/>
    <cacheField name="[Measures].[Total Revenue]" caption="Total Revenue" numFmtId="0" hierarchy="42" level="32767"/>
    <cacheField name="[Measures].[COGS]" caption="COGS" numFmtId="0" hierarchy="41" level="32767"/>
    <cacheField name="[Measures].[Profit Margin %]" caption="Profit Margin %" numFmtId="0" hierarchy="44" level="32767"/>
    <cacheField name="[Measures].[Profit Margin]" caption="Profit Margin" numFmtId="0" hierarchy="43" level="32767"/>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8"/>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oneField="1">
      <fieldsUsage count="1">
        <fieldUsage x="5"/>
      </fieldsUsage>
    </cacheHierarchy>
    <cacheHierarchy uniqueName="[Measures].[Total Revenue]" caption="Total Revenue" measure="1" displayFolder="" measureGroup="A" count="0" oneField="1">
      <fieldsUsage count="1">
        <fieldUsage x="4"/>
      </fieldsUsage>
    </cacheHierarchy>
    <cacheHierarchy uniqueName="[Measures].[Profit Margin]" caption="Profit Margin" measure="1" displayFolder="" measureGroup="A" count="0" oneField="1">
      <fieldsUsage count="1">
        <fieldUsage x="7"/>
      </fieldsUsage>
    </cacheHierarchy>
    <cacheHierarchy uniqueName="[Measures].[Profit Margin %]" caption="Profit Margin %" measure="1" displayFolder="" measureGroup="A" count="0" oneField="1">
      <fieldsUsage count="1">
        <fieldUsage x="6"/>
      </fieldsUsage>
    </cacheHierarchy>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oneField="1">
      <fieldsUsage count="1">
        <fieldUsage x="2"/>
      </fieldsUsage>
    </cacheHierarchy>
    <cacheHierarchy uniqueName="[Measures].[# Locations]" caption="# Locations" measure="1" displayFolder="" measureGroup="A" count="0" oneField="1">
      <fieldsUsage count="1">
        <fieldUsage x="3"/>
      </fieldsUsage>
    </cacheHierarchy>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70601851" createdVersion="8" refreshedVersion="8" minRefreshableVersion="3" recordCount="0" supportSubquery="1" supportAdvancedDrill="1" xr:uid="{1B8343FB-4134-4C0D-BF7B-9444F1457E59}">
  <cacheSource type="external" connectionId="8"/>
  <cacheFields count="4">
    <cacheField name="[Dim_Customer].[Full Name].[Full Name]" caption="Full Name" numFmtId="0" hierarchy="11" level="1">
      <sharedItems count="5">
        <s v="Bobby Abbott"/>
        <s v="Christine Hawkins"/>
        <s v="Jeffery Powell"/>
        <s v="Lisa West"/>
        <s v="Travis Ewing"/>
      </sharedItems>
    </cacheField>
    <cacheField name="[Measures].[Profit Margin]" caption="Profit Margin" numFmtId="0" hierarchy="43" level="32767"/>
    <cacheField name="[Dim_Customer].[Location].[Location]" caption="Location" numFmtId="0" hierarchy="13" level="1">
      <sharedItems count="5">
        <s v="California"/>
        <s v="Michigan"/>
        <s v="Missouri"/>
        <s v="Virginia"/>
        <s v="Washington"/>
      </sharedItems>
    </cacheField>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3"/>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2"/>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1"/>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72800929" createdVersion="8" refreshedVersion="8" minRefreshableVersion="3" recordCount="0" supportSubquery="1" supportAdvancedDrill="1" xr:uid="{4F7029A2-BE9C-4EB9-B46B-B4EF30204D4B}">
  <cacheSource type="external" connectionId="8"/>
  <cacheFields count="7">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Dim_Customer].[Customer Age Group].[Customer Age Group]" caption="Customer Age Group" numFmtId="0" hierarchy="15" level="1">
      <sharedItems count="5">
        <s v="0-20"/>
        <s v="21-30"/>
        <s v="31-40"/>
        <s v="41-50"/>
        <s v="51 +"/>
      </sharedItems>
    </cacheField>
    <cacheField name="[Measures].[Profit Margin]" caption="Profit Margin" numFmtId="0" hierarchy="43" level="32767"/>
    <cacheField name="[Dim_Products].[Product Name].[Product Name]" caption="Product Name" numFmtId="0" hierarchy="17" level="1">
      <sharedItems count="5">
        <s v="Attorney Mist"/>
        <s v="Begin Brew"/>
        <s v="Common Splash"/>
        <s v="Eight Brew"/>
        <s v="Onto Dew"/>
      </sharedItems>
    </cacheField>
    <cacheField name="[Dim_Products].[Category].[Category]" caption="Category" numFmtId="0" hierarchy="18" level="1">
      <sharedItems count="8">
        <s v="Alcoholic Beverage"/>
        <s v="Coffee"/>
        <s v="Energy Drink"/>
        <s v="Juice"/>
        <s v="Soft Drink"/>
        <s v="Sports Drink"/>
        <s v="Tea"/>
        <s v="Water"/>
      </sharedItems>
    </cacheField>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6"/>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fieldsUsage count="2">
        <fieldUsage x="-1"/>
        <fieldUsage x="2"/>
      </fieldsUsage>
    </cacheHierarchy>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4"/>
      </fieldsUsage>
    </cacheHierarchy>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5"/>
      </fieldsUsage>
    </cacheHierarchy>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3"/>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75231484" createdVersion="8" refreshedVersion="8" minRefreshableVersion="3" recordCount="0" supportSubquery="1" supportAdvancedDrill="1" xr:uid="{97F07BE9-2B12-4220-89E2-C5D687B1FDBA}">
  <cacheSource type="external" connectionId="8"/>
  <cacheFields count="7">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Dim_Customer].[Customer Age Group].[Customer Age Group]" caption="Customer Age Group" numFmtId="0" hierarchy="15" level="1">
      <sharedItems count="5">
        <s v="0-20"/>
        <s v="21-30"/>
        <s v="31-40"/>
        <s v="41-50"/>
        <s v="51 +"/>
      </sharedItems>
    </cacheField>
    <cacheField name="[Measures].[Profit Margin]" caption="Profit Margin" numFmtId="0" hierarchy="43" level="32767"/>
    <cacheField name="[Dim_Products].[Product Name].[Product Name]" caption="Product Name" numFmtId="0" hierarchy="17" level="1">
      <sharedItems count="100">
        <s v="A Splash"/>
        <s v="Above Brew"/>
        <s v="Administration Fusion"/>
        <s v="Against Rush"/>
        <s v="Alone Splash"/>
        <s v="Animal Breeze"/>
        <s v="Any Brew"/>
        <s v="Assume Mist"/>
        <s v="Attorney Mist"/>
        <s v="Audience Fusion"/>
        <s v="Bar Drop"/>
        <s v="Begin Brew"/>
        <s v="Boy Splash"/>
        <s v="Build Brew"/>
        <s v="Center Mist"/>
        <s v="Century Dew"/>
        <s v="Choice Mist"/>
        <s v="Clearly Brew"/>
        <s v="Common Splash"/>
        <s v="Dark Brew"/>
        <s v="Debate Rush"/>
        <s v="Democrat Dew"/>
        <s v="Despite Rush"/>
        <s v="Develop Breeze"/>
        <s v="Different Dew"/>
        <s v="Discussion Fusion"/>
        <s v="Door Brew"/>
        <s v="Eight Brew"/>
        <s v="Few Dew"/>
        <s v="For Splash"/>
        <s v="Friend Splash"/>
        <s v="Ground Rush"/>
        <s v="Heavy Rush"/>
        <s v="Hold Brew"/>
        <s v="Hotel Splash"/>
        <s v="Husband Rush"/>
        <s v="Include Breeze"/>
        <s v="Indeed Splash"/>
        <s v="Into Mist"/>
        <s v="Its Dew"/>
        <s v="Itself Breeze"/>
        <s v="Large Fusion"/>
        <s v="Left Breeze"/>
        <s v="Leg Rush"/>
        <s v="Let Dew"/>
        <s v="Level Splash"/>
        <s v="Majority Rush"/>
        <s v="Management Drop"/>
        <s v="Method Mist"/>
        <s v="Might Mist"/>
        <s v="Mind Dew"/>
        <s v="Minute Rush"/>
        <s v="Name Rush"/>
        <s v="Nice Mist"/>
        <s v="Note Splash"/>
        <s v="Now Mist"/>
        <s v="Of Rush"/>
        <s v="Only Dew"/>
        <s v="Onto Dew"/>
        <s v="Over Splash"/>
        <s v="Own Drop"/>
        <s v="Pay Mist"/>
        <s v="Piece Dew"/>
        <s v="Pm Fusion"/>
        <s v="Point Splash"/>
        <s v="Poor Breeze"/>
        <s v="Property Mist"/>
        <s v="Protect Rush"/>
        <s v="Question Breeze"/>
        <s v="Race Rush"/>
        <s v="Recent Splash"/>
        <s v="Record Fusion"/>
        <s v="Relate Mist"/>
        <s v="Represent Drop"/>
        <s v="Result Splash"/>
        <s v="Return Mist"/>
        <s v="Reveal Rush"/>
        <s v="Sea Drop"/>
        <s v="Second Splash"/>
        <s v="Series Mist"/>
        <s v="Side Brew"/>
        <s v="Society Rush"/>
        <s v="Soldier Splash"/>
        <s v="Somebody Fusion"/>
        <s v="Sometimes Dew"/>
        <s v="Street Breeze"/>
        <s v="Threat Mist"/>
        <s v="Throughout Fusion"/>
        <s v="Too Splash"/>
        <s v="Training Mist"/>
        <s v="Tv Breeze"/>
        <s v="Two Breeze"/>
        <s v="Value Fusion"/>
        <s v="Wait Drop"/>
        <s v="Way Splash"/>
        <s v="West Rush"/>
        <s v="What Rush"/>
        <s v="Window Dew"/>
        <s v="Woman Dew"/>
        <s v="Would Rush"/>
      </sharedItems>
    </cacheField>
    <cacheField name="[Measures].[Total Quantity Sold]" caption="Total Quantity Sold" numFmtId="0" hierarchy="49" level="32767"/>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6"/>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fieldsUsage count="2">
        <fieldUsage x="-1"/>
        <fieldUsage x="2"/>
      </fieldsUsage>
    </cacheHierarchy>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4"/>
      </fieldsUsage>
    </cacheHierarchy>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3"/>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oneField="1">
      <fieldsUsage count="1">
        <fieldUsage x="5"/>
      </fieldsUsage>
    </cacheHierarchy>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78009256" createdVersion="8" refreshedVersion="8" minRefreshableVersion="3" recordCount="0" supportSubquery="1" supportAdvancedDrill="1" xr:uid="{1D87F246-6397-4944-854B-3CD5C21AD257}">
  <cacheSource type="external" connectionId="8"/>
  <cacheFields count="6">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Dim_Customer].[Customer Age Group].[Customer Age Group]" caption="Customer Age Group" numFmtId="0" hierarchy="15" level="1">
      <sharedItems count="5">
        <s v="0-20"/>
        <s v="21-30"/>
        <s v="31-40"/>
        <s v="41-50"/>
        <s v="51 +"/>
      </sharedItems>
    </cacheField>
    <cacheField name="[Measures].[Profit Margin]" caption="Profit Margin" numFmtId="0" hierarchy="43" level="32767"/>
    <cacheField name="[Dim_Products].[Product Name].[Product Name]" caption="Product Name" numFmtId="0" hierarchy="17" level="1">
      <sharedItems count="5">
        <s v="Attorney Mist"/>
        <s v="Begin Brew"/>
        <s v="Common Splash"/>
        <s v="Eight Brew"/>
        <s v="Onto Dew"/>
      </sharedItems>
    </cacheField>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5"/>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fieldsUsage count="2">
        <fieldUsage x="-1"/>
        <fieldUsage x="2"/>
      </fieldsUsage>
    </cacheHierarchy>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fieldsUsage count="2">
        <fieldUsage x="-1"/>
        <fieldUsage x="4"/>
      </fieldsUsage>
    </cacheHierarchy>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3"/>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80324073" createdVersion="8" refreshedVersion="8" minRefreshableVersion="3" recordCount="0" supportSubquery="1" supportAdvancedDrill="1" xr:uid="{4EC57E51-21C1-4B41-8BD1-4A0E0EB7A24E}">
  <cacheSource type="external" connectionId="8"/>
  <cacheFields count="7">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Dim_Customer].[Customer Age Group].[Customer Age Group]" caption="Customer Age Group" numFmtId="0" hierarchy="15" level="1">
      <sharedItems count="5">
        <s v="0-20"/>
        <s v="21-30"/>
        <s v="31-40"/>
        <s v="41-50"/>
        <s v="51 +"/>
      </sharedItems>
    </cacheField>
    <cacheField name="[Measures].[# Products]" caption="# Products" numFmtId="0" hierarchy="48" level="32767"/>
    <cacheField name="[Measures].[Return Rate]" caption="Return Rate" numFmtId="0" hierarchy="55" level="32767"/>
    <cacheField name="[Measures].[Refund Rate]" caption="Refund Rate" numFmtId="0" hierarchy="47" level="32767"/>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6"/>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fieldsUsage count="2">
        <fieldUsage x="-1"/>
        <fieldUsage x="2"/>
      </fieldsUsage>
    </cacheHierarchy>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oneField="1">
      <fieldsUsage count="1">
        <fieldUsage x="5"/>
      </fieldsUsage>
    </cacheHierarchy>
    <cacheHierarchy uniqueName="[Measures].[# Products]" caption="# Products" measure="1" displayFolder="" measureGroup="A" count="0" oneField="1">
      <fieldsUsage count="1">
        <fieldUsage x="3"/>
      </fieldsUsage>
    </cacheHierarchy>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oneField="1">
      <fieldsUsage count="1">
        <fieldUsage x="4"/>
      </fieldsUsage>
    </cacheHierarchy>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82638889" createdVersion="8" refreshedVersion="8" minRefreshableVersion="3" recordCount="0" supportSubquery="1" supportAdvancedDrill="1" xr:uid="{411BDBCE-A711-469B-809B-A9010698D77A}">
  <cacheSource type="external" connectionId="8"/>
  <cacheFields count="6">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Dim_Customer].[Customer Age Group].[Customer Age Group]" caption="Customer Age Group" numFmtId="0" hierarchy="15" level="1">
      <sharedItems count="5">
        <s v="0-20"/>
        <s v="21-30"/>
        <s v="31-40"/>
        <s v="41-50"/>
        <s v="51 +"/>
      </sharedItems>
    </cacheField>
    <cacheField name="[Measures].[Profit Margin]" caption="Profit Margin" numFmtId="0" hierarchy="43" level="32767"/>
    <cacheField name="[Date].[Weekday].[Weekday]" caption="Weekday" numFmtId="0" hierarchy="5" level="1">
      <sharedItems count="7">
        <s v="Sun"/>
        <s v="Mon"/>
        <s v="Tue"/>
        <s v="Wed"/>
        <s v="Thu"/>
        <s v="Fri"/>
        <s v="Sat"/>
      </sharedItems>
    </cacheField>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5"/>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2" memberValueDatatype="130" unbalanced="0">
      <fieldsUsage count="2">
        <fieldUsage x="-1"/>
        <fieldUsage x="4"/>
      </fieldsUsage>
    </cacheHierarchy>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fieldsUsage count="2">
        <fieldUsage x="-1"/>
        <fieldUsage x="2"/>
      </fieldsUsage>
    </cacheHierarchy>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3"/>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84953706" createdVersion="8" refreshedVersion="8" minRefreshableVersion="3" recordCount="0" supportSubquery="1" supportAdvancedDrill="1" xr:uid="{0F382C7E-EC90-4A86-9840-3DB25BD3500A}">
  <cacheSource type="external" connectionId="8"/>
  <cacheFields count="5">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Dim_Customer].[Customer Age Group].[Customer Age Group]" caption="Customer Age Group" numFmtId="0" hierarchy="15" level="1">
      <sharedItems count="5">
        <s v="0-20"/>
        <s v="21-30"/>
        <s v="31-40"/>
        <s v="41-50"/>
        <s v="51 +"/>
      </sharedItems>
    </cacheField>
    <cacheField name="[Measures].[Profit Margin]" caption="Profit Margin" numFmtId="0" hierarchy="43" level="32767"/>
    <cacheField name="[Date].[Month].[Month]" caption="Month" numFmtId="0" hierarchy="3" level="1">
      <sharedItems count="12">
        <s v="Jan"/>
        <s v="Feb"/>
        <s v="Mar"/>
        <s v="Apr"/>
        <s v="May"/>
        <s v="Jun"/>
        <s v="Jul"/>
        <s v="Aug"/>
        <s v="Sep"/>
        <s v="Oct"/>
        <s v="Nov"/>
        <s v="Dec"/>
      </sharedItems>
    </cacheField>
  </cacheFields>
  <cacheHierarchies count="64">
    <cacheHierarchy uniqueName="[A].[Measures]" caption="Measures" attribute="1" defaultMemberUniqueName="[A].[Measures].[All]" allUniqueName="[A].[Measures].[All]" dimensionUniqueName="[A]" displayFolder="" count="2" memberValueDatatype="20" unbalanced="0"/>
    <cacheHierarchy uniqueName="[Date].[Order Date]" caption="Order Date" attribute="1" time="1" defaultMemberUniqueName="[Date].[Order Date].[All]" allUniqueName="[Date].[Order 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4"/>
      </fieldsUsage>
    </cacheHierarchy>
    <cacheHierarchy uniqueName="[Date].[MonthNumber]" caption="MonthNumber" attribute="1" defaultMemberUniqueName="[Date].[MonthNumber].[All]" allUniqueName="[Date].[MonthNumber].[All]" dimensionUniqueName="[Date]" displayFolder="" count="2" memberValueDatatype="20" unbalanced="0"/>
    <cacheHierarchy uniqueName="[Date].[Weekday]" caption="Weekday" attribute="1" defaultMemberUniqueName="[Date].[Weekday].[All]" allUniqueName="[Date].[Weekday].[All]" dimensionUniqueName="[Date]" displayFolder="" count="2" memberValueDatatype="130" unbalanced="0"/>
    <cacheHierarchy uniqueName="[Date].[WeekNumber]" caption="WeekNumber" attribute="1" defaultMemberUniqueName="[Date].[WeekNumber].[All]" allUniqueName="[Date].[WeekNumber].[All]" dimensionUniqueName="[Date]" displayFolder="" count="2" memberValueDatatype="20" unbalanced="0"/>
    <cacheHierarchy uniqueName="[Date].[WeekType]" caption="WeekType" attribute="1" defaultMemberUniqueName="[Date].[WeekType].[All]" allUniqueName="[Date].[WeekType].[All]" dimensionUniqueName="[Date]" displayFolder="" count="2" memberValueDatatype="130" unbalanced="0"/>
    <cacheHierarchy uniqueName="[Date].[Quarter]" caption="Quarter" attribute="1" defaultMemberUniqueName="[Date].[Quarter].[All]" allUniqueName="[Date].[Quarter].[All]" dimensionUniqueName="[Date]" displayFolder="" count="2" memberValueDatatype="130" unbalanced="0"/>
    <cacheHierarchy uniqueName="[Date].[Order Date (Month)]" caption="Order Date (Month)" attribute="1" defaultMemberUniqueName="[Date].[Order Date (Month)].[All]" allUniqueName="[Date].[Order Date (Month)].[All]" dimensionUniqueName="[Date]" displayFolder="" count="2" memberValueDatatype="130" unbalanced="0"/>
    <cacheHierarchy uniqueName="[Dim_Customer].[Customer ID]" caption="Customer ID" attribute="1" defaultMemberUniqueName="[Dim_Customer].[Customer ID].[All]" allUniqueName="[Dim_Customer].[Customer ID].[All]" dimensionUniqueName="[Dim_Customer]" displayFolder="" count="2"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2"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2"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fieldsUsage count="2">
        <fieldUsage x="-1"/>
        <fieldUsage x="2"/>
      </fieldsUsage>
    </cacheHierarchy>
    <cacheHierarchy uniqueName="[Dim_Products].[Product ID]" caption="Product ID" attribute="1" defaultMemberUniqueName="[Dim_Products].[Product ID].[All]" allUniqueName="[Dim_Products].[Product ID].[All]" dimensionUniqueName="[Dim_Products]" displayFolder="" count="2" memberValueDatatype="20" unbalanced="0"/>
    <cacheHierarchy uniqueName="[Dim_Products].[Product Name]" caption="Product Name" attribute="1" defaultMemberUniqueName="[Dim_Products].[Product Name].[All]" allUniqueName="[Dim_Products].[Product Name].[All]" dimensionUniqueName="[Dim_Products]" displayFolder="" count="2"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2" memberValueDatatype="5" unbalanced="0"/>
    <cacheHierarchy uniqueName="[Dim_Products].[Cost Price]" caption="Cost Price" attribute="1" defaultMemberUniqueName="[Dim_Products].[Cost Price].[All]" allUniqueName="[Dim_Products].[Cost Price].[All]" dimensionUniqueName="[Dim_Products]" displayFolder="" count="2"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2" memberValueDatatype="20" unbalanced="0"/>
    <cacheHierarchy uniqueName="[Dim_SalesPerson].[Full Name]" caption="Full Name" attribute="1" defaultMemberUniqueName="[Dim_SalesPerson].[Full Name].[All]" allUniqueName="[Dim_SalesPerson].[Full Name].[All]" dimensionUniqueName="[Dim_SalesPerson]" displayFolder="" count="2"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cacheHierarchy uniqueName="[Dim_SalesPerson].[Custom]" caption="Custom" attribute="1" defaultMemberUniqueName="[Dim_SalesPerson].[Custom].[All]" allUniqueName="[Dim_SalesPerson].[Custom].[All]" dimensionUniqueName="[Dim_SalesPerson]" displayFolder="" count="2" memberValueDatatype="20" unbalanced="0"/>
    <cacheHierarchy uniqueName="[fact_table].[Product ID]" caption="Product ID" attribute="1" defaultMemberUniqueName="[fact_table].[Product ID].[All]" allUniqueName="[fact_table].[Product ID].[All]" dimensionUniqueName="[fact_table]" displayFolder="" count="2" memberValueDatatype="20" unbalanced="0"/>
    <cacheHierarchy uniqueName="[fact_table].[Customer ID]" caption="Customer ID" attribute="1" defaultMemberUniqueName="[fact_table].[Customer ID].[All]" allUniqueName="[fact_table].[Customer ID].[All]" dimensionUniqueName="[fact_table]" displayFolder="" count="2" memberValueDatatype="20" unbalanced="0"/>
    <cacheHierarchy uniqueName="[fact_table].[Sales Person ID]" caption="Sales Person ID" attribute="1" defaultMemberUniqueName="[fact_table].[Sales Person ID].[All]" allUniqueName="[fact_table].[Sales Person ID].[All]" dimensionUniqueName="[fact_table]" displayFolder="" count="2" memberValueDatatype="20" unbalanced="0"/>
    <cacheHierarchy uniqueName="[fact_table].[Quantity Sold]" caption="Quantity Sold" attribute="1" defaultMemberUniqueName="[fact_table].[Quantity Sold].[All]" allUniqueName="[fact_table].[Quantity Sold].[All]" dimensionUniqueName="[fact_table]" displayFolder="" count="2" memberValueDatatype="20" unbalanced="0"/>
    <cacheHierarchy uniqueName="[fact_table].[Payment Method]" caption="Payment Method" attribute="1" defaultMemberUniqueName="[fact_table].[Payment Method].[All]" allUniqueName="[fact_table].[Payment Method].[All]" dimensionUniqueName="[fact_table]" displayFolder="" count="2" memberValueDatatype="130" unbalanced="0"/>
    <cacheHierarchy uniqueName="[fact_table].[Quantity Returned]" caption="Quantity Returned" attribute="1" defaultMemberUniqueName="[fact_table].[Quantity Returned].[All]" allUniqueName="[fact_table].[Quantity Returned].[All]" dimensionUniqueName="[fact_table]" displayFolder="" count="2" memberValueDatatype="20" unbalanced="0"/>
    <cacheHierarchy uniqueName="[fact_table].[Order Date]" caption="Order Date" attribute="1" time="1" defaultMemberUniqueName="[fact_table].[Order Date].[All]" allUniqueName="[fact_table].[Order Date].[All]" dimensionUniqueName="[fact_table]" displayFolder="" count="2" memberValueDatatype="7" unbalanced="0"/>
    <cacheHierarchy uniqueName="[monthly_store_targets].[Store ID]" caption="Store ID" attribute="1" defaultMemberUniqueName="[monthly_store_targets].[Store ID].[All]" allUniqueName="[monthly_store_targets].[Store ID].[All]" dimensionUniqueName="[monthly_store_targets]" displayFolder="" count="2" memberValueDatatype="20" unbalanced="0"/>
    <cacheHierarchy uniqueName="[monthly_store_targets].[Date]" caption="Date" attribute="1" time="1" defaultMemberUniqueName="[monthly_store_targets].[Date].[All]" allUniqueName="[monthly_store_targets].[Date].[All]" dimensionUniqueName="[monthly_store_targets]" displayFolder="" count="2"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2" memberValueDatatype="20" unbalanced="0"/>
    <cacheHierarchy uniqueName="[Date].[Order Date (Month Index)]" caption="Order Date (Month Index)" attribute="1" defaultMemberUniqueName="[Date].[Order Date (Month Index)].[All]" allUniqueName="[Date].[Order Date (Month Index)].[All]" dimensionUniqueName="[Date]" displayFolder="" count="2"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3"/>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87037039" createdVersion="8" refreshedVersion="8" minRefreshableVersion="3" recordCount="0" supportSubquery="1" supportAdvancedDrill="1" xr:uid="{C637B954-225B-47AC-AA85-5993BAB4A808}">
  <cacheSource type="external" connectionId="8"/>
  <cacheFields count="5">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Dim_Customer].[Customer Age Group].[Customer Age Group]" caption="Customer Age Group" numFmtId="0" hierarchy="15" level="1">
      <sharedItems count="5">
        <s v="0-20"/>
        <s v="21-30"/>
        <s v="31-40"/>
        <s v="41-50"/>
        <s v="51 +"/>
      </sharedItems>
    </cacheField>
    <cacheField name="[Measures].[Profit Margin]" caption="Profit Margin" numFmtId="0" hierarchy="43" level="32767"/>
    <cacheField name="[Date].[Month].[Month]" caption="Month" numFmtId="0" hierarchy="3" level="1">
      <sharedItems count="12">
        <s v="Jan"/>
        <s v="Feb"/>
        <s v="Mar"/>
        <s v="Apr"/>
        <s v="May"/>
        <s v="Jun"/>
        <s v="Jul"/>
        <s v="Aug"/>
        <s v="Sep"/>
        <s v="Oct"/>
        <s v="Nov"/>
        <s v="Dec"/>
      </sharedItems>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4"/>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fieldsUsage count="2">
        <fieldUsage x="-1"/>
        <fieldUsage x="2"/>
      </fieldsUsage>
    </cacheHierarchy>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3"/>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89120371" createdVersion="8" refreshedVersion="8" minRefreshableVersion="3" recordCount="0" supportSubquery="1" supportAdvancedDrill="1" xr:uid="{020D2660-FD5C-49E1-8B65-ACE6B5753080}">
  <cacheSource type="external" connectionId="8"/>
  <cacheFields count="5">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Dim_Customer].[Customer Age Group].[Customer Age Group]" caption="Customer Age Group" numFmtId="0" hierarchy="15" level="1">
      <sharedItems count="5">
        <s v="0-20"/>
        <s v="21-30"/>
        <s v="31-40"/>
        <s v="41-50"/>
        <s v="51 +"/>
      </sharedItems>
    </cacheField>
    <cacheField name="[Measures].[Profit Margin]" caption="Profit Margin" numFmtId="0" hierarchy="43" level="32767"/>
    <cacheField name="[Date].[Month].[Month]" caption="Month" numFmtId="0" hierarchy="3" level="1">
      <sharedItems count="12">
        <s v="Jan"/>
        <s v="Feb"/>
        <s v="Mar"/>
        <s v="Apr"/>
        <s v="May"/>
        <s v="Jun"/>
        <s v="Jul"/>
        <s v="Aug"/>
        <s v="Sep"/>
        <s v="Oct"/>
        <s v="Nov"/>
        <s v="Dec"/>
      </sharedItems>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4"/>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fieldsUsage count="2">
        <fieldUsage x="-1"/>
        <fieldUsage x="2"/>
      </fieldsUsage>
    </cacheHierarchy>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3"/>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81691203703" createdVersion="8" refreshedVersion="8" minRefreshableVersion="3" recordCount="0" supportSubquery="1" supportAdvancedDrill="1" xr:uid="{37C8A83C-E3E6-4E2D-BDCB-C4C8D6AAE554}">
  <cacheSource type="external" connectionId="8"/>
  <cacheFields count="6">
    <cacheField name="[Dim_Customer].[Full Name].[Full Name]" caption="Full Name" numFmtId="0" hierarchy="11" level="1">
      <sharedItems count="5">
        <s v="Bobby Abbott"/>
        <s v="Christine Hawkins"/>
        <s v="Jeffery Powell"/>
        <s v="Lisa West"/>
        <s v="Travis Ewing"/>
      </sharedItems>
    </cacheField>
    <cacheField name="[Dim_Customer].[Location].[Location]" caption="Location" numFmtId="0" hierarchy="13" level="1">
      <sharedItems count="5">
        <s v="Florida"/>
        <s v="Indiana"/>
        <s v="Maryland"/>
        <s v="New York"/>
        <s v="Wisconsin"/>
      </sharedItems>
    </cacheField>
    <cacheField name="[Dim_Customer].[Customer Age Group].[Customer Age Group]" caption="Customer Age Group" numFmtId="0" hierarchy="15" level="1">
      <sharedItems count="5">
        <s v="0-20"/>
        <s v="21-30"/>
        <s v="31-40"/>
        <s v="41-50"/>
        <s v="51 +"/>
      </sharedItems>
    </cacheField>
    <cacheField name="[Measures].[Profit Margin]" caption="Profit Margin" numFmtId="0" hierarchy="43" level="32767"/>
    <cacheField name="[Dim_Customer].[Gender].[Gender]" caption="Gender" numFmtId="0" hierarchy="12" level="1">
      <sharedItems count="2">
        <s v="Female"/>
        <s v="Male"/>
      </sharedItems>
    </cacheField>
    <cacheField name="[Date].[Month].[Month]" caption="Month" numFmtId="0" hierarchy="3" level="1">
      <sharedItems containsSemiMixedTypes="0" containsNonDate="0" containsString="0"/>
    </cacheField>
  </cacheFields>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fieldsUsage count="2">
        <fieldUsage x="-1"/>
        <fieldUsage x="5"/>
      </fieldsUsage>
    </cacheHierarchy>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2" memberValueDatatype="130" unbalanced="0">
      <fieldsUsage count="2">
        <fieldUsage x="-1"/>
        <fieldUsage x="0"/>
      </fieldsUsage>
    </cacheHierarchy>
    <cacheHierarchy uniqueName="[Dim_Customer].[Gender]" caption="Gender" attribute="1" defaultMemberUniqueName="[Dim_Customer].[Gender].[All]" allUniqueName="[Dim_Customer].[Gender].[All]" dimensionUniqueName="[Dim_Customer]" displayFolder="" count="2" memberValueDatatype="130" unbalanced="0">
      <fieldsUsage count="2">
        <fieldUsage x="-1"/>
        <fieldUsage x="4"/>
      </fieldsUsage>
    </cacheHierarchy>
    <cacheHierarchy uniqueName="[Dim_Customer].[Location]" caption="Location" attribute="1" defaultMemberUniqueName="[Dim_Customer].[Location].[All]" allUniqueName="[Dim_Customer].[Location].[All]" dimensionUniqueName="[Dim_Customer]" displayFolder="" count="2" memberValueDatatype="130" unbalanced="0">
      <fieldsUsage count="2">
        <fieldUsage x="-1"/>
        <fieldUsage x="1"/>
      </fieldsUsage>
    </cacheHierarchy>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2" memberValueDatatype="130" unbalanced="0">
      <fieldsUsage count="2">
        <fieldUsage x="-1"/>
        <fieldUsage x="2"/>
      </fieldsUsage>
    </cacheHierarchy>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oneField="1">
      <fieldsUsage count="1">
        <fieldUsage x="3"/>
      </fieldsUsage>
    </cacheHierarchy>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dimensions count="8">
    <dimension name="A" uniqueName="[A]" caption="A"/>
    <dimension name="Date" uniqueName="[Date]" caption="Date"/>
    <dimension name="Dim_Customer" uniqueName="[Dim_Customer]" caption="Dim_Customer"/>
    <dimension name="Dim_Products" uniqueName="[Dim_Products]" caption="Dim_Products"/>
    <dimension name="Dim_SalesPerson" uniqueName="[Dim_SalesPerson]" caption="Dim_SalesPerson"/>
    <dimension name="fact_table" uniqueName="[fact_table]" caption="fact_table"/>
    <dimension measure="1" name="Measures" uniqueName="[Measures]" caption="Measures"/>
    <dimension name="monthly_store_targets" uniqueName="[monthly_store_targets]" caption="monthly_store_targets"/>
  </dimensions>
  <measureGroups count="7">
    <measureGroup name="A" caption="A"/>
    <measureGroup name="Date" caption="Date"/>
    <measureGroup name="Dim_Customer" caption="Dim_Customer"/>
    <measureGroup name="Dim_Products" caption="Dim_Products"/>
    <measureGroup name="Dim_SalesPerson" caption="Dim_SalesPerson"/>
    <measureGroup name="fact_table" caption="fact_table"/>
    <measureGroup name="monthly_store_targets" caption="monthly_store_targets"/>
  </measureGroups>
  <maps count="13">
    <map measureGroup="0" dimension="0"/>
    <map measureGroup="1" dimension="1"/>
    <map measureGroup="2" dimension="2"/>
    <map measureGroup="3" dimension="3"/>
    <map measureGroup="4" dimension="4"/>
    <map measureGroup="5" dimension="1"/>
    <map measureGroup="5" dimension="2"/>
    <map measureGroup="5" dimension="3"/>
    <map measureGroup="5" dimension="4"/>
    <map measureGroup="5" dimension="5"/>
    <map measureGroup="6" dimension="1"/>
    <map measureGroup="6" dimension="4"/>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582231944441" createdVersion="3" refreshedVersion="8" minRefreshableVersion="3" recordCount="0" supportSubquery="1" supportAdvancedDrill="1" xr:uid="{25E0E2E9-1E91-4667-A671-20392928DE85}">
  <cacheSource type="external" connectionId="8">
    <extLst>
      <ext xmlns:x14="http://schemas.microsoft.com/office/spreadsheetml/2009/9/main" uri="{F057638F-6D5F-4e77-A914-E7F072B9BCA8}">
        <x14:sourceConnection name="ThisWorkbookDataModel"/>
      </ext>
    </extLst>
  </cacheSource>
  <cacheFields count="0"/>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0" memberValueDatatype="130" unbalanced="0"/>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2"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78006438"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582247453705" createdVersion="3" refreshedVersion="8" minRefreshableVersion="3" recordCount="0" supportSubquery="1" supportAdvancedDrill="1" xr:uid="{47B8E52A-3BC0-4BD2-BEE3-57207B9B10E3}">
  <cacheSource type="external" connectionId="8">
    <extLst>
      <ext xmlns:x14="http://schemas.microsoft.com/office/spreadsheetml/2009/9/main" uri="{F057638F-6D5F-4e77-A914-E7F072B9BCA8}">
        <x14:sourceConnection name="ThisWorkbookDataModel"/>
      </ext>
    </extLst>
  </cacheSource>
  <cacheFields count="0"/>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78088246"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73.663556944448" createdVersion="3" refreshedVersion="8" minRefreshableVersion="3" recordCount="0" supportSubquery="1" supportAdvancedDrill="1" xr:uid="{FD07298F-4957-4707-A786-CB4DA45F47DA}">
  <cacheSource type="external" connectionId="8">
    <extLst>
      <ext xmlns:x14="http://schemas.microsoft.com/office/spreadsheetml/2009/9/main" uri="{F057638F-6D5F-4e77-A914-E7F072B9BCA8}">
        <x14:sourceConnection name="ThisWorkbookDataModel"/>
      </ext>
    </extLst>
  </cacheSource>
  <cacheFields count="0"/>
  <cacheHierarchies count="64">
    <cacheHierarchy uniqueName="[A].[Measures]" caption="Measures" attribute="1" defaultMemberUniqueName="[A].[Measures].[All]" allUniqueName="[A].[Measures].[All]" dimensionUniqueName="[A]" displayFolder="" count="0" memberValueDatatype="20" unbalanced="0"/>
    <cacheHierarchy uniqueName="[Date].[Order Date]" caption="Order Date" attribute="1" time="1" defaultMemberUniqueName="[Date].[Order Date].[All]" allUniqueName="[Date].[Order 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Month]" caption="Month" attribute="1" defaultMemberUniqueName="[Date].[Month].[All]" allUniqueName="[Date].[Month].[All]" dimensionUniqueName="[Date]" displayFolder="" count="2" memberValueDatatype="130" unbalanced="0"/>
    <cacheHierarchy uniqueName="[Date].[MonthNumber]" caption="MonthNumber" attribute="1" defaultMemberUniqueName="[Date].[MonthNumber].[All]" allUniqueName="[Date].[MonthNumber].[All]" dimensionUniqueName="[Date]" displayFolder="" count="0" memberValueDatatype="20" unbalanced="0"/>
    <cacheHierarchy uniqueName="[Date].[Weekday]" caption="Weekday" attribute="1" defaultMemberUniqueName="[Date].[Weekday].[All]" allUniqueName="[Date].[Weekday].[All]" dimensionUniqueName="[Date]" displayFolder="" count="0" memberValueDatatype="130" unbalanced="0"/>
    <cacheHierarchy uniqueName="[Date].[WeekNumber]" caption="WeekNumber" attribute="1" defaultMemberUniqueName="[Date].[WeekNumber].[All]" allUniqueName="[Date].[WeekNumber].[All]" dimensionUniqueName="[Date]" displayFolder="" count="0" memberValueDatatype="20" unbalanced="0"/>
    <cacheHierarchy uniqueName="[Date].[WeekType]" caption="WeekType" attribute="1" defaultMemberUniqueName="[Date].[WeekType].[All]" allUniqueName="[Date].[WeekType].[All]" dimensionUniqueName="[Date]" displayFolder="" count="0" memberValueDatatype="130" unbalanced="0"/>
    <cacheHierarchy uniqueName="[Date].[Quarter]" caption="Quarter" attribute="1" defaultMemberUniqueName="[Date].[Quarter].[All]" allUniqueName="[Date].[Quarter].[All]" dimensionUniqueName="[Date]" displayFolder="" count="0" memberValueDatatype="130" unbalanced="0"/>
    <cacheHierarchy uniqueName="[Date].[Order Date (Month)]" caption="Order Date (Month)" attribute="1" defaultMemberUniqueName="[Date].[Order Date (Month)].[All]" allUniqueName="[Date].[Order Date (Month)].[All]" dimensionUniqueName="[Date]"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ull Name]" caption="Full Name" attribute="1" defaultMemberUniqueName="[Dim_Customer].[Full Name].[All]" allUniqueName="[Dim_Customer].[Full Name].[All]" dimensionUniqueName="[Dim_Customer]" displayFolder="" count="0" memberValueDatatype="130" unbalanced="0"/>
    <cacheHierarchy uniqueName="[Dim_Customer].[Gender]" caption="Gender" attribute="1" defaultMemberUniqueName="[Dim_Customer].[Gender].[All]" allUniqueName="[Dim_Customer].[Gender].[All]" dimensionUniqueName="[Dim_Customer]" displayFolder="" count="0" memberValueDatatype="130" unbalanced="0"/>
    <cacheHierarchy uniqueName="[Dim_Customer].[Location]" caption="Location" attribute="1" defaultMemberUniqueName="[Dim_Customer].[Location].[All]" allUniqueName="[Dim_Customer].[Location].[All]" dimensionUniqueName="[Dim_Customer]" displayFolder="" count="0" memberValueDatatype="130" unbalanced="0"/>
    <cacheHierarchy uniqueName="[Dim_Customer].[Customer Age]" caption="Customer Age" attribute="1" defaultMemberUniqueName="[Dim_Customer].[Customer Age].[All]" allUniqueName="[Dim_Customer].[Customer Age].[All]" dimensionUniqueName="[Dim_Customer]" displayFolder="" count="0" memberValueDatatype="20" unbalanced="0"/>
    <cacheHierarchy uniqueName="[Dim_Customer].[Customer Age Group]" caption="Customer Age Group" attribute="1" defaultMemberUniqueName="[Dim_Customer].[Customer Age Group].[All]" allUniqueName="[Dim_Customer].[Customer Age Group].[All]" dimensionUniqueName="[Dim_Customer]" displayFolder="" count="0" memberValueDatatype="130" unbalanced="0"/>
    <cacheHierarchy uniqueName="[Dim_Products].[Product ID]" caption="Product ID" attribute="1" defaultMemberUniqueName="[Dim_Products].[Product ID].[All]" allUniqueName="[Dim_Products].[Product ID].[All]" dimensionUniqueName="[Dim_Products]" displayFolder="" count="0" memberValueDatatype="2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cacheHierarchy uniqueName="[Dim_Products].[Sales Price]" caption="Sales Price" attribute="1" defaultMemberUniqueName="[Dim_Products].[Sales Price].[All]" allUniqueName="[Dim_Products].[Sales Price].[All]" dimensionUniqueName="[Dim_Products]" displayFolder="" count="0" memberValueDatatype="5" unbalanced="0"/>
    <cacheHierarchy uniqueName="[Dim_Products].[Cost Price]" caption="Cost Price" attribute="1" defaultMemberUniqueName="[Dim_Products].[Cost Price].[All]" allUniqueName="[Dim_Products].[Cost Price].[All]" dimensionUniqueName="[Dim_Products]" displayFolder="" count="0" memberValueDatatype="5" unbalanced="0"/>
    <cacheHierarchy uniqueName="[Dim_SalesPerson].[Sales Person ID]" caption="Sales Person ID" attribute="1" defaultMemberUniqueName="[Dim_SalesPerson].[Sales Person ID].[All]" allUniqueName="[Dim_SalesPerson].[Sales Person ID].[All]" dimensionUniqueName="[Dim_SalesPerson]" displayFolder="" count="0" memberValueDatatype="20" unbalanced="0"/>
    <cacheHierarchy uniqueName="[Dim_SalesPerson].[Full Name]" caption="Full Name" attribute="1" defaultMemberUniqueName="[Dim_SalesPerson].[Full Name].[All]" allUniqueName="[Dim_SalesPerson].[Full Name].[All]" dimensionUniqueName="[Dim_SalesPerson]" displayFolder="" count="0" memberValueDatatype="130" unbalanced="0"/>
    <cacheHierarchy uniqueName="[Dim_SalesPerson].[Store Name]" caption="Store Name" attribute="1" defaultMemberUniqueName="[Dim_SalesPerson].[Store Name].[All]" allUniqueName="[Dim_SalesPerson].[Store Name].[All]" dimensionUniqueName="[Dim_SalesPerson]" displayFolder="" count="0" memberValueDatatype="130" unbalanced="0"/>
    <cacheHierarchy uniqueName="[Dim_SalesPerson].[Custom]" caption="Custom" attribute="1" defaultMemberUniqueName="[Dim_SalesPerson].[Custom].[All]" allUniqueName="[Dim_SalesPerson].[Custom].[All]" dimensionUniqueName="[Dim_SalesPerson]" displayFolder="" count="0" memberValueDatatype="20" unbalanced="0"/>
    <cacheHierarchy uniqueName="[fact_table].[Product ID]" caption="Product ID" attribute="1" defaultMemberUniqueName="[fact_table].[Product ID].[All]" allUniqueName="[fact_table].[Product ID].[All]" dimensionUniqueName="[fact_table]" displayFolder="" count="0" memberValueDatatype="20" unbalanced="0"/>
    <cacheHierarchy uniqueName="[fact_table].[Customer ID]" caption="Customer ID" attribute="1" defaultMemberUniqueName="[fact_table].[Customer ID].[All]" allUniqueName="[fact_table].[Customer ID].[All]" dimensionUniqueName="[fact_table]" displayFolder="" count="0" memberValueDatatype="20" unbalanced="0"/>
    <cacheHierarchy uniqueName="[fact_table].[Sales Person ID]" caption="Sales Person ID" attribute="1" defaultMemberUniqueName="[fact_table].[Sales Person ID].[All]" allUniqueName="[fact_table].[Sales Person ID].[All]" dimensionUniqueName="[fact_table]" displayFolder="" count="0" memberValueDatatype="20" unbalanced="0"/>
    <cacheHierarchy uniqueName="[fact_table].[Quantity Sold]" caption="Quantity Sold" attribute="1" defaultMemberUniqueName="[fact_table].[Quantity Sold].[All]" allUniqueName="[fact_table].[Quantity Sold].[All]" dimensionUniqueName="[fact_table]" displayFolder="" count="0" memberValueDatatype="20" unbalanced="0"/>
    <cacheHierarchy uniqueName="[fact_table].[Payment Method]" caption="Payment Method" attribute="1" defaultMemberUniqueName="[fact_table].[Payment Method].[All]" allUniqueName="[fact_table].[Payment Method].[All]" dimensionUniqueName="[fact_table]" displayFolder="" count="0" memberValueDatatype="130" unbalanced="0"/>
    <cacheHierarchy uniqueName="[fact_table].[Quantity Returned]" caption="Quantity Returned" attribute="1" defaultMemberUniqueName="[fact_table].[Quantity Returned].[All]" allUniqueName="[fact_table].[Quantity Returned].[All]" dimensionUniqueName="[fact_table]" displayFolder="" count="0" memberValueDatatype="20" unbalanced="0"/>
    <cacheHierarchy uniqueName="[fact_table].[Order Date]" caption="Order Date" attribute="1" time="1" defaultMemberUniqueName="[fact_table].[Order Date].[All]" allUniqueName="[fact_table].[Order Date].[All]" dimensionUniqueName="[fact_table]" displayFolder="" count="0" memberValueDatatype="7" unbalanced="0"/>
    <cacheHierarchy uniqueName="[monthly_store_targets].[Store ID]" caption="Store ID" attribute="1" defaultMemberUniqueName="[monthly_store_targets].[Store ID].[All]" allUniqueName="[monthly_store_targets].[Store ID].[All]" dimensionUniqueName="[monthly_store_targets]" displayFolder="" count="0" memberValueDatatype="20" unbalanced="0"/>
    <cacheHierarchy uniqueName="[monthly_store_targets].[Date]" caption="Date" attribute="1" time="1" defaultMemberUniqueName="[monthly_store_targets].[Date].[All]" allUniqueName="[monthly_store_targets].[Date].[All]" dimensionUniqueName="[monthly_store_targets]" displayFolder="" count="0" memberValueDatatype="7" unbalanced="0"/>
    <cacheHierarchy uniqueName="[monthly_store_targets].[Monthly Target]" caption="Monthly Target" attribute="1" defaultMemberUniqueName="[monthly_store_targets].[Monthly Target].[All]" allUniqueName="[monthly_store_targets].[Monthly Target].[All]" dimensionUniqueName="[monthly_store_targets]" displayFolder="" count="0" memberValueDatatype="20" unbalanced="0"/>
    <cacheHierarchy uniqueName="[Date].[Order Date (Month Index)]" caption="Order Date (Month Index)" attribute="1" defaultMemberUniqueName="[Date].[Order Date (Month Index)].[All]" allUniqueName="[Date].[Order Date (Month Index)].[All]" dimensionUniqueName="[Date]" displayFolder="" count="0" memberValueDatatype="20" unbalanced="0" hidden="1"/>
    <cacheHierarchy uniqueName="[Measures].[Sum of Sales Person ID]" caption="Sum of Sales Person ID" measure="1" displayFolder="" measureGroup="Dim_SalesPerson" count="0">
      <extLst>
        <ext xmlns:x15="http://schemas.microsoft.com/office/spreadsheetml/2010/11/main" uri="{B97F6D7D-B522-45F9-BDA1-12C45D357490}">
          <x15:cacheHierarchy aggregatedColumn="21"/>
        </ext>
      </extLst>
    </cacheHierarchy>
    <cacheHierarchy uniqueName="[Measures].[Count of WeekType]" caption="Count of WeekType" measure="1" displayFolder="" measureGroup="Date" count="0">
      <extLst>
        <ext xmlns:x15="http://schemas.microsoft.com/office/spreadsheetml/2010/11/main" uri="{B97F6D7D-B522-45F9-BDA1-12C45D357490}">
          <x15:cacheHierarchy aggregatedColumn="7"/>
        </ext>
      </extLst>
    </cacheHierarchy>
    <cacheHierarchy uniqueName="[Measures].[Sum of Customer Age]" caption="Sum of Customer Age" measure="1" displayFolder="" measureGroup="Dim_Customer" count="0">
      <extLst>
        <ext xmlns:x15="http://schemas.microsoft.com/office/spreadsheetml/2010/11/main" uri="{B97F6D7D-B522-45F9-BDA1-12C45D357490}">
          <x15:cacheHierarchy aggregatedColumn="14"/>
        </ext>
      </extLst>
    </cacheHierarchy>
    <cacheHierarchy uniqueName="[Measures].[Average of Customer Age]" caption="Average of Customer Age" measure="1" displayFolder="" measureGroup="Dim_Customer" count="0">
      <extLst>
        <ext xmlns:x15="http://schemas.microsoft.com/office/spreadsheetml/2010/11/main" uri="{B97F6D7D-B522-45F9-BDA1-12C45D357490}">
          <x15:cacheHierarchy aggregatedColumn="14"/>
        </ext>
      </extLst>
    </cacheHierarchy>
    <cacheHierarchy uniqueName="[Measures].[Sum of Year]" caption="Sum of Year" measure="1" displayFolder="" measureGroup="Date" count="0">
      <extLst>
        <ext xmlns:x15="http://schemas.microsoft.com/office/spreadsheetml/2010/11/main" uri="{B97F6D7D-B522-45F9-BDA1-12C45D357490}">
          <x15:cacheHierarchy aggregatedColumn="2"/>
        </ext>
      </extLst>
    </cacheHierarchy>
    <cacheHierarchy uniqueName="[Measures].[COGS]" caption="COGS" measure="1" displayFolder="" measureGroup="A" count="0"/>
    <cacheHierarchy uniqueName="[Measures].[Total Revenue]" caption="Total Revenue" measure="1" displayFolder="" measureGroup="A" count="0"/>
    <cacheHierarchy uniqueName="[Measures].[Profit Margin]" caption="Profit Margin" measure="1" displayFolder="" measureGroup="A" count="0"/>
    <cacheHierarchy uniqueName="[Measures].[Profit Margin %]" caption="Profit Margin %" measure="1" displayFolder="" measureGroup="A" count="0"/>
    <cacheHierarchy uniqueName="[Measures].[# Transactions]" caption="# Transactions" measure="1" displayFolder="" measureGroup="A" count="0"/>
    <cacheHierarchy uniqueName="[Measures].[Total Refund]" caption="Total Refund" measure="1" displayFolder="" measureGroup="A" count="0"/>
    <cacheHierarchy uniqueName="[Measures].[Refund Rate]" caption="Refund Rate" measure="1" displayFolder="" measureGroup="A" count="0"/>
    <cacheHierarchy uniqueName="[Measures].[# Products]" caption="# Products" measure="1" displayFolder="" measureGroup="A" count="0"/>
    <cacheHierarchy uniqueName="[Measures].[Total Quantity Sold]" caption="Total Quantity Sold" measure="1" displayFolder="" measureGroup="A" count="0"/>
    <cacheHierarchy uniqueName="[Measures].[Qty Returned]" caption="Qty Returned" measure="1" displayFolder="" measureGroup="A" count="0"/>
    <cacheHierarchy uniqueName="[Measures].[Total Target]" caption="Total Target" measure="1" displayFolder="" measureGroup="A" count="0"/>
    <cacheHierarchy uniqueName="[Measures].[# Customers]" caption="# Customers" measure="1" displayFolder="" measureGroup="A" count="0"/>
    <cacheHierarchy uniqueName="[Measures].[# Locations]" caption="# Locations" measure="1" displayFolder="" measureGroup="A" count="0"/>
    <cacheHierarchy uniqueName="[Measures].[Average Customer Age]" caption="Average Customer Age" measure="1" displayFolder="" measureGroup="A" count="0"/>
    <cacheHierarchy uniqueName="[Measures].[Return Rate]" caption="Return Rate" measure="1" displayFolder="" measureGroup="A" count="0"/>
    <cacheHierarchy uniqueName="[Measures].[__XL_Count Dim_Customer]" caption="__XL_Count Dim_Customer" measure="1" displayFolder="" measureGroup="Dim_Customer" count="0" hidden="1"/>
    <cacheHierarchy uniqueName="[Measures].[__XL_Count fact_table]" caption="__XL_Count fact_table" measure="1" displayFolder="" measureGroup="fact_table" count="0" hidden="1"/>
    <cacheHierarchy uniqueName="[Measures].[__XL_Count monthly_store_targets]" caption="__XL_Count monthly_store_targets" measure="1" displayFolder="" measureGroup="monthly_store_targets" count="0" hidden="1"/>
    <cacheHierarchy uniqueName="[Measures].[__XL_Count Dim_SalesPerson]" caption="__XL_Count Dim_SalesPerson" measure="1" displayFolder="" measureGroup="Dim_SalesPerson" count="0" hidden="1"/>
    <cacheHierarchy uniqueName="[Measures].[__XL_Count Date]" caption="__XL_Count Date" measure="1" displayFolder="" measureGroup="Date" count="0" hidden="1"/>
    <cacheHierarchy uniqueName="[Measures].[__XL_Count A]" caption="__XL_Count A" measure="1" displayFolder="" measureGroup="A"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867177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C98960-E31E-46D9-A59F-0AE965AD5F57}" name="PivotTable3" cacheId="7" applyNumberFormats="0" applyBorderFormats="0" applyFontFormats="0" applyPatternFormats="0" applyAlignmentFormats="0" applyWidthHeightFormats="1" dataCaption="Values" tag="1a6f7d9d-3c01-4756-8ff9-182732d098d9" updatedVersion="8" minRefreshableVersion="3" useAutoFormatting="1" itemPrintTitles="1" createdVersion="8" indent="0" outline="1" outlineData="1" multipleFieldFilters="0">
  <location ref="X5:Y8" firstHeaderRow="1" firstDataRow="1" firstDataCol="1"/>
  <pivotFields count="2">
    <pivotField axis="axisRow" allDrilled="1" subtotalTop="0" showAll="0" dataSourceSort="1" defaultSubtotal="0" defaultAttributeDrillState="1">
      <items count="2">
        <item s="1" x="0"/>
        <item s="1" x="1"/>
      </items>
    </pivotField>
    <pivotField dataField="1" subtotalTop="0" showAll="0" defaultSubtotal="0"/>
  </pivotFields>
  <rowFields count="1">
    <field x="0"/>
  </rowFields>
  <rowItems count="3">
    <i>
      <x/>
    </i>
    <i>
      <x v="1"/>
    </i>
    <i t="grand">
      <x/>
    </i>
  </rowItems>
  <colItems count="1">
    <i/>
  </colItems>
  <dataFields count="1">
    <dataField fld="1" subtotal="count" baseField="0" baseItem="0"/>
  </dataField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Customer]"/>
        <x15:activeTabTopLevelEntity name="[A]"/>
        <x15:activeTabTopLevelEntity name="[Dim_SalesPerson]"/>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605A81-7019-49EC-972D-1FEC2D05E964}" name="Store_RevenueTarget" cacheId="5" applyNumberFormats="0" applyBorderFormats="0" applyFontFormats="0" applyPatternFormats="0" applyAlignmentFormats="0" applyWidthHeightFormats="1" dataCaption="Values" tag="a9f184f8-4ff5-4a71-a481-8275c1af272c" updatedVersion="8" minRefreshableVersion="3" useAutoFormatting="1" itemPrintTitles="1" createdVersion="8" indent="0" outline="1" outlineData="1" multipleFieldFilters="0">
  <location ref="O5:Q1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fld="0" subtotal="count" baseField="0" baseItem="0"/>
    <dataField fld="1" subtotal="count" baseField="0" baseItem="0"/>
  </dataFields>
  <pivotHierarchies count="64">
    <pivotHierarchy dragToData="1"/>
    <pivotHierarchy dragToData="1"/>
    <pivotHierarchy dragToData="1"/>
    <pivotHierarchy multipleItemSelectionAllowed="1" dragToData="1">
      <members count="2" level="1">
        <member name="[Date].[Month].&amp;[Aug]"/>
        <member name="[Date].[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activeTabTopLevelEntity name="[Dim_SalesPerson]"/>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9E583B-AED6-4005-99E8-93A5DDA9FEB2}" name="KPI" cacheId="6" applyNumberFormats="0" applyBorderFormats="0" applyFontFormats="0" applyPatternFormats="0" applyAlignmentFormats="0" applyWidthHeightFormats="1" dataCaption="Values" tag="54c09dfd-a4d7-4b34-8178-6d07098f6a5b" updatedVersion="8" minRefreshableVersion="3" useAutoFormatting="1" itemPrintTitles="1" createdVersion="8" indent="0" outline="1" outlineData="1" multipleFieldFilters="0">
  <location ref="B5:L6" firstHeaderRow="0" firstDataRow="1" firstDataCol="0"/>
  <pivotFields count="12">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1">
    <i>
      <x/>
    </i>
    <i i="1">
      <x v="1"/>
    </i>
    <i i="2">
      <x v="2"/>
    </i>
    <i i="3">
      <x v="3"/>
    </i>
    <i i="4">
      <x v="4"/>
    </i>
    <i i="5">
      <x v="5"/>
    </i>
    <i i="6">
      <x v="6"/>
    </i>
    <i i="7">
      <x v="7"/>
    </i>
    <i i="8">
      <x v="8"/>
    </i>
    <i i="9">
      <x v="9"/>
    </i>
    <i i="10">
      <x v="10"/>
    </i>
  </colItems>
  <dataFields count="11">
    <dataField fld="0" subtotal="count" baseField="0" baseItem="0" numFmtId="166"/>
    <dataField fld="1" subtotal="count" baseField="0" baseItem="0" numFmtId="166"/>
    <dataField fld="2" subtotal="count" baseField="0" baseItem="0" numFmtId="166"/>
    <dataField fld="3" subtotal="count" baseField="0" baseItem="0" numFmtId="165"/>
    <dataField fld="4" subtotal="count" baseField="0" baseItem="0" numFmtId="167"/>
    <dataField fld="5" subtotal="count" baseField="0" baseItem="0"/>
    <dataField fld="6" subtotal="count" baseField="0" baseItem="0"/>
    <dataField fld="7" subtotal="count" baseField="0" baseItem="0" numFmtId="167"/>
    <dataField fld="8" subtotal="count" baseField="0" baseItem="0" numFmtId="167"/>
    <dataField fld="9" subtotal="count" baseField="0" baseItem="0" numFmtId="167"/>
    <dataField fld="10" subtotal="count" baseField="0" baseItem="0" numFmtId="166"/>
  </dataFields>
  <formats count="9">
    <format dxfId="65">
      <pivotArea outline="0" collapsedLevelsAreSubtotals="1" fieldPosition="0">
        <references count="1">
          <reference field="4294967294" count="1" selected="0">
            <x v="3"/>
          </reference>
        </references>
      </pivotArea>
    </format>
    <format dxfId="64">
      <pivotArea outline="0" fieldPosition="0">
        <references count="1">
          <reference field="4294967294" count="1">
            <x v="0"/>
          </reference>
        </references>
      </pivotArea>
    </format>
    <format dxfId="63">
      <pivotArea outline="0" collapsedLevelsAreSubtotals="1" fieldPosition="0">
        <references count="1">
          <reference field="4294967294" count="1" selected="0">
            <x v="8"/>
          </reference>
        </references>
      </pivotArea>
    </format>
    <format dxfId="62">
      <pivotArea outline="0" collapsedLevelsAreSubtotals="1" fieldPosition="0">
        <references count="1">
          <reference field="4294967294" count="1" selected="0">
            <x v="9"/>
          </reference>
        </references>
      </pivotArea>
    </format>
    <format dxfId="61">
      <pivotArea outline="0" collapsedLevelsAreSubtotals="1" fieldPosition="0">
        <references count="1">
          <reference field="4294967294" count="1" selected="0">
            <x v="7"/>
          </reference>
        </references>
      </pivotArea>
    </format>
    <format dxfId="60">
      <pivotArea outline="0" collapsedLevelsAreSubtotals="1" fieldPosition="0">
        <references count="1">
          <reference field="4294967294" count="1" selected="0">
            <x v="4"/>
          </reference>
        </references>
      </pivotArea>
    </format>
    <format dxfId="59">
      <pivotArea outline="0" collapsedLevelsAreSubtotals="1" fieldPosition="0">
        <references count="1">
          <reference field="4294967294" count="1" selected="0">
            <x v="1"/>
          </reference>
        </references>
      </pivotArea>
    </format>
    <format dxfId="58">
      <pivotArea outline="0" collapsedLevelsAreSubtotals="1" fieldPosition="0">
        <references count="1">
          <reference field="4294967294" count="1" selected="0">
            <x v="2"/>
          </reference>
        </references>
      </pivotArea>
    </format>
    <format dxfId="57">
      <pivotArea outline="0" collapsedLevelsAreSubtotals="1" fieldPosition="0">
        <references count="1">
          <reference field="4294967294" count="1" selected="0">
            <x v="10"/>
          </reference>
        </references>
      </pivotArea>
    </format>
  </formats>
  <pivotHierarchies count="64">
    <pivotHierarchy dragToData="1"/>
    <pivotHierarchy dragToData="1"/>
    <pivotHierarchy dragToData="1"/>
    <pivotHierarchy multipleItemSelectionAllowed="1" dragToData="1">
      <members count="2" level="1">
        <member name="[Date].[Month].&amp;[Aug]"/>
        <member name="[Date].[Month].&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B3357E-B708-4B67-B4B5-40AF3464B2BE}" name="PivotTable18" cacheId="4" applyNumberFormats="0" applyBorderFormats="0" applyFontFormats="0" applyPatternFormats="0" applyAlignmentFormats="0" applyWidthHeightFormats="1" dataCaption="Values" tag="5ca7b17a-e686-4bb6-ab44-f6f62b2ad0ce" updatedVersion="8" minRefreshableVersion="3" useAutoFormatting="1" subtotalHiddenItems="1" rowGrandTotals="0" colGrandTotals="0" itemPrintTitles="1" createdVersion="8" indent="0" compact="0" compactData="0" multipleFieldFilters="0" chartFormat="1">
  <location ref="AJ6:AK2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compact="0" allDrilled="1" outline="0"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x v="19"/>
    </i>
  </rowItems>
  <colItems count="1">
    <i/>
  </colItems>
  <dataFields count="1">
    <dataField fld="0" subtotal="count" baseField="0" baseItem="0"/>
  </dataFields>
  <formats count="4">
    <format dxfId="34">
      <pivotArea type="all" dataOnly="0" outline="0" fieldPosition="0"/>
    </format>
    <format dxfId="33">
      <pivotArea outline="0" collapsedLevelsAreSubtotals="1" fieldPosition="0"/>
    </format>
    <format dxfId="32">
      <pivotArea dataOnly="0" labelOnly="1" outline="0" fieldPosition="0">
        <references count="1">
          <reference field="4294967294" count="1">
            <x v="0"/>
          </reference>
        </references>
      </pivotArea>
    </format>
    <format dxfId="3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A]"/>
        <x15:activeTabTopLevelEntity name="[Dim_SalesPerson]"/>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74C1A24-1B83-4243-821D-20FD88E2D506}" name="PivotTable15" cacheId="3" applyNumberFormats="0" applyBorderFormats="0" applyFontFormats="0" applyPatternFormats="0" applyAlignmentFormats="0" applyWidthHeightFormats="1" dataCaption="Values" tag="7c97f871-c7b7-426d-810e-6a857e4564d2" updatedVersion="8" minRefreshableVersion="3" useAutoFormatting="1" subtotalHiddenItems="1" rowGrandTotals="0" colGrandTotals="0" itemPrintTitles="1" createdVersion="8" indent="0" compact="0" compactData="0" multipleFieldFilters="0" chartFormat="3">
  <location ref="AA4:AC8"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4">
    <i>
      <x/>
    </i>
    <i>
      <x v="1"/>
    </i>
    <i>
      <x v="2"/>
    </i>
    <i>
      <x v="3"/>
    </i>
  </rowItems>
  <colFields count="1">
    <field x="-2"/>
  </colFields>
  <colItems count="2">
    <i>
      <x/>
    </i>
    <i i="1">
      <x v="1"/>
    </i>
  </colItems>
  <dataFields count="2">
    <dataField fld="0" subtotal="count" baseField="0" baseItem="0" numFmtId="171"/>
    <dataField name="Total Revenue2" fld="3" subtotal="count" showDataAs="percentDiff" baseField="1" baseItem="1048828" numFmtId="10">
      <extLst>
        <ext xmlns:x14="http://schemas.microsoft.com/office/spreadsheetml/2009/9/main" uri="{E15A36E0-9728-4e99-A89B-3F7291B0FE68}">
          <x14:dataField sourceField="0" uniqueName="[__Xl2].[Measures].[Total Revenue]"/>
        </ext>
      </extLst>
    </dataField>
  </dataFields>
  <formats count="7">
    <format dxfId="41">
      <pivotArea type="all" dataOnly="0" outline="0" fieldPosition="0"/>
    </format>
    <format dxfId="40">
      <pivotArea outline="0" collapsedLevelsAreSubtotals="1" fieldPosition="0"/>
    </format>
    <format dxfId="39">
      <pivotArea dataOnly="0" labelOnly="1" outline="0" fieldPosition="0">
        <references count="1">
          <reference field="4294967294" count="1">
            <x v="0"/>
          </reference>
        </references>
      </pivotArea>
    </format>
    <format dxfId="38">
      <pivotArea outline="0" collapsedLevelsAreSubtotals="1" fieldPosition="0"/>
    </format>
    <format dxfId="37">
      <pivotArea outline="0" fieldPosition="0">
        <references count="1">
          <reference field="4294967294" count="1">
            <x v="1"/>
          </reference>
        </references>
      </pivotArea>
    </format>
    <format dxfId="36">
      <pivotArea outline="0" fieldPosition="0">
        <references count="1">
          <reference field="4294967294" count="1" selected="0">
            <x v="0"/>
          </reference>
        </references>
      </pivotArea>
    </format>
    <format dxfId="35">
      <pivotArea outline="0" fieldPosition="0">
        <references count="2">
          <reference field="4294967294" count="1" selected="0">
            <x v="1"/>
          </reference>
          <reference field="1" count="3" selected="0">
            <x v="1"/>
            <x v="2"/>
            <x v="3"/>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A]"/>
        <x15:activeTabTopLevelEntity name="[Dim_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850177-DEE7-4A53-AF52-D53C0AEF9613}" name="PivotTable14" cacheId="2" applyNumberFormats="0" applyBorderFormats="0" applyFontFormats="0" applyPatternFormats="0" applyAlignmentFormats="0" applyWidthHeightFormats="1" dataCaption="Values" tag="f992d3d3-5a55-4df7-a661-2b7f66240e02" updatedVersion="8" minRefreshableVersion="3" useAutoFormatting="1" subtotalHiddenItems="1" rowGrandTotals="0" colGrandTotals="0" itemPrintTitles="1" createdVersion="8" indent="0" compact="0" compactData="0" multipleFieldFilters="0" chartFormat="1">
  <location ref="V4:X6"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fld="0" subtotal="count" baseField="0" baseItem="0"/>
    <dataField name="Total Revenue2" fld="3" subtotal="count" showDataAs="percentOfTotal" baseField="0" baseItem="0" numFmtId="10">
      <extLst>
        <ext xmlns:x14="http://schemas.microsoft.com/office/spreadsheetml/2009/9/main" uri="{E15A36E0-9728-4e99-A89B-3F7291B0FE68}">
          <x14:dataField sourceField="0" uniqueName="[__Xl2].[Measures].[Total Revenue]"/>
        </ext>
      </extLst>
    </dataField>
  </dataFields>
  <formats count="5">
    <format dxfId="46">
      <pivotArea type="all" dataOnly="0" outline="0" fieldPosition="0"/>
    </format>
    <format dxfId="45">
      <pivotArea outline="0" collapsedLevelsAreSubtotals="1" fieldPosition="0"/>
    </format>
    <format dxfId="44">
      <pivotArea dataOnly="0" labelOnly="1" outline="0" fieldPosition="0">
        <references count="1">
          <reference field="4294967294" count="1">
            <x v="0"/>
          </reference>
        </references>
      </pivotArea>
    </format>
    <format dxfId="43">
      <pivotArea outline="0" collapsedLevelsAreSubtotals="1" fieldPosition="0"/>
    </format>
    <format dxfId="42">
      <pivotArea outline="0" fieldPosition="0">
        <references count="1">
          <reference field="4294967294" count="1">
            <x v="1"/>
          </reference>
        </references>
      </pivotArea>
    </format>
  </format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A]"/>
        <x15:activeTabTopLevelEntity name="[Dim_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706F18-B2AA-43C5-9B31-57399466DCFB}" name="PivotTable12" cacheId="1" applyNumberFormats="0" applyBorderFormats="0" applyFontFormats="0" applyPatternFormats="0" applyAlignmentFormats="0" applyWidthHeightFormats="1" dataCaption="Values" tag="01e59036-2014-4d03-978f-6cd569fba298" updatedVersion="8" minRefreshableVersion="3" useAutoFormatting="1" subtotalHiddenItems="1" rowGrandTotals="0" colGrandTotals="0" itemPrintTitles="1" createdVersion="8" indent="0" compact="0" compactData="0" multipleFieldFilters="0" chartFormat="1">
  <location ref="Q4:R5" firstHeaderRow="0" firstDataRow="1" firstDataCol="0"/>
  <pivotFields count="3">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formats count="4">
    <format dxfId="50">
      <pivotArea type="all" dataOnly="0" outline="0" fieldPosition="0"/>
    </format>
    <format dxfId="49">
      <pivotArea outline="0" collapsedLevelsAreSubtotals="1" fieldPosition="0"/>
    </format>
    <format dxfId="48">
      <pivotArea dataOnly="0" labelOnly="1" outline="0" fieldPosition="0">
        <references count="1">
          <reference field="4294967294" count="2">
            <x v="0"/>
            <x v="1"/>
          </reference>
        </references>
      </pivotArea>
    </format>
    <format dxfId="4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A]"/>
        <x15:activeTabTopLevelEntity name="[Dim_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160A0A-9A3E-4111-8F67-7F4ACF75CB8D}" name="PivotTable1" cacheId="0" applyNumberFormats="0" applyBorderFormats="0" applyFontFormats="0" applyPatternFormats="0" applyAlignmentFormats="0" applyWidthHeightFormats="1" dataCaption="Values" tag="67b2908a-1097-4476-8174-6cfbba04b472" updatedVersion="8" minRefreshableVersion="3" useAutoFormatting="1" subtotalHiddenItems="1" rowGrandTotals="0" colGrandTotals="0" itemPrintTitles="1" createdVersion="8" indent="0" compact="0" compactData="0" multipleFieldFilters="0" chartFormat="1">
  <location ref="B4:D16" firstHeaderRow="0" firstDataRow="1" firstDataCol="1"/>
  <pivotFields count="4">
    <pivotField axis="axisRow"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12">
    <i>
      <x/>
    </i>
    <i>
      <x v="1"/>
    </i>
    <i>
      <x v="2"/>
    </i>
    <i>
      <x v="3"/>
    </i>
    <i>
      <x v="4"/>
    </i>
    <i>
      <x v="5"/>
    </i>
    <i>
      <x v="6"/>
    </i>
    <i>
      <x v="7"/>
    </i>
    <i>
      <x v="8"/>
    </i>
    <i>
      <x v="9"/>
    </i>
    <i>
      <x v="10"/>
    </i>
    <i>
      <x v="11"/>
    </i>
  </rowItems>
  <colFields count="1">
    <field x="-2"/>
  </colFields>
  <colItems count="2">
    <i>
      <x/>
    </i>
    <i i="1">
      <x v="1"/>
    </i>
  </colItems>
  <dataFields count="2">
    <dataField fld="1" subtotal="count" baseField="0" baseItem="0"/>
    <dataField fld="2" subtotal="count" baseField="0" baseItem="0"/>
  </dataFields>
  <formats count="6">
    <format dxfId="56">
      <pivotArea type="all" dataOnly="0" outline="0" fieldPosition="0"/>
    </format>
    <format dxfId="55">
      <pivotArea outline="0" collapsedLevelsAreSubtotals="1" fieldPosition="0"/>
    </format>
    <format dxfId="54">
      <pivotArea field="0" type="button" dataOnly="0" labelOnly="1" outline="0" axis="axisRow" fieldPosition="0"/>
    </format>
    <format dxfId="53">
      <pivotArea dataOnly="0" labelOnly="1" outline="0" fieldPosition="0">
        <references count="1">
          <reference field="0" count="0"/>
        </references>
      </pivotArea>
    </format>
    <format dxfId="52">
      <pivotArea dataOnly="0" labelOnly="1" outline="0" fieldPosition="0">
        <references count="1">
          <reference field="4294967294" count="2">
            <x v="0"/>
            <x v="1"/>
          </reference>
        </references>
      </pivotArea>
    </format>
    <format dxfId="51">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A]"/>
        <x15:activeTabTopLevelEntity name="[Dim_SalesPers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753720-A2EA-426F-8FCC-7A69AFADDD0B}" name="BtCustomer" cacheId="9" applyNumberFormats="0" applyBorderFormats="0" applyFontFormats="0" applyPatternFormats="0" applyAlignmentFormats="0" applyWidthHeightFormats="1" dataCaption="Values" tag="7e696661-9afb-4f76-ba9d-52e835c39ae0" updatedVersion="8" minRefreshableVersion="3" useAutoFormatting="1" rowGrandTotals="0" colGrandTotals="0" itemPrintTitles="1" createdVersion="8" indent="0" compact="0" compactData="0" multipleFieldFilters="0">
  <location ref="G8:H13" firstHeaderRow="1" firstDataRow="1" firstDataCol="1"/>
  <pivotFields count="3">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v="4"/>
    </i>
    <i>
      <x v="3"/>
    </i>
    <i>
      <x/>
    </i>
    <i>
      <x v="1"/>
    </i>
    <i>
      <x v="2"/>
    </i>
  </rowItems>
  <colItems count="1">
    <i/>
  </colItems>
  <dataFields count="1">
    <dataField fld="1" subtotal="count" baseField="0" baseItem="0"/>
  </dataField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43">
      <autoFilter ref="A1">
        <filterColumn colId="0">
          <top10 top="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01104A1-CA99-42B5-9FDF-79E348FD4490}" name="ProductWeekday" cacheId="19" applyNumberFormats="0" applyBorderFormats="0" applyFontFormats="0" applyPatternFormats="0" applyAlignmentFormats="0" applyWidthHeightFormats="1" dataCaption="Values" tag="1e4c4758-7866-4e2c-9350-3b451d6d3d23" updatedVersion="8" minRefreshableVersion="3" useAutoFormatting="1" subtotalHiddenItems="1" rowGrandTotals="0" colGrandTotals="0" itemPrintTitles="1" createdVersion="8" indent="0" compact="0" compactData="0" multipleFieldFilters="0" chartFormat="10">
  <location ref="BC7:BD14" firstHeaderRow="1" firstDataRow="1" firstDataCol="1"/>
  <pivotFields count="6">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compact="0" allDrilled="1" outline="0" subtotalTop="0" showAll="0" sortType="ascending"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1">
    <field x="4"/>
  </rowFields>
  <rowItems count="7">
    <i>
      <x/>
    </i>
    <i>
      <x v="1"/>
    </i>
    <i>
      <x v="2"/>
    </i>
    <i>
      <x v="3"/>
    </i>
    <i>
      <x v="4"/>
    </i>
    <i>
      <x v="5"/>
    </i>
    <i>
      <x v="6"/>
    </i>
  </rowItems>
  <colItems count="1">
    <i/>
  </colItems>
  <dataFields count="1">
    <dataField fld="3" subtotal="count" baseField="0" baseItem="0" numFmtId="169"/>
  </dataFields>
  <formats count="2">
    <format dxfId="12">
      <pivotArea outline="0" fieldPosition="0">
        <references count="1">
          <reference field="4294967294" count="1">
            <x v="0"/>
          </reference>
        </references>
      </pivotArea>
    </format>
    <format dxfId="11">
      <pivotArea outline="0" collapsedLevelsAreSubtotals="1" fieldPosition="0"/>
    </format>
  </formats>
  <chartFormats count="1">
    <chartFormat chart="9"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3">
      <autoFilter ref="A1">
        <filterColumn colId="0">
          <top10 top="0" val="5" filterVal="5"/>
        </filterColumn>
      </autoFilter>
    </filter>
    <filter fld="1" type="count" id="4" iMeasureHier="43">
      <autoFilter ref="A1">
        <filterColumn colId="0">
          <top10 top="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61270F-857F-4F31-A5DF-8B18DBBBBB63}" name="ProductKPI3" cacheId="13" applyNumberFormats="0" applyBorderFormats="0" applyFontFormats="0" applyPatternFormats="0" applyAlignmentFormats="0" applyWidthHeightFormats="1" dataCaption="Values" tag="f7dd99c5-518e-4e3d-b511-05b02ab808b0" updatedVersion="8" minRefreshableVersion="3" useAutoFormatting="1" rowGrandTotals="0" colGrandTotals="0" itemPrintTitles="1" createdVersion="8" indent="0" compact="0" compactData="0" multipleFieldFilters="0">
  <location ref="Q8:V9" firstHeaderRow="0" firstDataRow="1" firstDataCol="0"/>
  <pivotFields count="9">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2" subtotal="count" baseField="0" baseItem="0"/>
    <dataField fld="3" subtotal="count" baseField="0" baseItem="0"/>
    <dataField fld="4" subtotal="count" baseField="0" baseItem="0" numFmtId="166"/>
    <dataField fld="5" subtotal="count" baseField="0" baseItem="0" numFmtId="166"/>
    <dataField fld="6" subtotal="count" baseField="0" baseItem="0"/>
    <dataField fld="7" subtotal="count" baseField="0" baseItem="0" numFmtId="166"/>
  </dataFields>
  <formats count="3">
    <format dxfId="15">
      <pivotArea outline="0" fieldPosition="0">
        <references count="1">
          <reference field="4294967294" count="1" selected="0">
            <x v="2"/>
          </reference>
        </references>
      </pivotArea>
    </format>
    <format dxfId="14">
      <pivotArea outline="0" fieldPosition="0">
        <references count="1">
          <reference field="4294967294" count="1" selected="0">
            <x v="3"/>
          </reference>
        </references>
      </pivotArea>
    </format>
    <format dxfId="13">
      <pivotArea outline="0" fieldPosition="0">
        <references count="1">
          <reference field="4294967294" count="1" selected="0">
            <x v="5"/>
          </reference>
        </references>
      </pivotArea>
    </format>
  </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3">
      <autoFilter ref="A1">
        <filterColumn colId="0">
          <top10 top="0" val="5" filterVal="5"/>
        </filterColumn>
      </autoFilter>
    </filter>
    <filter fld="1" type="count" id="4" iMeasureHier="43">
      <autoFilter ref="A1">
        <filterColumn colId="0">
          <top10 top="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BAD1CD-3079-4A17-8E9C-29477C7AAA11}" name="TopLocation" cacheId="14" applyNumberFormats="0" applyBorderFormats="0" applyFontFormats="0" applyPatternFormats="0" applyAlignmentFormats="0" applyWidthHeightFormats="1" dataCaption="Values" tag="3e95e5d7-ced1-40f7-b572-45bb888c8c6e" updatedVersion="8" minRefreshableVersion="3" useAutoFormatting="1" rowGrandTotals="0" colGrandTotals="0" itemPrintTitles="1" createdVersion="8" indent="0" compact="0" compactData="0" multipleFieldFilters="0">
  <location ref="J8:K13" firstHeaderRow="1" firstDataRow="1" firstDataCol="1"/>
  <pivotFields count="4">
    <pivotField compact="0" allDrilled="1" outline="0" subtotalTop="0" showAll="0" measureFilter="1"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
    <i>
      <x v="4"/>
    </i>
    <i>
      <x/>
    </i>
    <i>
      <x v="1"/>
    </i>
    <i>
      <x v="3"/>
    </i>
    <i>
      <x v="2"/>
    </i>
  </rowItems>
  <colItems count="1">
    <i/>
  </colItems>
  <dataFields count="1">
    <dataField fld="1" subtotal="count" baseField="0" baseItem="0"/>
  </dataField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3">
      <autoFilter ref="A1">
        <filterColumn colId="0">
          <top10 top="0" val="5" filterVal="5"/>
        </filterColumn>
      </autoFilter>
    </filter>
    <filter fld="2" type="count" id="3" iMeasureHier="43">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5062D0-9CA2-4C6B-9B90-C55A8C42023C}" name="Top 5 Product" cacheId="17" applyNumberFormats="0" applyBorderFormats="0" applyFontFormats="0" applyPatternFormats="0" applyAlignmentFormats="0" applyWidthHeightFormats="1" dataCaption="Values" tag="88f1e157-642e-4d97-b576-78d9ac73630a" updatedVersion="8" minRefreshableVersion="3" useAutoFormatting="1" subtotalHiddenItems="1" rowGrandTotals="0" colGrandTotals="0" itemPrintTitles="1" createdVersion="8" indent="0" compact="0" compactData="0" multipleFieldFilters="0" chartFormat="10">
  <location ref="BK7:BL12" firstHeaderRow="1" firstDataRow="1" firstDataCol="1"/>
  <pivotFields count="6">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compact="0" allDrilled="1" outline="0" subtotalTop="0" showAll="0" sortType="ascending" defaultSubtotal="0" defaultAttributeDrillState="1">
      <items count="5">
        <item x="0"/>
        <item x="1"/>
        <item x="2"/>
        <item x="3"/>
        <item x="4"/>
      </items>
    </pivotField>
    <pivotField dataField="1" compact="0" outline="0" subtotalTop="0" showAll="0" defaultSubtotal="0"/>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4"/>
  </rowFields>
  <rowItems count="5">
    <i>
      <x v="1"/>
    </i>
    <i>
      <x v="2"/>
    </i>
    <i>
      <x v="4"/>
    </i>
    <i>
      <x v="3"/>
    </i>
    <i>
      <x/>
    </i>
  </rowItems>
  <colItems count="1">
    <i/>
  </colItems>
  <dataFields count="1">
    <dataField fld="3" subtotal="count" baseField="0" baseItem="0"/>
  </dataFields>
  <formats count="1">
    <format dxfId="16">
      <pivotArea outline="0" collapsedLevelsAreSubtotals="1" fieldPosition="0"/>
    </format>
  </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4" type="count" id="6" iMeasureHier="43">
      <autoFilter ref="A1">
        <filterColumn colId="0">
          <top10 val="5" filterVal="5"/>
        </filterColumn>
      </autoFilter>
    </filter>
    <filter fld="0" type="count" id="2" iMeasureHier="43">
      <autoFilter ref="A1">
        <filterColumn colId="0">
          <top10 top="0" val="5" filterVal="5"/>
        </filterColumn>
      </autoFilter>
    </filter>
    <filter fld="1" type="count" id="4" iMeasureHier="43">
      <autoFilter ref="A1">
        <filterColumn colId="0">
          <top10 top="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2DF51D3-6692-42E7-85A6-7E3F3BD35DCE}" name="All Product" cacheId="16" applyNumberFormats="0" applyBorderFormats="0" applyFontFormats="0" applyPatternFormats="0" applyAlignmentFormats="0" applyWidthHeightFormats="1" dataCaption="Values" tag="bfec9ae9-6692-4409-8493-d88f42aede1f" updatedVersion="8" minRefreshableVersion="3" useAutoFormatting="1" subtotalHiddenItems="1" rowGrandTotals="0" colGrandTotals="0" itemPrintTitles="1" createdVersion="8" indent="0" compact="0" compactData="0" multipleFieldFilters="0" chartFormat="10">
  <location ref="BO7:BQ107" firstHeaderRow="0" firstDataRow="1" firstDataCol="1"/>
  <pivotFields count="7">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compact="0" allDrilled="1" outline="0" subtotalTop="0" showAll="0" sortType="ascending"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dataField="1" compact="0" outline="0" subtotalTop="0" showAll="0" defaultSubtotal="0"/>
    <pivotField compact="0" allDrilled="1" outline="0" subtotalTop="0" showAll="0" dataSourceSort="1" defaultSubtotal="0" defaultAttributeDrillState="1"/>
  </pivotFields>
  <rowFields count="1">
    <field x="4"/>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rowItems>
  <colFields count="1">
    <field x="-2"/>
  </colFields>
  <colItems count="2">
    <i>
      <x/>
    </i>
    <i i="1">
      <x v="1"/>
    </i>
  </colItems>
  <dataFields count="2">
    <dataField fld="3" subtotal="count" baseField="0" baseItem="0"/>
    <dataField fld="5" subtotal="count" baseField="0" baseItem="0"/>
  </dataFields>
  <formats count="1">
    <format dxfId="17">
      <pivotArea outline="0" collapsedLevelsAreSubtotals="1" fieldPosition="0"/>
    </format>
  </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3">
      <autoFilter ref="A1">
        <filterColumn colId="0">
          <top10 top="0" val="5" filterVal="5"/>
        </filterColumn>
      </autoFilter>
    </filter>
    <filter fld="1" type="count" id="4" iMeasureHier="43">
      <autoFilter ref="A1">
        <filterColumn colId="0">
          <top10 top="0" val="5" filterVal="5"/>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Customer]"/>
        <x15:activeTabTopLevelEntity name="[A]"/>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3B7FFB-5519-474F-A0D6-9FBF84907193}" name="CustomerGender" cacheId="23" applyNumberFormats="0" applyBorderFormats="0" applyFontFormats="0" applyPatternFormats="0" applyAlignmentFormats="0" applyWidthHeightFormats="1" dataCaption="Values" tag="dcaa0ba0-f414-411f-bb27-454287e0157f" updatedVersion="8" minRefreshableVersion="3" useAutoFormatting="1" subtotalHiddenItems="1" rowGrandTotals="0" colGrandTotals="0" itemPrintTitles="1" createdVersion="8" indent="0" compact="0" compactData="0" multipleFieldFilters="0" chartFormat="6">
  <location ref="AC18:AD20" firstHeaderRow="1" firstDataRow="1" firstDataCol="1"/>
  <pivotFields count="6">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compact="0" allDrilled="1" outline="0" subtotalTop="0" showAll="0" sortType="ascending"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4"/>
  </rowFields>
  <rowItems count="2">
    <i>
      <x/>
    </i>
    <i>
      <x v="1"/>
    </i>
  </rowItems>
  <colItems count="1">
    <i/>
  </colItems>
  <dataFields count="1">
    <dataField fld="3" subtotal="count" showDataAs="percentOfTotal" baseField="0" baseItem="0" numFmtId="10"/>
  </dataFields>
  <formats count="2">
    <format dxfId="19">
      <pivotArea outline="0" collapsedLevelsAreSubtotals="1" fieldPosition="0"/>
    </format>
    <format dxfId="18">
      <pivotArea outline="0" fieldPosition="0">
        <references count="1">
          <reference field="4294967294" count="1">
            <x v="0"/>
          </reference>
        </references>
      </pivotArea>
    </format>
  </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3">
      <autoFilter ref="A1">
        <filterColumn colId="0">
          <top10 top="0" val="5" filterVal="5"/>
        </filterColumn>
      </autoFilter>
    </filter>
    <filter fld="1" type="count" id="4" iMeasureHier="43">
      <autoFilter ref="A1">
        <filterColumn colId="0">
          <top10 top="0" val="5" filterVal="5"/>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A38CAB2-C5D3-4DB5-98E2-8E991F9862C7}" name="CustomerAgeGroup" cacheId="11" applyNumberFormats="0" applyBorderFormats="0" applyFontFormats="0" applyPatternFormats="0" applyAlignmentFormats="0" applyWidthHeightFormats="1" dataCaption="Values" tag="726dc2c1-657e-484b-ad81-9bed3e26c469" updatedVersion="8" minRefreshableVersion="3" useAutoFormatting="1" subtotalHiddenItems="1" rowGrandTotals="0" colGrandTotals="0" itemPrintTitles="1" createdVersion="8" indent="0" compact="0" compactData="0" multipleFieldFilters="0" chartFormat="6">
  <location ref="Z7:AA12" firstHeaderRow="1" firstDataRow="1" firstDataCol="1"/>
  <pivotFields count="5">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axis="axisRow" compact="0" allDrilled="1" outline="0" subtotalTop="0" showAll="0" sortType="ascending" defaultSubtotal="0" defaultAttributeDrillState="1">
      <items count="5">
        <item x="0"/>
        <item x="1"/>
        <item x="2"/>
        <item x="3"/>
        <item x="4"/>
      </items>
    </pivotField>
    <pivotField compact="0" allDrilled="1" outline="0" subtotalTop="0" showAll="0" dataSourceSort="1" defaultSubtotal="0" defaultAttributeDrillState="1"/>
  </pivotFields>
  <rowFields count="1">
    <field x="3"/>
  </rowFields>
  <rowItems count="5">
    <i>
      <x/>
    </i>
    <i>
      <x v="1"/>
    </i>
    <i>
      <x v="2"/>
    </i>
    <i>
      <x v="3"/>
    </i>
    <i>
      <x v="4"/>
    </i>
  </rowItems>
  <colItems count="1">
    <i/>
  </colItems>
  <dataFields count="1">
    <dataField fld="2" subtotal="count" baseField="0" baseItem="0" numFmtId="169"/>
  </dataFields>
  <formats count="1">
    <format dxfId="20">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3">
      <autoFilter ref="A1">
        <filterColumn colId="0">
          <top10 top="0" val="5" filterVal="5"/>
        </filterColumn>
      </autoFilter>
    </filter>
    <filter fld="1" type="count" id="4" iMeasureHier="43">
      <autoFilter ref="A1">
        <filterColumn colId="0">
          <top10 top="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EEC19C0-6276-462D-8E89-3B1D18AAE575}" name="Month2" cacheId="20" applyNumberFormats="0" applyBorderFormats="0" applyFontFormats="0" applyPatternFormats="0" applyAlignmentFormats="0" applyWidthHeightFormats="1" dataCaption="Values" tag="3f6b0895-7b4a-4cf8-93ca-e67a885387e3" updatedVersion="8" minRefreshableVersion="3" useAutoFormatting="1" subtotalHiddenItems="1" rowGrandTotals="0" colGrandTotals="0" itemPrintTitles="1" createdVersion="8" indent="0" compact="0" compactData="0" multipleFieldFilters="0" chartFormat="6">
  <location ref="AU7:AV19" firstHeaderRow="1" firstDataRow="1" firstDataCol="1"/>
  <pivotFields count="5">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compact="0" allDrilled="1" outline="0" subtotalTop="0" showAll="0" sortType="ascending"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s>
  <rowFields count="1">
    <field x="4"/>
  </rowFields>
  <rowItems count="12">
    <i>
      <x/>
    </i>
    <i>
      <x v="1"/>
    </i>
    <i>
      <x v="2"/>
    </i>
    <i>
      <x v="3"/>
    </i>
    <i>
      <x v="4"/>
    </i>
    <i>
      <x v="5"/>
    </i>
    <i>
      <x v="6"/>
    </i>
    <i>
      <x v="7"/>
    </i>
    <i>
      <x v="8"/>
    </i>
    <i>
      <x v="9"/>
    </i>
    <i>
      <x v="10"/>
    </i>
    <i>
      <x v="11"/>
    </i>
  </rowItems>
  <colItems count="1">
    <i/>
  </colItems>
  <dataFields count="1">
    <dataField fld="3" subtotal="count" baseField="0" baseItem="0" numFmtId="167"/>
  </dataFields>
  <formats count="2">
    <format dxfId="22">
      <pivotArea outline="0" collapsedLevelsAreSubtotals="1" fieldPosition="0"/>
    </format>
    <format dxfId="21">
      <pivotArea outline="0" fieldPosition="0">
        <references count="1">
          <reference field="4294967294" count="1">
            <x v="0"/>
          </reference>
        </references>
      </pivotArea>
    </format>
  </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3">
      <autoFilter ref="A1">
        <filterColumn colId="0">
          <top10 top="0" val="5" filterVal="5"/>
        </filterColumn>
      </autoFilter>
    </filter>
    <filter fld="1" type="count" id="4" iMeasureHier="43">
      <autoFilter ref="A1">
        <filterColumn colId="0">
          <top10 top="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8C7B721-16E9-45FB-8FA3-AABC7406C154}" name="TopCustomer" cacheId="8" applyNumberFormats="0" applyBorderFormats="0" applyFontFormats="0" applyPatternFormats="0" applyAlignmentFormats="0" applyWidthHeightFormats="1" dataCaption="Values" tag="e3f99222-9abf-4849-a186-70c855e6a70a" updatedVersion="8" minRefreshableVersion="3" useAutoFormatting="1" subtotalHiddenItems="1" rowGrandTotals="0" colGrandTotals="0" itemPrintTitles="1" createdVersion="8" indent="0" compact="0" compactData="0" multipleFieldFilters="0">
  <location ref="C8:D13" firstHeaderRow="1" firstDataRow="1" firstDataCol="1"/>
  <pivotFields count="3">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4"/>
    </i>
    <i>
      <x v="3"/>
    </i>
    <i>
      <x v="1"/>
    </i>
    <i>
      <x v="2"/>
    </i>
  </rowItems>
  <colItems count="1">
    <i/>
  </colItems>
  <dataFields count="1">
    <dataField fld="1" subtotal="count" baseField="0" baseItem="0"/>
  </dataField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43">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34E88C1-1EA0-4E4C-9E56-8C4831D88233}" name="Month1" cacheId="21" applyNumberFormats="0" applyBorderFormats="0" applyFontFormats="0" applyPatternFormats="0" applyAlignmentFormats="0" applyWidthHeightFormats="1" dataCaption="Values" tag="5bf40891-a6bf-41cb-a5a0-ac9326323101" updatedVersion="8" minRefreshableVersion="3" useAutoFormatting="1" subtotalHiddenItems="1" rowGrandTotals="0" colGrandTotals="0" itemPrintTitles="1" createdVersion="8" indent="0" compact="0" compactData="0" multipleFieldFilters="0" chartFormat="6">
  <location ref="AP7:AQ19" firstHeaderRow="1" firstDataRow="1" firstDataCol="1"/>
  <pivotFields count="5">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compact="0" allDrilled="1" outline="0" subtotalTop="0" showAll="0" sortType="ascending"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s>
  <rowFields count="1">
    <field x="4"/>
  </rowFields>
  <rowItems count="12">
    <i>
      <x/>
    </i>
    <i>
      <x v="1"/>
    </i>
    <i>
      <x v="2"/>
    </i>
    <i>
      <x v="3"/>
    </i>
    <i>
      <x v="4"/>
    </i>
    <i>
      <x v="5"/>
    </i>
    <i>
      <x v="6"/>
    </i>
    <i>
      <x v="7"/>
    </i>
    <i>
      <x v="8"/>
    </i>
    <i>
      <x v="9"/>
    </i>
    <i>
      <x v="10"/>
    </i>
    <i>
      <x v="11"/>
    </i>
  </rowItems>
  <colItems count="1">
    <i/>
  </colItems>
  <dataFields count="1">
    <dataField fld="3" subtotal="count" showDataAs="percentDiff" baseField="4" baseItem="1048828" numFmtId="10"/>
  </dataFields>
  <formats count="2">
    <format dxfId="24">
      <pivotArea outline="0" collapsedLevelsAreSubtotals="1" fieldPosition="0"/>
    </format>
    <format dxfId="23">
      <pivotArea outline="0" fieldPosition="0">
        <references count="1">
          <reference field="4294967294" count="1">
            <x v="0"/>
          </reference>
        </references>
      </pivotArea>
    </format>
  </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3">
      <autoFilter ref="A1">
        <filterColumn colId="0">
          <top10 top="0" val="5" filterVal="5"/>
        </filterColumn>
      </autoFilter>
    </filter>
    <filter fld="1" type="count" id="4" iMeasureHier="43">
      <autoFilter ref="A1">
        <filterColumn colId="0">
          <top10 top="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759458B-BE78-464E-8CB9-9FF6DFD5D978}" name="ProductKPI2" cacheId="12" applyNumberFormats="0" applyBorderFormats="0" applyFontFormats="0" applyPatternFormats="0" applyAlignmentFormats="0" applyWidthHeightFormats="1" dataCaption="Values" tag="6127350b-78c1-4934-88b3-9af1918f771c" updatedVersion="8" minRefreshableVersion="3" useAutoFormatting="1" subtotalHiddenItems="1" rowGrandTotals="0" colGrandTotals="0" itemPrintTitles="1" createdVersion="8" indent="0" compact="0" compactData="0" multipleFieldFilters="0">
  <location ref="AC7:AD8" firstHeaderRow="0" firstDataRow="1" firstDataCol="0"/>
  <pivotFields count="5">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2">
    <i>
      <x/>
    </i>
    <i i="1">
      <x v="1"/>
    </i>
  </colItems>
  <dataFields count="2">
    <dataField name="Average of Customer Age" fld="2" subtotal="average" baseField="0" baseItem="0" numFmtId="1"/>
    <dataField fld="3" subtotal="count" baseField="0" baseItem="0"/>
  </dataField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Ag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3">
      <autoFilter ref="A1">
        <filterColumn colId="0">
          <top10 top="0" val="5" filterVal="5"/>
        </filterColumn>
      </autoFilter>
    </filter>
    <filter fld="1" type="count" id="4" iMeasureHier="43">
      <autoFilter ref="A1">
        <filterColumn colId="0">
          <top10 top="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2E218A9-70AB-451B-A2AB-A8AD926D8AAA}" name="PivotTable16" cacheId="15" applyNumberFormats="0" applyBorderFormats="0" applyFontFormats="0" applyPatternFormats="0" applyAlignmentFormats="0" applyWidthHeightFormats="1" dataCaption="Values" tag="562db252-470e-429b-b8d4-38faf4195863" updatedVersion="8" minRefreshableVersion="3" useAutoFormatting="1" subtotalHiddenItems="1" rowGrandTotals="0" colGrandTotals="0" itemPrintTitles="1" createdVersion="8" indent="0" compact="0" compactData="0" multipleFieldFilters="0" chartFormat="14">
  <location ref="BT7:BU15" firstHeaderRow="1" firstDataRow="1" firstDataCol="1"/>
  <pivotFields count="7">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compact="0" allDrilled="1" outline="0" subtotalTop="0" showAll="0" sortType="ascending" defaultSubtotal="0" defaultAttributeDrillState="1">
      <items count="5">
        <item x="0"/>
        <item x="1"/>
        <item x="2"/>
        <item x="3"/>
        <item x="4"/>
      </items>
    </pivotField>
    <pivotField dataField="1" compact="0" outline="0" subtotalTop="0" showAll="0" defaultSubtotal="0"/>
    <pivotField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5"/>
  </rowFields>
  <rowItems count="8">
    <i>
      <x v="4"/>
    </i>
    <i>
      <x v="5"/>
    </i>
    <i>
      <x v="6"/>
    </i>
    <i>
      <x v="7"/>
    </i>
    <i>
      <x v="2"/>
    </i>
    <i>
      <x v="1"/>
    </i>
    <i>
      <x/>
    </i>
    <i>
      <x v="3"/>
    </i>
  </rowItems>
  <colItems count="1">
    <i/>
  </colItems>
  <dataFields count="1">
    <dataField fld="3" subtotal="count" baseField="0" baseItem="0"/>
  </dataFields>
  <formats count="1">
    <format dxfId="25">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2" iMeasureHier="43">
      <autoFilter ref="A1">
        <filterColumn colId="0">
          <top10 top="0" val="5" filterVal="5"/>
        </filterColumn>
      </autoFilter>
    </filter>
    <filter fld="1" type="count" id="4" iMeasureHier="43">
      <autoFilter ref="A1">
        <filterColumn colId="0">
          <top10 top="0" val="5" filterVal="5"/>
        </filterColumn>
      </autoFilter>
    </filter>
    <filter fld="4" type="count" id="6" iMeasureHier="43">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B7BDA90-D9B7-4C65-9622-A8BE7D11C216}" name="Product KPI" cacheId="18" applyNumberFormats="0" applyBorderFormats="0" applyFontFormats="0" applyPatternFormats="0" applyAlignmentFormats="0" applyWidthHeightFormats="1" dataCaption="Values" tag="faa7ed2d-bb89-4c29-b19e-06375732b3f2" updatedVersion="8" minRefreshableVersion="3" useAutoFormatting="1" subtotalHiddenItems="1" rowGrandTotals="0" colGrandTotals="0" itemPrintTitles="1" createdVersion="8" indent="0" compact="0" compactData="0" multipleFieldFilters="0" chartFormat="10">
  <location ref="BG7:BI8" firstHeaderRow="0" firstDataRow="1" firstDataCol="0"/>
  <pivotFields count="7">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compact="0" allDrilled="1" outline="0" subtotalTop="0" showAll="0" sortType="ascending" defaultSubtotal="0" defaultAttributeDrillState="1">
      <items count="5">
        <item x="0"/>
        <item x="1"/>
        <item x="2"/>
        <item x="3"/>
        <item x="4"/>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3">
    <i>
      <x/>
    </i>
    <i i="1">
      <x v="1"/>
    </i>
    <i i="2">
      <x v="2"/>
    </i>
  </colItems>
  <dataFields count="3">
    <dataField fld="3" subtotal="count" baseField="0" baseItem="0"/>
    <dataField fld="4" subtotal="count" baseField="0" baseItem="0" numFmtId="10"/>
    <dataField fld="5" subtotal="count" baseField="0" baseItem="0" numFmtId="10"/>
  </dataFields>
  <formats count="3">
    <format dxfId="28">
      <pivotArea outline="0" collapsedLevelsAreSubtotals="1" fieldPosition="0"/>
    </format>
    <format dxfId="27">
      <pivotArea outline="0" fieldPosition="0">
        <references count="1">
          <reference field="4294967294" count="1" selected="0">
            <x v="1"/>
          </reference>
        </references>
      </pivotArea>
    </format>
    <format dxfId="26">
      <pivotArea outline="0" fieldPosition="0">
        <references count="1">
          <reference field="4294967294" count="1" selected="0">
            <x v="2"/>
          </reference>
        </references>
      </pivotArea>
    </format>
  </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3">
      <autoFilter ref="A1">
        <filterColumn colId="0">
          <top10 top="0" val="5" filterVal="5"/>
        </filterColumn>
      </autoFilter>
    </filter>
    <filter fld="1" type="count" id="4" iMeasureHier="43">
      <autoFilter ref="A1">
        <filterColumn colId="0">
          <top10 top="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activeTabTopLevelEntity name="[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DA0567F-3D2E-44AB-A196-3779690DAD36}" name="M" cacheId="22" applyNumberFormats="0" applyBorderFormats="0" applyFontFormats="0" applyPatternFormats="0" applyAlignmentFormats="0" applyWidthHeightFormats="1" dataCaption="Values" tag="e93a5bdb-dffd-46a6-9943-fe75c118290a" updatedVersion="8" minRefreshableVersion="3" useAutoFormatting="1" subtotalHiddenItems="1" rowGrandTotals="0" colGrandTotals="0" itemPrintTitles="1" createdVersion="8" indent="0" compact="0" compactData="0" multipleFieldFilters="0" chartFormat="6">
  <location ref="AJ7:AK19" firstHeaderRow="1" firstDataRow="1" firstDataCol="1"/>
  <pivotFields count="5">
    <pivotField compact="0" allDrilled="1" outline="0" subtotalTop="0" showAll="0" measureFilter="1" dataSourceSort="1" defaultSubtotal="0" defaultAttributeDrillState="1">
      <items count="5">
        <item x="0"/>
        <item x="1"/>
        <item x="2"/>
        <item x="3"/>
        <item x="4"/>
      </items>
    </pivotField>
    <pivotField compact="0" allDrilled="1" outline="0" subtotalTop="0" showAll="0" measureFilter="1" defaultSubtotal="0" defaultAttributeDrillState="1">
      <items count="5">
        <item x="0"/>
        <item x="1"/>
        <item x="2"/>
        <item x="3"/>
        <item x="4"/>
      </items>
    </pivotField>
    <pivotField compact="0" allDrilled="1" outline="0" subtotalTop="0" showAll="0" sortType="ascending"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s>
  <rowFields count="1">
    <field x="4"/>
  </rowFields>
  <rowItems count="12">
    <i>
      <x/>
    </i>
    <i>
      <x v="1"/>
    </i>
    <i>
      <x v="2"/>
    </i>
    <i>
      <x v="3"/>
    </i>
    <i>
      <x v="4"/>
    </i>
    <i>
      <x v="5"/>
    </i>
    <i>
      <x v="6"/>
    </i>
    <i>
      <x v="7"/>
    </i>
    <i>
      <x v="8"/>
    </i>
    <i>
      <x v="9"/>
    </i>
    <i>
      <x v="10"/>
    </i>
    <i>
      <x v="11"/>
    </i>
  </rowItems>
  <colItems count="1">
    <i/>
  </colItems>
  <dataFields count="1">
    <dataField fld="3" subtotal="count" showDataAs="percentOfTotal" baseField="0" baseItem="0" numFmtId="10"/>
  </dataFields>
  <formats count="2">
    <format dxfId="30">
      <pivotArea outline="0" collapsedLevelsAreSubtotals="1" fieldPosition="0"/>
    </format>
    <format dxfId="29">
      <pivotArea outline="0" fieldPosition="0">
        <references count="1">
          <reference field="4294967294" count="1">
            <x v="0"/>
          </reference>
        </references>
      </pivotArea>
    </format>
  </format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43">
      <autoFilter ref="A1">
        <filterColumn colId="0">
          <top10 top="0" val="5" filterVal="5"/>
        </filterColumn>
      </autoFilter>
    </filter>
    <filter fld="1" type="count" id="4" iMeasureHier="43">
      <autoFilter ref="A1">
        <filterColumn colId="0">
          <top10 top="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AB8D674-99D3-4508-B15A-D32455F709F1}" name="BTLocation" cacheId="10" applyNumberFormats="0" applyBorderFormats="0" applyFontFormats="0" applyPatternFormats="0" applyAlignmentFormats="0" applyWidthHeightFormats="1" dataCaption="Values" tag="89d57bfb-007c-4ef6-a1b8-c5a2bd94ac8e" updatedVersion="8" minRefreshableVersion="3" useAutoFormatting="1" rowGrandTotals="0" colGrandTotals="0" itemPrintTitles="1" createdVersion="8" indent="0" compact="0" compactData="0" multipleFieldFilters="0">
  <location ref="M8:N13" firstHeaderRow="1" firstDataRow="1" firstDataCol="1"/>
  <pivotFields count="4">
    <pivotField compact="0" allDrilled="1" outline="0" subtotalTop="0" showAll="0" measureFilter="1" dataSourceSort="1" defaultSubtotal="0" defaultAttributeDrillState="1">
      <items count="5">
        <item x="0"/>
        <item x="1"/>
        <item x="2"/>
        <item x="3"/>
        <item x="4"/>
      </items>
    </pivotField>
    <pivotField dataField="1" compact="0" outline="0" subtotalTop="0" showAll="0" defaultSubtotal="0"/>
    <pivotField axis="axisRow" compact="0" allDrilled="1" outline="0"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
    <i>
      <x v="3"/>
    </i>
    <i>
      <x v="2"/>
    </i>
    <i>
      <x v="4"/>
    </i>
    <i>
      <x v="1"/>
    </i>
    <i>
      <x/>
    </i>
  </rowItems>
  <colItems count="1">
    <i/>
  </colItems>
  <dataFields count="1">
    <dataField fld="1" subtotal="count" baseField="0" baseItem="0"/>
  </dataFields>
  <pivotHierarchies count="6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count" id="4" iMeasureHier="43">
      <autoFilter ref="A1">
        <filterColumn colId="0">
          <top10 top="0" val="5" filterVal="5"/>
        </filterColumn>
      </autoFilter>
    </filter>
    <filter fld="0" type="count" id="2" iMeasureHier="43">
      <autoFilter ref="A1">
        <filterColumn colId="0">
          <top10 top="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7DD42C9-A061-4C56-92B3-C84A41BC942C}" sourceName="[Date].[Month]">
  <pivotTables>
    <pivotTable tabId="1" name="Store_RevenueTarget"/>
    <pivotTable tabId="1" name="PivotTable3"/>
    <pivotTable tabId="1" name="KPI"/>
  </pivotTables>
  <data>
    <olap pivotCacheId="278088246">
      <levels count="2">
        <level uniqueName="[Date].[Month].[(All)]" sourceCaption="(All)" count="0"/>
        <level uniqueName="[Date].[Month].[Month]" sourceCaption="Month" count="12">
          <ranges>
            <range startItem="0">
              <i n="[Date].[Month].&amp;[Jan]" c="Jan"/>
              <i n="[Date].[Month].&amp;[Feb]" c="Feb"/>
              <i n="[Date].[Month].&amp;[Mar]" c="Mar"/>
              <i n="[Date].[Month].&amp;[Apr]" c="Apr"/>
              <i n="[Date].[Month].&amp;[May]" c="May"/>
              <i n="[Date].[Month].&amp;[Jun]" c="Jun"/>
              <i n="[Date].[Month].&amp;[Jul]" c="Jul"/>
              <i n="[Date].[Month].&amp;[Aug]" c="Aug"/>
              <i n="[Date].[Month].&amp;[Sep]" c="Sep"/>
              <i n="[Date].[Month].&amp;[Oct]" c="Oct"/>
              <i n="[Date].[Month].&amp;[Nov]" c="Nov"/>
              <i n="[Date].[Month].&amp;[Dec]" c="Dec"/>
            </range>
          </ranges>
        </level>
      </levels>
      <selections count="2">
        <selection n="[Date].[Month].&amp;[Aug]"/>
        <selection n="[Date].[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855DFDC8-262B-4EAB-9BA5-E1AA01126B2A}" sourceName="[Dim_SalesPerson].[Store Name]">
  <pivotTables>
    <pivotTable tabId="4" name="PivotTable1"/>
    <pivotTable tabId="4" name="PivotTable12"/>
    <pivotTable tabId="4" name="PivotTable14"/>
    <pivotTable tabId="4" name="PivotTable15"/>
    <pivotTable tabId="4" name="PivotTable18"/>
  </pivotTables>
  <data>
    <olap pivotCacheId="478006438">
      <levels count="2">
        <level uniqueName="[Dim_SalesPerson].[Store Name].[(All)]" sourceCaption="(All)" count="0"/>
        <level uniqueName="[Dim_SalesPerson].[Store Name].[Store Name]" sourceCaption="Store Name" count="10">
          <ranges>
            <range startItem="0">
              <i n="[Dim_SalesPerson].[Store Name].&amp;[Barron-Fleming]" c="Barron-Fleming"/>
              <i n="[Dim_SalesPerson].[Store Name].&amp;[Berg-Trujillo]" c="Berg-Trujillo"/>
              <i n="[Dim_SalesPerson].[Store Name].&amp;[Lee-Myers]" c="Lee-Myers"/>
              <i n="[Dim_SalesPerson].[Store Name].&amp;[Lopez]" c="Lopez"/>
              <i n="[Dim_SalesPerson].[Store Name].&amp;[Martinez]" c="Martinez"/>
              <i n="[Dim_SalesPerson].[Store Name].&amp;[Miller]" c="Miller"/>
              <i n="[Dim_SalesPerson].[Store Name].&amp;[Myers-Lopez]" c="Myers-Lopez"/>
              <i n="[Dim_SalesPerson].[Store Name].&amp;[Novak PLC]" c="Novak PLC"/>
              <i n="[Dim_SalesPerson].[Store Name].&amp;[Thomas]" c="Thomas"/>
              <i n="[Dim_SalesPerson].[Store Name].&amp;[Valdez]" c="Valdez"/>
            </range>
          </ranges>
        </level>
      </levels>
      <selections count="1">
        <selection n="[Dim_SalesPerson].[Store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739DAD11-57C8-4255-A7C1-92C21A08BE91}" sourceName="[Date].[Month]">
  <pivotTables>
    <pivotTable tabId="7" name="TopCustomer"/>
    <pivotTable tabId="7" name="BtCustomer"/>
    <pivotTable tabId="7" name="BTLocation"/>
    <pivotTable tabId="7" name="CustomerAgeGroup"/>
    <pivotTable tabId="7" name="ProductKPI2"/>
    <pivotTable tabId="7" name="ProductKPI3"/>
    <pivotTable tabId="7" name="TopLocation"/>
    <pivotTable tabId="7" name="PivotTable16"/>
    <pivotTable tabId="7" name="All Product"/>
    <pivotTable tabId="7" name="Top 5 Product"/>
    <pivotTable tabId="7" name="Product KPI"/>
    <pivotTable tabId="7" name="ProductWeekday"/>
    <pivotTable tabId="7" name="Month2"/>
    <pivotTable tabId="7" name="Month1"/>
    <pivotTable tabId="7" name="M"/>
    <pivotTable tabId="7" name="CustomerGender"/>
  </pivotTables>
  <data>
    <olap pivotCacheId="1986717737">
      <levels count="2">
        <level uniqueName="[Date].[Month].[(All)]" sourceCaption="(All)" count="0"/>
        <level uniqueName="[Date].[Month].[Month]" sourceCaption="Month" count="12">
          <ranges>
            <range startItem="0">
              <i n="[Date].[Month].&amp;[Jan]" c="Jan"/>
              <i n="[Date].[Month].&amp;[Feb]" c="Feb"/>
              <i n="[Date].[Month].&amp;[Mar]" c="Mar"/>
              <i n="[Date].[Month].&amp;[Apr]" c="Apr"/>
              <i n="[Date].[Month].&amp;[May]" c="May"/>
              <i n="[Date].[Month].&amp;[Jun]" c="Jun"/>
              <i n="[Date].[Month].&amp;[Jul]" c="Jul"/>
              <i n="[Date].[Month].&amp;[Aug]" c="Aug"/>
              <i n="[Date].[Month].&amp;[Sep]" c="Sep"/>
              <i n="[Date].[Month].&amp;[Oct]" c="Oct"/>
              <i n="[Date].[Month].&amp;[Nov]" c="Nov"/>
              <i n="[Date].[Month].&amp;[Dec]" c="Dec"/>
            </range>
          </ranges>
        </level>
      </levels>
      <selections count="1">
        <selection n="[Date].[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DC85E86-B1DB-4F22-A68D-A175B543A2E7}" sourceName="[Dim_Products].[Category]">
  <pivotTables>
    <pivotTable tabId="7" name="TopCustomer"/>
    <pivotTable tabId="7" name="BtCustomer"/>
    <pivotTable tabId="7" name="BTLocation"/>
    <pivotTable tabId="7" name="CustomerAgeGroup"/>
    <pivotTable tabId="7" name="CustomerGender"/>
    <pivotTable tabId="7" name="Month1"/>
    <pivotTable tabId="7" name="Month2"/>
    <pivotTable tabId="7" name="Product KPI"/>
    <pivotTable tabId="7" name="ProductKPI2"/>
    <pivotTable tabId="7" name="ProductKPI3"/>
    <pivotTable tabId="7" name="ProductWeekday"/>
    <pivotTable tabId="7" name="Top 5 Product"/>
    <pivotTable tabId="7" name="TopLocation"/>
  </pivotTables>
  <data>
    <olap pivotCacheId="1986717737">
      <levels count="2">
        <level uniqueName="[Dim_Products].[Category].[(All)]" sourceCaption="(All)" count="0"/>
        <level uniqueName="[Dim_Products].[Category].[Category]" sourceCaption="Category" count="8">
          <ranges>
            <range startItem="0">
              <i n="[Dim_Products].[Category].&amp;[Alcoholic Beverage]" c="Alcoholic Beverage"/>
              <i n="[Dim_Products].[Category].&amp;[Coffee]" c="Coffee"/>
              <i n="[Dim_Products].[Category].&amp;[Energy Drink]" c="Energy Drink"/>
              <i n="[Dim_Products].[Category].&amp;[Juice]" c="Juice"/>
              <i n="[Dim_Products].[Category].&amp;[Soft Drink]" c="Soft Drink"/>
              <i n="[Dim_Products].[Category].&amp;[Sports Drink]" c="Sports Drink"/>
              <i n="[Dim_Products].[Category].&amp;[Tea]" c="Tea"/>
              <i n="[Dim_Products].[Category].&amp;[Water]" c="Water"/>
            </range>
          </ranges>
        </level>
      </levels>
      <selections count="1">
        <selection n="[Dim_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Month 1" xr10:uid="{A71ACCCE-3A09-47EA-8660-89263CBA81B2}" cache="Slicer_Month" caption="Filter by Month" columnCount="3" level="1" style="SlicerStyleLight1 2"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xr10:uid="{67F436E1-D2AC-448C-9456-8BAC399FACCC}" cache="Slicer_Store_Name" caption="Store Name" columnCount="2" level="1" style="SlicerStyleLight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BD00D19-F58F-4B96-A93F-5F64D15C5842}" cache="Slicer_Month2" caption="Month"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A0B10665-6089-47E3-8878-D4674B89A744}" cache="Slicer_Month2" caption="Month" columnCount="2" level="1" style="SlicerStyleLight1 2 2" rowHeight="241300"/>
  <slicer name="Category" xr10:uid="{0CECD8D7-99E3-4068-B4E3-C008B14392AA}" cache="Slicer_Category" caption="Category" columnCount="2" level="1" style="SlicerStyleLight1 2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webextension1.xml><?xml version="1.0" encoding="utf-8"?>
<we:webextension xmlns:we="http://schemas.microsoft.com/office/webextensions/webextension/2010/11" id="{78DB3419-DFF0-410A-9FE5-3CDB08DC3872}">
  <we:reference id="wa200004689" version="1.0.0.0" store="en-US" storeType="OMEX"/>
  <we:alternateReferences>
    <we:reference id="wa200004689" version="1.0.0.0" store="wa200004689" storeType="OMEX"/>
  </we:alternateReferences>
  <we:properties>
    <we:property name="SourceData" value="{&quot;pivotTable&quot;:&quot;Store_RevenueTarget&quot;,&quot;worksheetId&quot;:&quot;{00000000-0001-0000-0000-000000000000}&quot;}"/>
    <we:property name="ZBILicenseSettings" value="{&quot;userInfo&quot;:{&quot;name&quot;:&quot;Kien Nguyen&quot;,&quot;email&quot;:&quot;nguyenkientrung152@gmail.com&quot;,&quot;userId&quot;:&quot;00000000-0000-0000-f0e9-04f6ee93d60b&quot;,&quot;organizationId&quot;:&quot;9188040d-6c67-4c5b-b112-36a304b66dad&quot;,&quot;isViewer&quot;:false,&quot;lastDisplayedOverlay&quot;:&quot;Fri, 22 May 2026 01:01:09 GMT&quot;}}"/>
    <we:property name="ZBITablesSettings" value="{&quot;proFeaturesEnabled&quot;:true,&quot;proFeaturesUnlocked&quot;:true,&quot;proFeaturesDisabledByUser&quot;:false,&quot;invert&quot;:false,&quot;suppressZeros&quot;:true,&quot;suppressNulls&quot;:true,&quot;suppressAbsoluteVariances&quot;:false,&quot;suppressEmptyColumns&quot;:false,&quot;showAsTable&quot;:false,&quot;showAdSlide&quot;:false,&quot;chartType&quot;:&quot;Actual / Absolute / Relative&quot;,&quot;groupsInColumns&quot;:false,&quot;showGridlines&quot;:true,&quot;showMajorGridlines&quot;:true,&quot;gridlineDensity&quot;:5,&quot;showGridlinesTable&quot;:true,&quot;gridlineDensityTable&quot;:1,&quot;fontSize&quot;:10,&quot;showTotals&quot;:0,&quot;showColumnTotals&quot;:false,&quot;columnTotalLabels&quot;:{},&quot;showRowGrandTotal&quot;:false,&quot;showColumnGrandTotal&quot;:false,&quot;freezeGrandTotal&quot;:true,&quot;grandTotalGap&quot;:false,&quot;rowGrandTotalLabel&quot;:&quot;Total&quot;,&quot;columnGrandTotalLabel&quot;:&quot;Total&quot;,&quot;absoluteChart&quot;:0,&quot;valueChart&quot;:0,&quot;valueChartIntegrated&quot;:false,&quot;onlyOneColumn&quot;:false,&quot;limitOutliers&quot;:false,&quot;minOutlierValue&quot;:null,&quot;maxOutlierValue&quot;:null,&quot;gapBetweenColumnsPercent&quot;:30,&quot;showPrefixes&quot;:true,&quot;columnSettings&quot;:{},&quot;categoryFormatSettings&quot;:{},&quot;columnTotalEmphasize&quot;:{},&quot;columnTotalEmphasizeTable&quot;:{},&quot;suppressLargeRelativeVariance&quot;:false,&quot;suppressLargeRelativeVarianceValue&quot;:100,&quot;valueHeader&quot;:null,&quot;referenceHeader&quot;:null,&quot;absoluteDifferenceHeader&quot;:null,&quot;relativeDifferenceHeader&quot;:null,&quot;secondReferenceHeader&quot;:null,&quot;secondAbsoluteDifferenceHeader&quot;:null,&quot;secondRelativeDifferenceHeader&quot;:null,&quot;thirdReferenceHeader&quot;:null,&quot;thirdAbsoluteDifferenceHeader&quot;:null,&quot;thirdRelativeDifferenceHeader&quot;:null,&quot;fourthReferenceHeader&quot;:null,&quot;fourthAbsoluteDifferenceHeader&quot;:null,&quot;fourthRelativeDifferenceHeader&quot;:null,&quot;fifthReferenceHeader&quot;:null,&quot;fifthAbsoluteDifferenceHeader&quot;:null,&quot;fifthRelativeDifferenceHeader&quot;:null,&quot;sixthReferenceHeader&quot;:null,&quot;sixthAbsoluteDifferenceHeader&quot;:null,&quot;sixthRelativeDifferenceHeader&quot;:null,&quot;seventhReferenceHeader&quot;:null,&quot;seventhAbsoluteDifferenceHeader&quot;:null,&quot;seventhRelativeDifferenceHeader&quot;:null,&quot;additionalMeasure1Header&quot;:null,&quot;additionalMeasure2Header&quot;:null,&quot;additionalMeasure3Header&quot;:null,&quot;additionalMeasure4Header&quot;:null,&quot;additionalMeasure5Header&quot;:null,&quot;additionalMeasure6Header&quot;:null,&quot;additionalMeasure7Header&quot;:null,&quot;additionalMeasure8Header&quot;:null,&quot;additionalMeasure9Header&quot;:null,&quot;additionalMeasure10Header&quot;:null,&quot;additionalMeasure11Header&quot;:null,&quot;additionalMeasure12Header&quot;:null,&quot;additionalMeasure13Header&quot;:null,&quot;additionalMeasure14Header&quot;:null,&quot;additionalMeasure15Header&quot;:null,&quot;additionalMeasure16Header&quot;:null,&quot;additionalMeasure17Header&quot;:null,&quot;additionalMeasure18Header&quot;:null,&quot;additionalMeasure19Header&quot;:null,&quot;additionalMeasure20Header&quot;:null,&quot;previousYear&quot;:&quot;PY&quot;,&quot;actual&quot;:&quot;AC&quot;,&quot;forecast&quot;:&quot;FC&quot;,&quot;plan&quot;:null,&quot;plan2&quot;:null,&quot;plan3&quot;:null,&quot;forecast2&quot;:null,&quot;forecast3&quot;:null,&quot;actual-previousYear&quot;:&quot;ΔPY&quot;,&quot;actual-previousYear-percent&quot;:&quot;ΔPY%&quot;,&quot;previousYear-actual&quot;:null,&quot;previousYear-actual-percent&quot;:null,&quot;actual-forecast&quot;:null,&quot;actual-forecast-percent&quot;:null,&quot;forecast-actual&quot;:null,&quot;forecast-actual-percent&quot;:null,&quot;actual-plan&quot;:null,&quot;actual-plan-percent&quot;:null,&quot;plan-actual&quot;:null,&quot;plan-actual-percent&quot;:null,&quot;previousYear-forecast&quot;:null,&quot;previousYear-forecast-percent&quot;:null,&quot;forecast-previousYear&quot;:null,&quot;forecast-previousYear-percent&quot;:null,&quot;previousYear-plan&quot;:null,&quot;previousYear-plan-percent&quot;:null,&quot;plan-previousYear&quot;:null,&quot;plan-previousYear-percent&quot;:null,&quot;forecast-plan&quot;:null,&quot;forecast-plan-percent&quot;:null,&quot;plan-forecast&quot;:null,&quot;plan-forecast-percent&quot;:null,&quot;actual-plan2&quot;:null,&quot;actual-plan2-percent&quot;:null,&quot;actual-plan3&quot;:null,&quot;actual-plan3-percent&quot;:null,&quot;actual-forecast2&quot;:null,&quot;actual-forecast2-percent&quot;:null,&quot;actual-forecast3&quot;:null,&quot;actual-forecast3-percent&quot;:null,&quot;plan2-actual&quot;:null,&quot;plan2-actual-percent&quot;:null,&quot;plan3-actual&quot;:null,&quot;plan3-actual-percent&quot;:null,&quot;forecast2-actual&quot;:null,&quot;forecast2-actual-percent&quot;:null,&quot;forecast3-actual&quot;:null,&quot;forecast3-actual-percent&quot;:null,&quot;plan2-previousYear&quot;:null,&quot;plan2-previousYear-percent&quot;:null,&quot;plan3-previousYear&quot;:null,&quot;plan3-previousYear-percent&quot;:null,&quot;forecast2-previousYear&quot;:null,&quot;forecast2-previousYear-percent&quot;:null,&quot;forecast3-previousYear&quot;:null,&quot;forecast3-previousYear-percent&quot;:null,&quot;previousYear-plan2&quot;:null,&quot;previousYear-plan2-percent&quot;:null,&quot;previousYear-plan3&quot;:null,&quot;previousYear-plan3-percent&quot;:null,&quot;previousYear-forecast2&quot;:null,&quot;previousYear-forecast2-percent&quot;:null,&quot;previousYear-forecast3&quot;:null,&quot;previousYear-forecast3-percent&quot;:null,&quot;forecast-plan2&quot;:null,&quot;forecast-plan2-percent&quot;:null,&quot;forecast-plan3&quot;:null,&quot;forecast-plan3-percent&quot;:null,&quot;forecast2-plan&quot;:null,&quot;forecast2-plan-percent&quot;:null,&quot;forecast2-plan2&quot;:null,&quot;forecast2-plan2-percent&quot;:null,&quot;forecast2-plan3&quot;:null,&quot;forecast2-plan3-percent&quot;:null,&quot;forecast3-plan&quot;:null,&quot;forecast3-plan-percent&quot;:null,&quot;forecast3-plan2&quot;:null,&quot;forecast3-plan2-percent&quot;:null,&quot;forecast3-plan3&quot;:null,&quot;forecast3-plan3-percent&quot;:null,&quot;plan-forecast2&quot;:null,&quot;plan-forecast2-percent&quot;:null,&quot;plan-forecast3&quot;:null,&quot;plan-forecast3-percent&quot;:null,&quot;plan2-forecast&quot;:null,&quot;plan2-forecast-percent&quot;:null,&quot;plan2-forecast2&quot;:null,&quot;plan2-forecast2-percent&quot;:null,&quot;plan2-forecast3&quot;:null,&quot;plan2-forecast3-percent&quot;:null,&quot;plan3-forecast&quot;:null,&quot;plan3-forecast-percent&quot;:null,&quot;plan3-forecast2&quot;:null,&quot;plan3-forecast2-percent&quot;:null,&quot;plan3-forecast3&quot;:null,&quot;plan3-forecast3-percent&quot;:null,&quot;forecast-forecast2&quot;:null,&quot;forecast-forecast2-percent&quot;:null,&quot;forecast-forecast3&quot;:null,&quot;forecast-forecast3-percent&quot;:null,&quot;forecast2-forecast&quot;:null,&quot;forecast2-forecast-percent&quot;:null,&quot;forecast2-forecast3&quot;:null,&quot;forecast2-forecast3-percent&quot;:null,&quot;forecast3-forecast&quot;:null,&quot;forecast3-forecast-percent&quot;:null,&quot;forecast3-forecast2&quot;:null,&quot;forecast3-forecast2-percent&quot;:null,&quot;plan-plan2&quot;:null,&quot;plan-plan2-percent&quot;:null,&quot;plan-plan3&quot;:null,&quot;plan-plan3-percent&quot;:null,&quot;plan2-plan&quot;:null,&quot;plan2-plan-percent&quot;:null,&quot;plan2-plan3&quot;:null,&quot;plan2-plan3-percent&quot;:null,&quot;plan3-plan&quot;:null,&quot;plan3-plan-percent&quot;:null,&quot;plan3-plan2&quot;:null,&quot;plan3-plan2-percent&quot;:null,&quot;freezeHeaders&quot;:true,&quot;firstTimeShowingColumnAdder&quot;:true,&quot;showTitle&quot;:true,&quot;titleWrap&quot;:true,&quot;titleAlignment&quot;:&quot;left&quot;,&quot;titleFontSize&quot;:10,&quot;titleFontColor&quot;:&quot;#000&quot;,&quot;titleText&quot;:&quot;&quot;,&quot;titleFontFamily&quot;:&quot;Arial&quot;,&quot;titleFontWeight&quot;:&quot;normal&quot;,&quot;titleFontStyle&quot;:&quot;normal&quot;,&quot;freezeTitle&quot;:true,&quot;groupTitleAlignment&quot;:&quot;left&quot;,&quot;groupTitleFontSize&quot;:12,&quot;groupTitleFontColor&quot;:&quot;#000&quot;,&quot;groupTitleFontFamily&quot;:&quot;Calibri, helvetica, arial, sans-serif&quot;,&quot;groupTitleDisplayOptions&quot;:0,&quot;groupTitleWidth&quot;:50,&quot;showCategories&quot;:true,&quot;categoriesDisplayOptions&quot;:0,&quot;categoriesWidth&quot;:100,&quot;categoriesRowHeight&quot;:0,&quot;categoriesHeight&quot;:20,&quot;categoriesIndent&quot;:16,&quot;topNType&quot;:0,&quot;topNDataProperty&quot;:0,&quot;plottedDataProperties&quot;:[&quot;1&quot;,&quot;0&quot;,&quot;2&quot;,&quot;3&quot;],&quot;topNCategoriesToKeep&quot;:5,&quot;topNSettings&quot;:[],&quot;topNOtherLabel&quot;:&quot;Others&quot;,&quot;topNOtherShown&quot;:false,&quot;freezeCategories&quot;:true,&quot;showTopNForm&quot;:false,&quot;colorScheme&quot;:{&quot;axisColor&quot;:&quot;#000&quot;,&quot;lineColor&quot;:&quot;#404040&quot;,&quot;markerColor&quot;:&quot;#000&quot;,&quot;neutralColor&quot;:&quot;#404040&quot;,&quot;dotChartColor&quot;:&quot;#4080FF&quot;,&quot;gridlineColor&quot;:&quot;#ccc&quot;,&quot;negativeColor&quot;:&quot;#DC0110&quot;,&quot;positiveColor&quot;:&quot;#0E7537&quot;,&quot;highlightColor&quot;:&quot;#0070C0&quot;,&quot;majorGridlineColor&quot;:&quot;#999&quot;,&quot;useCustomScenarioColors&quot;:false},&quot;chartStyle&quot;:-1,&quot;lightenOverlapped&quot;:true,&quot;varianceDisplayType&quot;:0,&quot;showDataLabels&quot;:true,&quot;labelFontColor&quot;:&quot;#000&quot;,&quot;displayUnits&quot;:&quot;Auto&quot;,&quot;showUnits&quot;:0,&quot;decimalPlaces&quot;:1,&quot;decimalPlacesPercentage&quot;:1,&quot;suppressSmallValues&quot;:true,&quot;labelFontSize&quot;:10,&quot;labelFontFamily&quot;:&quot;Calibri, helvetica, arial, sans-serif&quot;,&quot;integratedDifferenceLabel&quot;:1,&quot;labelPercentagePointUnit&quot;:&quot;pp&quot;,&quot;labelBackgroundTransparency&quot;:20,&quot;negativeValuesFormat&quot;:0,&quot;rightAlignNumbers&quot;:false,&quot;rightAlignParenthesisOffsetNormal&quot;:0,&quot;rightAlignParenthesisOffsetBold&quot;:0,&quot;showPercentageInLabel&quot;:false,&quot;sortColumnName&quot;:&quot;actual&quot;,&quot;chartSort&quot;:0,&quot;categorySort&quot;:0,&quot;sortReferenceChart&quot;:null,&quot;company&quot;:&quot;Free version&quot;,&quot;expiryDate&quot;:null,&quot;disabledInViewMode&quot;:false,&quot;licenseKey&quot;:&quot;&quot;,&quot;lastLicenseCheck&quot;:&quot;&quot;,&quot;resultCategories&quot;:[],&quot;skippedCategories&quot;:[],&quot;flatResultCategories&quot;:[],&quot;invertedCategories&quot;:[],&quot;userOverrideCategories&quot;:[],&quot;highlightedCategories&quot;:[],&quot;highlightedCategoriesCustomColors&quot;:[],&quot;hasAutoResults&quot;:false,&quot;hasAutoInverts&quot;:false,&quot;userChangedExpandCollapse&quot;:false,&quot;invertedGroups&quot;:[],&quot;groupNames&quot;:{},&quot;groupNamesString&quot;:&quot;&quot;,&quot;allowInteractions&quot;:true,&quot;allowChartChange&quot;:true,&quot;allowSliderChange&quot;:true,&quot;allowVarianceCalculationChange&quot;:true,&quot;allowSortChange&quot;:true,&quot;allowExpandCollapseChange&quot;:true,&quot;allowExpandCollapseRowsChange&quot;:true,&quot;allowExpandCollapseColumnsChange&quot;:true,&quot;allowColumnOrderChange&quot;:true,&quot;focusModeFontZoomPercentage&quot;:150,&quot;enableMeasureDrillThrough&quot;:false,&quot;allowInteractiveCommentBox&quot;:true,&quot;analyticsDataProperty&quot;:0,&quot;showAverageLine&quot;:false,&quot;averageLineStyle&quot;:&quot;8,4&quot;,&quot;averageLineTransparency&quot;:0,&quot;averageLabelShow&quot;:true,&quot;averageLabelHorizontalPosition&quot;:1,&quot;averageLabelVerticalPosition&quot;:1,&quot;averageLabelUnits&quot;:&quot;Auto&quot;,&quot;averageLabelDecimalPlaces&quot;:1,&quot;averageLabelTextOption&quot;:0,&quot;averageLabelText&quot;:&quot;Avg.&quot;,&quot;showConstantLine&quot;:false,&quot;constantLineStyle&quot;:&quot;&quot;,&quot;constantLineValue&quot;:0,&quot;constantLineTransparency&quot;:0,&quot;constantLabelShow&quot;:true,&quot;constantLabelHorizontalPosition&quot;:1,&quot;constantLabelVerticalPosition&quot;:1,&quot;constantLabelUnits&quot;:&quot;Auto&quot;,&quot;constantLabelDecimalPlaces&quot;:1,&quot;constantLabelTextOption&quot;:0,&quot;constantLabelText&quot;:&quot;Const.&quot;,&quot;showMedianLine&quot;:false,&quot;medianLineStyle&quot;:&quot;8,4&quot;,&quot;medianLineTransparency&quot;:0,&quot;medianLabelShow&quot;:true,&quot;medianLabelHorizontalPosition&quot;:1,&quot;medianLabelVerticalPosition&quot;:1,&quot;medianLabelUnits&quot;:&quot;Auto&quot;,&quot;medianLabelDecimalPlaces&quot;:1,&quot;medianLabelTextOption&quot;:0,&quot;medianLabelText&quot;:&quot;Med.&quot;,&quot;showPercentileLine&quot;:false,&quot;percentileLineStyle&quot;:&quot;2,4&quot;,&quot;percentileLinePercent&quot;:90,&quot;percentileLineTransparency&quot;:0,&quot;percentileLabelShow&quot;:true,&quot;percentileLabelHorizontalPosition&quot;:1,&quot;percentileLabelVerticalPosition&quot;:1,&quot;percentileLabelUnits&quot;:&quot;Auto&quot;,&quot;percentileLabelDecimalPlaces&quot;:1,&quot;percentileLabelTextOption&quot;:0,&quot;percentileLabelText&quot;:&quot;Perc.&quot;,&quot;formulaCalculation&quot;:{&quot;formulas&quot;:[],&quot;expressionMappings&quot;:{},&quot;expressionElements&quot;:{},&quot;identityDataPoints&quot;:{}},&quot;showCommentBox&quot;:false,&quot;commentBoxCustomTitleStyle&quot;:false,&quot;commentBoxTitle&quot;:3,&quot;commentBoxTitleFontColor&quot;:&quot;#000&quot;,&quot;commentBoxTitleFontFamily&quot;:&quot;Calibri, helvetica, arial, sans-serif&quot;,&quot;commentBoxTitleFontSize&quot;:18,&quot;commentBoxCustomTextStyle&quot;:false,&quot;commentBoxTextFontColor&quot;:&quot;#000&quot;,&quot;commentBoxTextFontFamily&quot;:&quot;Calibri, helvetica, arial, sans-serif&quot;,&quot;commentBoxTextFontSize&quot;:16,&quot;columnSettingsString&quot;:&quot;&quot;,&quot;categoryFormatSettingsString&quot;:&quot;&quot;,&quot;invertedTotalCategories&quot;:[],&quot;collapsedCategories&quot;:[],&quot;calculationsString&quot;:&quot;&quot;,&quot;minChartWidth&quot;:140,&quot;measure1Role&quot;:&quot;Values&quot;,&quot;measure2Role&quot;:&quot;PreviousYear&quot;,&quot;measure3Role&quot;:&quot;Plan&quot;,&quot;measure4Role&quot;:&quot;Forecast&quot;,&quot;measure5Role&quot;:&quot;Comments&quot;,&quot;measureRoles&quot;:[&quot;Values&quot;,&quot;PreviousYear&quot;],&quot;enableFiltering&quot;:true,&quot;viewMode&quot;:1,&quot;commentBoxPlacement&quot;:0,&quot;commentBoxSize&quot;:&quot;0.66&quot;,&quot;commentBoxPadding&quot;:10,&quot;commentBoxListHorizontal&quot;:false,&quot;commentBoxItemsMargin&quot;:10,&quot;commentBoxBorderWidth&quot;:0,&quot;commentBoxBorderColor&quot;:&quot;#808080&quot;,&quot;commentBoxBorderRadius&quot;:0,&quot;commentBoxShadow&quot;:false,&quot;commentBoxBackgroundColor&quot;:&quot;#ffffff00&quot;,&quot;commentBoxVarianceIcon&quot;:2,&quot;commentBoxShowVariance&quot;:1,&quot;showCrossTables&quot;:false,&quot;commentMarkersDataProperties&quot;:{},&quot;selectedOrganizationStyleId&quot;:370,&quot;usedMeasuresCount&quot;:2,&quot;valueScenario&quot;:0,&quot;secondValueScenario&quot;:0,&quot;thirdValueScenario&quot;:0,&quot;fourthValueScenario&quot;:0,&quot;fifthValueScenario&quot;:0,&quot;sixthValueScenario&quot;:0,&quot;seventhValueScenario&quot;:0,&quot;valuePosition&quot;:0,&quot;secondValuePosition&quot;:0,&quot;thirdValuePosition&quot;:0,&quot;fourthValuePosition&quot;:0,&quot;fifthValuePosition&quot;:0,&quot;sixthValuePosition&quot;:0,&quot;seventhValuePosition&quot;:0,&quot;referenceScenario&quot;:1,&quot;secondReferenceScenario&quot;:1,&quot;thirdReferenceScenario&quot;:1,&quot;fourthReferenceScenario&quot;:1,&quot;fifthReferenceScenario&quot;:1,&quot;sixthReferenceScenario&quot;:1,&quot;seventhReferenceScenario&quot;:1,&quot;referencePosition&quot;:null,&quot;secondReferencePosition&quot;:null,&quot;thirdReferencePosition&quot;:null,&quot;fourthReferencePosition&quot;:null,&quot;fifthReferencePosition&quot;:null,&quot;sixthReferencePosition&quot;:null,&quot;seventhReferencePosition&quot;:null,&quot;calculations&quot;:[],&quot;scenarioOptions&quot;:{&quot;value&quot;:{&quot;index&quot;:0,&quot;scenario&quot;:0,&quot;fieldName&quot;:&quot;Total Revenue&quot;,&quot;position&quot;:null},&quot;reference&quot;:{&quot;index&quot;:1,&quot;scenario&quot;:1,&quot;fieldName&quot;:&quot;Total Target&quot;,&quot;position&quot;:null},&quot;secondReference&quot;:{&quot;index&quot;:null,&quot;scenario&quot;:null,&quot;fieldName&quot;:&quot;&quot;,&quot;position&quot;:null},&quot;thirdReference&quot;:{&quot;index&quot;:null,&quot;scenario&quot;:null,&quot;fieldName&quot;:&quot;&quot;,&quot;position&quot;:null},&quot;fourthReference&quot;:{&quot;index&quot;:null,&quot;scenario&quot;:null,&quot;fieldName&quot;:&quot;&quot;,&quot;position&quot;:null},&quot;fifthReference&quot;:{&quot;index&quot;:null,&quot;scenario&quot;:null,&quot;fieldName&quot;:&quot;&quot;,&quot;position&quot;:null},&quot;sixthReference&quot;:{&quot;index&quot;:null,&quot;scenario&quot;:null,&quot;fieldName&quot;:&quot;&quot;,&quot;position&quot;:null},&quot;seventhReference&quot;:{&quot;index&quot;:null,&quot;scenario&quot;:null,&quot;fieldName&quot;:&quot;&quot;,&quot;position&quot;:null},&quot;additionalMeasures&quot;:[],&quot;tooltips&quot;:[],&quot;comments&quot;:[]},&quot;dragStarted&quot;:false}"/>
  </we:properties>
  <we:bindings>
    <we:binding id="tablesPivotTableDataChangeEvent" type="matrix" appref="{6DBF2056-2EB0-451C-AE67-77954CCDFB9C}"/>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rinterSettings" Target="../printerSettings/printerSettings3.bin"/><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6" Type="http://schemas.openxmlformats.org/officeDocument/2006/relationships/pivotTable" Target="../pivotTables/pivotTable24.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openxmlformats.org/officeDocument/2006/relationships/pivotTable" Target="../pivotTables/pivotTable23.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pivotTable" Target="../pivotTables/pivotTable22.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3.vml"/><Relationship Id="rId7" Type="http://schemas.openxmlformats.org/officeDocument/2006/relationships/ctrlProp" Target="../ctrlProps/ctrlProp4.xml"/><Relationship Id="rId2" Type="http://schemas.openxmlformats.org/officeDocument/2006/relationships/drawing" Target="../drawings/drawing4.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10" Type="http://schemas.microsoft.com/office/2007/relationships/slicer" Target="../slicers/slicer4.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Y16"/>
  <sheetViews>
    <sheetView topLeftCell="O3" workbookViewId="0">
      <selection activeCell="O9" sqref="O9:Q9"/>
    </sheetView>
  </sheetViews>
  <sheetFormatPr defaultRowHeight="14.5" x14ac:dyDescent="0.35"/>
  <cols>
    <col min="2" max="2" width="12.7265625" bestFit="1" customWidth="1"/>
    <col min="3" max="3" width="7.36328125" bestFit="1" customWidth="1"/>
    <col min="4" max="4" width="11.90625" bestFit="1" customWidth="1"/>
    <col min="5" max="5" width="13.90625" bestFit="1" customWidth="1"/>
    <col min="6" max="6" width="13" bestFit="1" customWidth="1"/>
    <col min="7" max="7" width="11.54296875" bestFit="1" customWidth="1"/>
    <col min="8" max="8" width="11.08984375" bestFit="1" customWidth="1"/>
    <col min="9" max="9" width="9.7265625" bestFit="1" customWidth="1"/>
    <col min="10" max="10" width="17.08984375" bestFit="1" customWidth="1"/>
    <col min="11" max="11" width="12.08984375" bestFit="1" customWidth="1"/>
    <col min="12" max="12" width="10.90625" bestFit="1" customWidth="1"/>
    <col min="15" max="15" width="13.7265625" bestFit="1" customWidth="1"/>
    <col min="16" max="16" width="12.7265625" bestFit="1" customWidth="1"/>
    <col min="17" max="23" width="10.90625" bestFit="1" customWidth="1"/>
    <col min="24" max="24" width="12.36328125" bestFit="1" customWidth="1"/>
    <col min="25" max="25" width="12.7265625" bestFit="1" customWidth="1"/>
  </cols>
  <sheetData>
    <row r="5" spans="2:25" x14ac:dyDescent="0.35">
      <c r="B5" t="s">
        <v>1</v>
      </c>
      <c r="C5" t="s">
        <v>2</v>
      </c>
      <c r="D5" t="s">
        <v>3</v>
      </c>
      <c r="E5" t="s">
        <v>8</v>
      </c>
      <c r="F5" t="s">
        <v>4</v>
      </c>
      <c r="G5" t="s">
        <v>5</v>
      </c>
      <c r="H5" t="s">
        <v>6</v>
      </c>
      <c r="I5" t="s">
        <v>7</v>
      </c>
      <c r="J5" t="s">
        <v>9</v>
      </c>
      <c r="K5" t="s">
        <v>10</v>
      </c>
      <c r="L5" t="s">
        <v>11</v>
      </c>
      <c r="O5" s="5" t="s">
        <v>12</v>
      </c>
      <c r="P5" t="s">
        <v>1</v>
      </c>
      <c r="Q5" t="s">
        <v>11</v>
      </c>
      <c r="X5" s="5" t="s">
        <v>12</v>
      </c>
      <c r="Y5" t="s">
        <v>1</v>
      </c>
    </row>
    <row r="6" spans="2:25" x14ac:dyDescent="0.35">
      <c r="B6" s="7">
        <v>941267.3899999999</v>
      </c>
      <c r="C6" s="7">
        <v>537178.08000000031</v>
      </c>
      <c r="D6" s="7">
        <v>404089.30999999959</v>
      </c>
      <c r="E6" s="2">
        <v>0.42930342035964897</v>
      </c>
      <c r="F6" s="8">
        <v>3383</v>
      </c>
      <c r="G6" s="1">
        <v>75554.379999999903</v>
      </c>
      <c r="H6" s="2">
        <v>8.0268774635866139E-2</v>
      </c>
      <c r="I6" s="8">
        <v>100</v>
      </c>
      <c r="J6" s="8">
        <v>103408</v>
      </c>
      <c r="K6" s="8">
        <v>8260</v>
      </c>
      <c r="L6" s="7">
        <v>853706</v>
      </c>
      <c r="O6" s="6" t="s">
        <v>22</v>
      </c>
      <c r="P6" s="1">
        <v>82122.720000000001</v>
      </c>
      <c r="Q6" s="1">
        <v>70139</v>
      </c>
      <c r="X6" s="6" t="s">
        <v>30</v>
      </c>
      <c r="Y6" s="1">
        <v>455501.13999999996</v>
      </c>
    </row>
    <row r="7" spans="2:25" x14ac:dyDescent="0.35">
      <c r="O7" s="6" t="s">
        <v>19</v>
      </c>
      <c r="P7" s="1">
        <v>94969.310000000012</v>
      </c>
      <c r="Q7" s="1">
        <v>91690</v>
      </c>
      <c r="X7" s="6" t="s">
        <v>25</v>
      </c>
      <c r="Y7" s="1">
        <v>485766.24999999977</v>
      </c>
    </row>
    <row r="8" spans="2:25" x14ac:dyDescent="0.35">
      <c r="O8" s="6" t="s">
        <v>21</v>
      </c>
      <c r="P8" s="1">
        <v>99082.87999999999</v>
      </c>
      <c r="Q8" s="1">
        <v>68635</v>
      </c>
      <c r="X8" s="6" t="s">
        <v>13</v>
      </c>
      <c r="Y8" s="1">
        <v>941267.3899999999</v>
      </c>
    </row>
    <row r="9" spans="2:25" x14ac:dyDescent="0.35">
      <c r="O9" s="6" t="s">
        <v>23</v>
      </c>
      <c r="P9" s="1">
        <v>89623.099999999991</v>
      </c>
      <c r="Q9" s="1">
        <v>64494</v>
      </c>
    </row>
    <row r="10" spans="2:25" x14ac:dyDescent="0.35">
      <c r="O10" s="6" t="s">
        <v>18</v>
      </c>
      <c r="P10" s="1">
        <v>99916.45</v>
      </c>
      <c r="Q10" s="1">
        <v>92260</v>
      </c>
    </row>
    <row r="11" spans="2:25" x14ac:dyDescent="0.35">
      <c r="F11" t="s">
        <v>0</v>
      </c>
      <c r="O11" s="6" t="s">
        <v>17</v>
      </c>
      <c r="P11" s="1">
        <v>93400.890000000014</v>
      </c>
      <c r="Q11" s="1">
        <v>119327</v>
      </c>
    </row>
    <row r="12" spans="2:25" x14ac:dyDescent="0.35">
      <c r="O12" s="6" t="s">
        <v>20</v>
      </c>
      <c r="P12" s="1">
        <v>103321.56000000001</v>
      </c>
      <c r="Q12" s="1">
        <v>72785</v>
      </c>
    </row>
    <row r="13" spans="2:25" x14ac:dyDescent="0.35">
      <c r="E13" t="s">
        <v>36</v>
      </c>
      <c r="F13" t="s">
        <v>37</v>
      </c>
      <c r="G13" t="s">
        <v>38</v>
      </c>
      <c r="O13" s="6" t="s">
        <v>16</v>
      </c>
      <c r="P13" s="1">
        <v>85098.39</v>
      </c>
      <c r="Q13" s="1">
        <v>110608</v>
      </c>
    </row>
    <row r="14" spans="2:25" ht="18.5" x14ac:dyDescent="0.45">
      <c r="E14">
        <f>GETPIVOTDATA("[Measures].[Total Revenue]",$B$5)</f>
        <v>941267.3899999999</v>
      </c>
      <c r="F14">
        <f>GETPIVOTDATA("[Measures].[Total Target]",$B$5)</f>
        <v>853706</v>
      </c>
      <c r="G14" s="10" t="str">
        <f>IF((E14-F14)/F14&gt;0,"🔼"&amp;TEXT((E14-F14)/F14,"+0.0%;-0.0%"),"🔽"&amp;TEXT((E14-F14)/F14,"+0.0%;-0.0%"))</f>
        <v>🔼+10.3%</v>
      </c>
      <c r="O14" s="6" t="s">
        <v>14</v>
      </c>
      <c r="P14" s="1">
        <v>92442.559999999983</v>
      </c>
      <c r="Q14" s="1">
        <v>87900</v>
      </c>
    </row>
    <row r="15" spans="2:25" x14ac:dyDescent="0.35">
      <c r="O15" s="6" t="s">
        <v>15</v>
      </c>
      <c r="P15" s="1">
        <v>101289.53</v>
      </c>
      <c r="Q15" s="1">
        <v>75868</v>
      </c>
    </row>
    <row r="16" spans="2:25" x14ac:dyDescent="0.35">
      <c r="O16" s="6" t="s">
        <v>13</v>
      </c>
      <c r="P16" s="1">
        <v>941267.3899999999</v>
      </c>
      <c r="Q16" s="1">
        <v>853706</v>
      </c>
    </row>
  </sheetData>
  <conditionalFormatting sqref="G14">
    <cfRule type="containsText" dxfId="10" priority="1" operator="containsText" text="🔽">
      <formula>NOT(ISERROR(SEARCH("🔽",G14)))</formula>
    </cfRule>
    <cfRule type="containsText" dxfId="9" priority="2" operator="containsText" text="🔼">
      <formula>NOT(ISERROR(SEARCH("🔼",G14)))</formula>
    </cfRule>
  </conditionalFormatting>
  <conditionalFormatting sqref="H14">
    <cfRule type="expression" dxfId="8" priority="8">
      <formula>$G$14&gt;0</formula>
    </cfRule>
    <cfRule type="expression" dxfId="7" priority="9">
      <formula>$G$14&lt;0</formula>
    </cfRule>
  </conditionalFormatting>
  <pageMargins left="0.7" right="0.7" top="0.75" bottom="0.75" header="0.3" footer="0.3"/>
  <pageSetup paperSize="9" orientation="portrait" r:id="rId4"/>
  <extLst>
    <ext xmlns:x15="http://schemas.microsoft.com/office/spreadsheetml/2010/11/main" uri="{F7C9EE02-42E1-4005-9D12-6889AFFD525C}">
      <x15:webExtensions xmlns:xm="http://schemas.microsoft.com/office/excel/2006/main">
        <x15:webExtension appRef="{6DBF2056-2EB0-451C-AE67-77954CCDFB9C}">
          <xm:f>'Analysis 01'!$O$5:$Q$16</xm:f>
        </x15:webExtension>
      </x15:webExtens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4C288-AD49-4548-901B-07C172DD8CB8}">
  <sheetPr>
    <pageSetUpPr fitToPage="1"/>
  </sheetPr>
  <dimension ref="C22"/>
  <sheetViews>
    <sheetView showGridLines="0" showRowColHeaders="0" zoomScale="72" workbookViewId="0">
      <selection activeCell="E1" sqref="E1:AC39"/>
    </sheetView>
  </sheetViews>
  <sheetFormatPr defaultRowHeight="14.5" x14ac:dyDescent="0.35"/>
  <cols>
    <col min="1" max="16384" width="8.7265625" style="4"/>
  </cols>
  <sheetData>
    <row r="22" spans="3:3" x14ac:dyDescent="0.35">
      <c r="C22" s="4" t="s">
        <v>0</v>
      </c>
    </row>
  </sheetData>
  <pageMargins left="0.7" right="0.7" top="0.75" bottom="0.75" header="0.3" footer="0.3"/>
  <pageSetup paperSize="9" scale="60" orientation="landscape"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28398-5BA6-4826-AB07-5515FEF8B82E}">
  <dimension ref="B1:AN26"/>
  <sheetViews>
    <sheetView showGridLines="0" topLeftCell="Y1" workbookViewId="0">
      <selection activeCell="AK8" sqref="AK8"/>
    </sheetView>
  </sheetViews>
  <sheetFormatPr defaultRowHeight="14.5" x14ac:dyDescent="0.35"/>
  <cols>
    <col min="2" max="2" width="8.81640625" bestFit="1" customWidth="1"/>
    <col min="3" max="3" width="12.7265625" bestFit="1" customWidth="1"/>
    <col min="4" max="4" width="10.90625" bestFit="1" customWidth="1"/>
    <col min="8" max="8" width="12.6328125" bestFit="1" customWidth="1"/>
    <col min="9" max="9" width="10.7265625" bestFit="1" customWidth="1"/>
    <col min="10" max="10" width="8.08984375" bestFit="1" customWidth="1"/>
    <col min="15" max="15" width="8.7265625" style="21"/>
    <col min="17" max="17" width="12.7265625" bestFit="1" customWidth="1"/>
    <col min="18" max="18" width="10.90625" bestFit="1" customWidth="1"/>
    <col min="19" max="19" width="9.6328125" customWidth="1"/>
    <col min="22" max="22" width="11.90625" bestFit="1" customWidth="1"/>
    <col min="23" max="23" width="12.7265625" bestFit="1" customWidth="1"/>
    <col min="24" max="24" width="13.81640625" bestFit="1" customWidth="1"/>
    <col min="25" max="25" width="8.7265625" style="38"/>
    <col min="27" max="27" width="9.7265625" bestFit="1" customWidth="1"/>
    <col min="28" max="28" width="12.7265625" bestFit="1" customWidth="1"/>
    <col min="29" max="29" width="13.81640625" bestFit="1" customWidth="1"/>
    <col min="36" max="36" width="13.1796875" bestFit="1" customWidth="1"/>
    <col min="37" max="37" width="12.7265625" bestFit="1" customWidth="1"/>
    <col min="39" max="39" width="13.1796875" bestFit="1" customWidth="1"/>
    <col min="40" max="40" width="12.6328125" bestFit="1" customWidth="1"/>
  </cols>
  <sheetData>
    <row r="1" spans="2:40" x14ac:dyDescent="0.35">
      <c r="J1" s="3"/>
      <c r="K1" s="3"/>
      <c r="L1" s="3"/>
    </row>
    <row r="2" spans="2:40" x14ac:dyDescent="0.35">
      <c r="J2" s="3"/>
      <c r="K2" s="3"/>
      <c r="L2" s="3"/>
    </row>
    <row r="3" spans="2:40" x14ac:dyDescent="0.35">
      <c r="J3" s="3"/>
      <c r="K3" s="3"/>
      <c r="L3" s="3"/>
      <c r="AA3" s="12"/>
    </row>
    <row r="4" spans="2:40" x14ac:dyDescent="0.35">
      <c r="B4" s="11" t="s">
        <v>39</v>
      </c>
      <c r="C4" s="12" t="s">
        <v>1</v>
      </c>
      <c r="D4" s="12" t="s">
        <v>11</v>
      </c>
      <c r="G4" s="16" t="str">
        <f>B4</f>
        <v>Month</v>
      </c>
      <c r="H4" s="16" t="str">
        <f t="shared" ref="H4:I4" si="0">C4</f>
        <v>Total Revenue</v>
      </c>
      <c r="I4" s="16" t="str">
        <f t="shared" si="0"/>
        <v>Total Target</v>
      </c>
      <c r="J4" s="17" t="s">
        <v>40</v>
      </c>
      <c r="K4" s="3"/>
      <c r="L4" s="17" t="str">
        <f>G4</f>
        <v>Month</v>
      </c>
      <c r="M4" s="16" t="s">
        <v>41</v>
      </c>
      <c r="N4" s="20"/>
      <c r="O4" s="22"/>
      <c r="Q4" s="12" t="s">
        <v>1</v>
      </c>
      <c r="R4" s="12" t="s">
        <v>11</v>
      </c>
      <c r="S4" s="24" t="s">
        <v>41</v>
      </c>
      <c r="V4" s="11" t="s">
        <v>42</v>
      </c>
      <c r="W4" s="12" t="s">
        <v>1</v>
      </c>
      <c r="X4" s="12" t="s">
        <v>45</v>
      </c>
      <c r="AA4" s="11" t="s">
        <v>46</v>
      </c>
      <c r="AB4" s="12" t="s">
        <v>1</v>
      </c>
      <c r="AC4" s="12" t="s">
        <v>45</v>
      </c>
      <c r="AD4" t="s">
        <v>40</v>
      </c>
      <c r="AE4" t="s">
        <v>51</v>
      </c>
    </row>
    <row r="5" spans="2:40" x14ac:dyDescent="0.35">
      <c r="B5" s="12" t="s">
        <v>28</v>
      </c>
      <c r="C5" s="13">
        <v>444162.52000000014</v>
      </c>
      <c r="D5" s="13">
        <v>439042</v>
      </c>
      <c r="G5" s="12" t="str">
        <f t="shared" ref="G5:G16" si="1">B5</f>
        <v>Jan</v>
      </c>
      <c r="H5" s="13">
        <f t="shared" ref="H5:H16" si="2">C5</f>
        <v>444162.52000000014</v>
      </c>
      <c r="I5" s="13">
        <f t="shared" ref="I5:I16" si="3">D5</f>
        <v>439042</v>
      </c>
      <c r="J5" s="15" t="str">
        <f>IF(H5=$H$18,H5,IF(H5=$H$19,H5,""))</f>
        <v/>
      </c>
      <c r="K5" s="3"/>
      <c r="L5" s="15" t="str">
        <f t="shared" ref="L5:L16" si="4">G5</f>
        <v>Jan</v>
      </c>
      <c r="M5" s="18">
        <f>(H5-I5)/I5</f>
        <v>1.1662938853230749E-2</v>
      </c>
      <c r="N5" s="19"/>
      <c r="O5" s="23"/>
      <c r="Q5" s="13">
        <v>5446809.4700000202</v>
      </c>
      <c r="R5" s="13">
        <v>5254990</v>
      </c>
      <c r="S5" s="25">
        <f>(Q5-R5)/R5</f>
        <v>3.6502347292767488E-2</v>
      </c>
      <c r="V5" s="12" t="s">
        <v>43</v>
      </c>
      <c r="W5" s="13">
        <v>3894278.1300000134</v>
      </c>
      <c r="X5" s="26">
        <v>0.7149649995008911</v>
      </c>
      <c r="AA5" s="12" t="s">
        <v>47</v>
      </c>
      <c r="AB5" s="39">
        <v>1336248.3099999984</v>
      </c>
      <c r="AC5" s="26"/>
      <c r="AD5" t="str">
        <f>IF(AB5&gt;AE5,AB5,"")</f>
        <v/>
      </c>
      <c r="AE5" s="14">
        <f>AVERAGE($AB$5:$AB$8)</f>
        <v>1361702.3675000006</v>
      </c>
      <c r="AH5" s="43"/>
      <c r="AI5" s="43"/>
    </row>
    <row r="6" spans="2:40" x14ac:dyDescent="0.35">
      <c r="B6" s="12" t="s">
        <v>27</v>
      </c>
      <c r="C6" s="13">
        <v>423741.52000000037</v>
      </c>
      <c r="D6" s="13">
        <v>431279</v>
      </c>
      <c r="G6" s="12" t="str">
        <f t="shared" si="1"/>
        <v>Feb</v>
      </c>
      <c r="H6" s="13">
        <f t="shared" si="2"/>
        <v>423741.52000000037</v>
      </c>
      <c r="I6" s="13">
        <f t="shared" si="3"/>
        <v>431279</v>
      </c>
      <c r="J6" s="15" t="str">
        <f t="shared" ref="J6:J16" si="5">IF(H6=$H$18,H6,IF(H6=$H$19,H6,""))</f>
        <v/>
      </c>
      <c r="K6" s="3"/>
      <c r="L6" s="15" t="str">
        <f t="shared" si="4"/>
        <v>Feb</v>
      </c>
      <c r="M6" s="18">
        <f t="shared" ref="M6:M16" si="6">(H6-I6)/I6</f>
        <v>-1.7477039225187483E-2</v>
      </c>
      <c r="N6" s="19"/>
      <c r="O6" s="23"/>
      <c r="V6" s="12" t="s">
        <v>44</v>
      </c>
      <c r="W6" s="13">
        <v>1552531.3400000015</v>
      </c>
      <c r="X6" s="26">
        <v>0.2850350004991079</v>
      </c>
      <c r="AA6" s="12" t="s">
        <v>48</v>
      </c>
      <c r="AB6" s="39">
        <v>1384874.5400000024</v>
      </c>
      <c r="AC6" s="40">
        <v>3.6390115247370451E-2</v>
      </c>
      <c r="AD6">
        <f t="shared" ref="AD6:AD8" si="7">IF(AB6&gt;AE6,AB6,"")</f>
        <v>1384874.5400000024</v>
      </c>
      <c r="AE6" s="14">
        <f t="shared" ref="AE6:AE8" si="8">AVERAGE($AB$5:$AB$8)</f>
        <v>1361702.3675000006</v>
      </c>
      <c r="AH6" s="12"/>
      <c r="AI6" s="39"/>
      <c r="AJ6" s="11" t="s">
        <v>53</v>
      </c>
      <c r="AK6" s="12" t="s">
        <v>1</v>
      </c>
      <c r="AM6" s="12" t="str">
        <f>AJ6</f>
        <v>Location</v>
      </c>
      <c r="AN6" s="12" t="str">
        <f>AK6</f>
        <v>Total Revenue</v>
      </c>
    </row>
    <row r="7" spans="2:40" x14ac:dyDescent="0.35">
      <c r="B7" s="12" t="s">
        <v>31</v>
      </c>
      <c r="C7" s="13">
        <v>468344.26999999949</v>
      </c>
      <c r="D7" s="13">
        <v>445591</v>
      </c>
      <c r="G7" s="12" t="str">
        <f t="shared" si="1"/>
        <v>Mar</v>
      </c>
      <c r="H7" s="13">
        <f t="shared" si="2"/>
        <v>468344.26999999949</v>
      </c>
      <c r="I7" s="13">
        <f t="shared" si="3"/>
        <v>445591</v>
      </c>
      <c r="J7" s="15" t="str">
        <f t="shared" si="5"/>
        <v/>
      </c>
      <c r="K7" s="3"/>
      <c r="L7" s="15" t="str">
        <f t="shared" si="4"/>
        <v>Mar</v>
      </c>
      <c r="M7" s="18">
        <f t="shared" si="6"/>
        <v>5.1063127397096203E-2</v>
      </c>
      <c r="N7" s="19"/>
      <c r="O7" s="23"/>
      <c r="AA7" s="12" t="s">
        <v>49</v>
      </c>
      <c r="AB7" s="39">
        <v>1362939.5400000014</v>
      </c>
      <c r="AC7" s="40">
        <v>-1.5838979897775357E-2</v>
      </c>
      <c r="AD7">
        <f t="shared" si="7"/>
        <v>1362939.5400000014</v>
      </c>
      <c r="AE7" s="14">
        <f t="shared" si="8"/>
        <v>1361702.3675000006</v>
      </c>
      <c r="AH7" s="12"/>
      <c r="AI7" s="39"/>
      <c r="AJ7" s="12" t="s">
        <v>54</v>
      </c>
      <c r="AK7" s="13">
        <v>284607.6500000002</v>
      </c>
      <c r="AM7" s="12" t="str">
        <f t="shared" ref="AM7:AN26" si="9">AJ7</f>
        <v>Arizona</v>
      </c>
      <c r="AN7" s="13">
        <f t="shared" si="9"/>
        <v>284607.6500000002</v>
      </c>
    </row>
    <row r="8" spans="2:40" x14ac:dyDescent="0.35">
      <c r="B8" s="12" t="s">
        <v>24</v>
      </c>
      <c r="C8" s="13">
        <v>448652.76000000007</v>
      </c>
      <c r="D8" s="13">
        <v>453071</v>
      </c>
      <c r="G8" s="12" t="str">
        <f t="shared" si="1"/>
        <v>Apr</v>
      </c>
      <c r="H8" s="13">
        <f t="shared" si="2"/>
        <v>448652.76000000007</v>
      </c>
      <c r="I8" s="13">
        <f t="shared" si="3"/>
        <v>453071</v>
      </c>
      <c r="J8" s="15" t="str">
        <f t="shared" si="5"/>
        <v/>
      </c>
      <c r="K8" s="3"/>
      <c r="L8" s="15" t="str">
        <f t="shared" si="4"/>
        <v>Apr</v>
      </c>
      <c r="M8" s="18">
        <f t="shared" si="6"/>
        <v>-9.7517607615581932E-3</v>
      </c>
      <c r="N8" s="19"/>
      <c r="O8" s="23"/>
      <c r="AA8" s="12" t="s">
        <v>50</v>
      </c>
      <c r="AB8" s="39">
        <v>1362747.0800000008</v>
      </c>
      <c r="AC8" s="40">
        <v>-1.4120949194904202E-4</v>
      </c>
      <c r="AD8">
        <f t="shared" si="7"/>
        <v>1362747.0800000008</v>
      </c>
      <c r="AE8" s="14">
        <f t="shared" si="8"/>
        <v>1361702.3675000006</v>
      </c>
      <c r="AH8" s="12"/>
      <c r="AI8" s="39"/>
      <c r="AJ8" s="12" t="s">
        <v>55</v>
      </c>
      <c r="AK8" s="13">
        <v>314849.10000000021</v>
      </c>
      <c r="AM8" s="12" t="str">
        <f t="shared" si="9"/>
        <v>California</v>
      </c>
      <c r="AN8" s="13">
        <f t="shared" si="9"/>
        <v>314849.10000000021</v>
      </c>
    </row>
    <row r="9" spans="2:40" x14ac:dyDescent="0.35">
      <c r="B9" s="12" t="s">
        <v>32</v>
      </c>
      <c r="C9" s="13">
        <v>480720.64000000001</v>
      </c>
      <c r="D9" s="13">
        <v>444167</v>
      </c>
      <c r="G9" s="12" t="str">
        <f t="shared" si="1"/>
        <v>May</v>
      </c>
      <c r="H9" s="13">
        <f t="shared" si="2"/>
        <v>480720.64000000001</v>
      </c>
      <c r="I9" s="13">
        <f t="shared" si="3"/>
        <v>444167</v>
      </c>
      <c r="J9" s="13">
        <f t="shared" si="5"/>
        <v>480720.64000000001</v>
      </c>
      <c r="K9" s="3"/>
      <c r="L9" s="15" t="str">
        <f t="shared" si="4"/>
        <v>May</v>
      </c>
      <c r="M9" s="18">
        <f t="shared" si="6"/>
        <v>8.2297063942165932E-2</v>
      </c>
      <c r="N9" s="19"/>
      <c r="O9" s="23"/>
      <c r="S9" t="str">
        <f>IF((Q5-R5)/R5&gt;0,"🔼"&amp;TEXT((Q5-R5)/R5,"+0.0%;-0.0%"),"🔽"&amp;TEXT((Q5-R5)/R5,"+0.0%;-0.0%"))</f>
        <v>🔼+3.7%</v>
      </c>
      <c r="AC9" s="41"/>
      <c r="AH9" s="12"/>
      <c r="AI9" s="39"/>
      <c r="AJ9" s="12" t="s">
        <v>56</v>
      </c>
      <c r="AK9" s="13">
        <v>247486.44999999987</v>
      </c>
      <c r="AM9" s="12" t="str">
        <f t="shared" si="9"/>
        <v>Florida</v>
      </c>
      <c r="AN9" s="13">
        <f t="shared" si="9"/>
        <v>247486.44999999987</v>
      </c>
    </row>
    <row r="10" spans="2:40" x14ac:dyDescent="0.35">
      <c r="B10" s="12" t="s">
        <v>30</v>
      </c>
      <c r="C10" s="13">
        <v>455501.13999999996</v>
      </c>
      <c r="D10" s="13">
        <v>421979</v>
      </c>
      <c r="G10" s="12" t="str">
        <f t="shared" si="1"/>
        <v>Jun</v>
      </c>
      <c r="H10" s="13">
        <f t="shared" si="2"/>
        <v>455501.13999999996</v>
      </c>
      <c r="I10" s="13">
        <f t="shared" si="3"/>
        <v>421979</v>
      </c>
      <c r="J10" s="15" t="str">
        <f t="shared" si="5"/>
        <v/>
      </c>
      <c r="K10" s="3"/>
      <c r="L10" s="15" t="str">
        <f t="shared" si="4"/>
        <v>Jun</v>
      </c>
      <c r="M10" s="18">
        <f t="shared" si="6"/>
        <v>7.9440303901378878E-2</v>
      </c>
      <c r="N10" s="19"/>
      <c r="O10" s="23"/>
      <c r="AJ10" s="12" t="s">
        <v>57</v>
      </c>
      <c r="AK10" s="13">
        <v>293815.49000000022</v>
      </c>
      <c r="AM10" s="12" t="str">
        <f t="shared" si="9"/>
        <v>Georgia</v>
      </c>
      <c r="AN10" s="13">
        <f t="shared" si="9"/>
        <v>293815.49000000022</v>
      </c>
    </row>
    <row r="11" spans="2:40" x14ac:dyDescent="0.35">
      <c r="B11" s="12" t="s">
        <v>29</v>
      </c>
      <c r="C11" s="13">
        <v>433725.86000000045</v>
      </c>
      <c r="D11" s="13">
        <v>456718</v>
      </c>
      <c r="G11" s="12" t="str">
        <f t="shared" si="1"/>
        <v>Jul</v>
      </c>
      <c r="H11" s="13">
        <f t="shared" si="2"/>
        <v>433725.86000000045</v>
      </c>
      <c r="I11" s="13">
        <f>D11</f>
        <v>456718</v>
      </c>
      <c r="J11" s="15" t="str">
        <f t="shared" si="5"/>
        <v/>
      </c>
      <c r="K11" s="3"/>
      <c r="L11" s="15" t="str">
        <f t="shared" si="4"/>
        <v>Jul</v>
      </c>
      <c r="M11" s="18">
        <f t="shared" si="6"/>
        <v>-5.0342092932618265E-2</v>
      </c>
      <c r="N11" s="19"/>
      <c r="O11" s="23"/>
      <c r="AJ11" s="12" t="s">
        <v>58</v>
      </c>
      <c r="AK11" s="13">
        <v>248323.93999999997</v>
      </c>
      <c r="AM11" s="12" t="str">
        <f t="shared" si="9"/>
        <v>Illinois</v>
      </c>
      <c r="AN11" s="13">
        <f t="shared" si="9"/>
        <v>248323.93999999997</v>
      </c>
    </row>
    <row r="12" spans="2:40" x14ac:dyDescent="0.35">
      <c r="B12" s="12" t="s">
        <v>25</v>
      </c>
      <c r="C12" s="13">
        <v>485766.24999999977</v>
      </c>
      <c r="D12" s="13">
        <v>431727</v>
      </c>
      <c r="G12" s="12" t="str">
        <f t="shared" si="1"/>
        <v>Aug</v>
      </c>
      <c r="H12" s="13">
        <f t="shared" si="2"/>
        <v>485766.24999999977</v>
      </c>
      <c r="I12" s="13">
        <f t="shared" si="3"/>
        <v>431727</v>
      </c>
      <c r="J12" s="13">
        <f t="shared" si="5"/>
        <v>485766.24999999977</v>
      </c>
      <c r="K12" s="3"/>
      <c r="L12" s="15" t="str">
        <f t="shared" si="4"/>
        <v>Aug</v>
      </c>
      <c r="M12" s="18">
        <f t="shared" si="6"/>
        <v>0.12516995694038077</v>
      </c>
      <c r="N12" s="19"/>
      <c r="O12" s="23"/>
      <c r="AJ12" s="12" t="s">
        <v>59</v>
      </c>
      <c r="AK12" s="13">
        <v>245625.58999999994</v>
      </c>
      <c r="AM12" s="12" t="str">
        <f t="shared" si="9"/>
        <v>Indiana</v>
      </c>
      <c r="AN12" s="13">
        <f t="shared" si="9"/>
        <v>245625.58999999994</v>
      </c>
    </row>
    <row r="13" spans="2:40" x14ac:dyDescent="0.35">
      <c r="B13" s="12" t="s">
        <v>35</v>
      </c>
      <c r="C13" s="13">
        <v>443447.4300000004</v>
      </c>
      <c r="D13" s="13">
        <v>446912</v>
      </c>
      <c r="G13" s="12" t="str">
        <f t="shared" si="1"/>
        <v>Sep</v>
      </c>
      <c r="H13" s="13">
        <f t="shared" si="2"/>
        <v>443447.4300000004</v>
      </c>
      <c r="I13" s="13">
        <f t="shared" si="3"/>
        <v>446912</v>
      </c>
      <c r="J13" s="12" t="str">
        <f t="shared" si="5"/>
        <v/>
      </c>
      <c r="L13" s="15" t="str">
        <f t="shared" si="4"/>
        <v>Sep</v>
      </c>
      <c r="M13" s="18">
        <f t="shared" si="6"/>
        <v>-7.7522420521256973E-3</v>
      </c>
      <c r="N13" s="19"/>
      <c r="O13" s="23"/>
      <c r="AJ13" s="12" t="s">
        <v>60</v>
      </c>
      <c r="AK13" s="13">
        <v>220567.44999999992</v>
      </c>
      <c r="AM13" s="12" t="str">
        <f t="shared" si="9"/>
        <v>Maryland</v>
      </c>
      <c r="AN13" s="13">
        <f t="shared" si="9"/>
        <v>220567.44999999992</v>
      </c>
    </row>
    <row r="14" spans="2:40" x14ac:dyDescent="0.35">
      <c r="B14" s="12" t="s">
        <v>34</v>
      </c>
      <c r="C14" s="13">
        <v>458984.37999999971</v>
      </c>
      <c r="D14" s="13">
        <v>414360</v>
      </c>
      <c r="G14" s="12" t="str">
        <f t="shared" si="1"/>
        <v>Oct</v>
      </c>
      <c r="H14" s="13">
        <f t="shared" si="2"/>
        <v>458984.37999999971</v>
      </c>
      <c r="I14" s="13">
        <f t="shared" si="3"/>
        <v>414360</v>
      </c>
      <c r="J14" s="12" t="str">
        <f t="shared" si="5"/>
        <v/>
      </c>
      <c r="L14" s="15" t="str">
        <f t="shared" si="4"/>
        <v>Oct</v>
      </c>
      <c r="M14" s="18">
        <f t="shared" si="6"/>
        <v>0.10769470991408368</v>
      </c>
      <c r="N14" s="19"/>
      <c r="O14" s="23"/>
      <c r="AA14" t="str">
        <f>AA4</f>
        <v>Quarter</v>
      </c>
      <c r="AB14" t="str">
        <f>AB4</f>
        <v>Total Revenue</v>
      </c>
      <c r="AC14" t="s">
        <v>40</v>
      </c>
      <c r="AD14" t="s">
        <v>51</v>
      </c>
      <c r="AJ14" s="12" t="s">
        <v>61</v>
      </c>
      <c r="AK14" s="13">
        <v>270311.77999999991</v>
      </c>
      <c r="AM14" s="12" t="str">
        <f t="shared" si="9"/>
        <v>Massachusetts</v>
      </c>
      <c r="AN14" s="13">
        <f t="shared" si="9"/>
        <v>270311.77999999991</v>
      </c>
    </row>
    <row r="15" spans="2:40" x14ac:dyDescent="0.35">
      <c r="B15" s="12" t="s">
        <v>33</v>
      </c>
      <c r="C15" s="13">
        <v>462537.40999999939</v>
      </c>
      <c r="D15" s="13">
        <v>413371</v>
      </c>
      <c r="G15" s="12" t="str">
        <f t="shared" si="1"/>
        <v>Nov</v>
      </c>
      <c r="H15" s="13">
        <f t="shared" si="2"/>
        <v>462537.40999999939</v>
      </c>
      <c r="I15" s="13">
        <f t="shared" si="3"/>
        <v>413371</v>
      </c>
      <c r="J15" s="12" t="str">
        <f t="shared" si="5"/>
        <v/>
      </c>
      <c r="L15" s="15" t="str">
        <f t="shared" si="4"/>
        <v>Nov</v>
      </c>
      <c r="M15" s="18">
        <f t="shared" si="6"/>
        <v>0.11894015303443975</v>
      </c>
      <c r="N15" s="19"/>
      <c r="O15" s="23"/>
      <c r="AA15" t="str">
        <f t="shared" ref="AA15:AB17" si="10">AA5</f>
        <v>Q-1</v>
      </c>
      <c r="AB15" s="39">
        <f t="shared" si="10"/>
        <v>1336248.3099999984</v>
      </c>
      <c r="AC15" t="str">
        <f>IF(AB15&gt;AD15,AB15,"")</f>
        <v/>
      </c>
      <c r="AD15" s="42">
        <f>AVERAGE($AB$15:$AB$18)</f>
        <v>1361702.3675000006</v>
      </c>
      <c r="AJ15" s="12" t="s">
        <v>62</v>
      </c>
      <c r="AK15" s="13">
        <v>317556.24999999983</v>
      </c>
      <c r="AM15" s="12" t="str">
        <f t="shared" si="9"/>
        <v>Michigan</v>
      </c>
      <c r="AN15" s="13">
        <f t="shared" si="9"/>
        <v>317556.24999999983</v>
      </c>
    </row>
    <row r="16" spans="2:40" x14ac:dyDescent="0.35">
      <c r="B16" s="12" t="s">
        <v>26</v>
      </c>
      <c r="C16" s="13">
        <v>441225.2900000001</v>
      </c>
      <c r="D16" s="13">
        <v>456773</v>
      </c>
      <c r="G16" s="12" t="str">
        <f t="shared" si="1"/>
        <v>Dec</v>
      </c>
      <c r="H16" s="13">
        <f t="shared" si="2"/>
        <v>441225.2900000001</v>
      </c>
      <c r="I16" s="13">
        <f t="shared" si="3"/>
        <v>456773</v>
      </c>
      <c r="J16" s="12" t="str">
        <f t="shared" si="5"/>
        <v/>
      </c>
      <c r="L16" s="15" t="str">
        <f t="shared" si="4"/>
        <v>Dec</v>
      </c>
      <c r="M16" s="18">
        <f t="shared" si="6"/>
        <v>-3.4038154619471607E-2</v>
      </c>
      <c r="N16" s="19"/>
      <c r="O16" s="23"/>
      <c r="AA16" t="str">
        <f t="shared" si="10"/>
        <v>Q-2</v>
      </c>
      <c r="AB16" s="39">
        <f t="shared" si="10"/>
        <v>1384874.5400000024</v>
      </c>
      <c r="AC16">
        <f t="shared" ref="AC16:AC18" si="11">IF(AB16&gt;AD16,AB16,"")</f>
        <v>1384874.5400000024</v>
      </c>
      <c r="AD16" s="42">
        <f t="shared" ref="AD16:AD18" si="12">AVERAGE($AB$15:$AB$18)</f>
        <v>1361702.3675000006</v>
      </c>
      <c r="AJ16" s="12" t="s">
        <v>63</v>
      </c>
      <c r="AK16" s="13">
        <v>282195.0800000006</v>
      </c>
      <c r="AM16" s="12" t="str">
        <f t="shared" si="9"/>
        <v>Missouri</v>
      </c>
      <c r="AN16" s="13">
        <f t="shared" si="9"/>
        <v>282195.0800000006</v>
      </c>
    </row>
    <row r="17" spans="7:40" x14ac:dyDescent="0.35">
      <c r="AA17" t="str">
        <f t="shared" si="10"/>
        <v>Q-3</v>
      </c>
      <c r="AB17" s="39">
        <f t="shared" si="10"/>
        <v>1362939.5400000014</v>
      </c>
      <c r="AC17">
        <f t="shared" si="11"/>
        <v>1362939.5400000014</v>
      </c>
      <c r="AD17" s="42">
        <f t="shared" si="12"/>
        <v>1361702.3675000006</v>
      </c>
      <c r="AJ17" s="12" t="s">
        <v>64</v>
      </c>
      <c r="AK17" s="13">
        <v>261242.18000000002</v>
      </c>
      <c r="AM17" s="12" t="str">
        <f t="shared" si="9"/>
        <v>New Jersey</v>
      </c>
      <c r="AN17" s="13">
        <f t="shared" si="9"/>
        <v>261242.18000000002</v>
      </c>
    </row>
    <row r="18" spans="7:40" x14ac:dyDescent="0.35">
      <c r="G18">
        <v>1</v>
      </c>
      <c r="H18" s="14">
        <f>LARGE($H$5:$H$16,G18)</f>
        <v>485766.24999999977</v>
      </c>
      <c r="AA18" t="str">
        <f>AA8</f>
        <v>Q-4</v>
      </c>
      <c r="AB18" s="39">
        <f>AB8</f>
        <v>1362747.0800000008</v>
      </c>
      <c r="AC18">
        <f t="shared" si="11"/>
        <v>1362747.0800000008</v>
      </c>
      <c r="AD18" s="42">
        <f t="shared" si="12"/>
        <v>1361702.3675000006</v>
      </c>
      <c r="AJ18" s="12" t="s">
        <v>65</v>
      </c>
      <c r="AK18" s="13">
        <v>214362.36999999997</v>
      </c>
      <c r="AM18" s="12" t="str">
        <f t="shared" si="9"/>
        <v>New York</v>
      </c>
      <c r="AN18" s="13">
        <f t="shared" si="9"/>
        <v>214362.36999999997</v>
      </c>
    </row>
    <row r="19" spans="7:40" x14ac:dyDescent="0.35">
      <c r="G19">
        <v>2</v>
      </c>
      <c r="H19" s="14">
        <f>LARGE($H$5:$H$16,G19)</f>
        <v>480720.64000000001</v>
      </c>
      <c r="AJ19" s="12" t="s">
        <v>66</v>
      </c>
      <c r="AK19" s="13">
        <v>286087.98999999982</v>
      </c>
      <c r="AM19" s="12" t="str">
        <f t="shared" si="9"/>
        <v>North Carolina</v>
      </c>
      <c r="AN19" s="13">
        <f t="shared" si="9"/>
        <v>286087.98999999982</v>
      </c>
    </row>
    <row r="20" spans="7:40" x14ac:dyDescent="0.35">
      <c r="AJ20" s="12" t="s">
        <v>67</v>
      </c>
      <c r="AK20" s="13">
        <v>249481.51999999987</v>
      </c>
      <c r="AM20" s="12" t="str">
        <f t="shared" si="9"/>
        <v>Ohio</v>
      </c>
      <c r="AN20" s="13">
        <f t="shared" si="9"/>
        <v>249481.51999999987</v>
      </c>
    </row>
    <row r="21" spans="7:40" x14ac:dyDescent="0.35">
      <c r="AA21" t="s">
        <v>52</v>
      </c>
      <c r="AJ21" s="12" t="s">
        <v>68</v>
      </c>
      <c r="AK21" s="13">
        <v>288827.13000000012</v>
      </c>
      <c r="AM21" s="12" t="str">
        <f t="shared" si="9"/>
        <v>Pennsylvania</v>
      </c>
      <c r="AN21" s="13">
        <f t="shared" si="9"/>
        <v>288827.13000000012</v>
      </c>
    </row>
    <row r="22" spans="7:40" x14ac:dyDescent="0.35">
      <c r="AJ22" s="12" t="s">
        <v>69</v>
      </c>
      <c r="AK22" s="13">
        <v>265770.66000000027</v>
      </c>
      <c r="AM22" s="12" t="str">
        <f t="shared" si="9"/>
        <v>Tennessee</v>
      </c>
      <c r="AN22" s="13">
        <f t="shared" si="9"/>
        <v>265770.66000000027</v>
      </c>
    </row>
    <row r="23" spans="7:40" x14ac:dyDescent="0.35">
      <c r="AA23" t="str">
        <f>_xlfn.TEXTJOIN(" ",,"The line in the chart indicates",TEXT(AD15,"$#,#"),"average Revenue")</f>
        <v>The line in the chart indicates $1,361,702 average Revenue</v>
      </c>
      <c r="AJ23" s="12" t="s">
        <v>70</v>
      </c>
      <c r="AK23" s="13">
        <v>297553.79999999952</v>
      </c>
      <c r="AM23" s="12" t="str">
        <f t="shared" si="9"/>
        <v>Texas</v>
      </c>
      <c r="AN23" s="13">
        <f t="shared" si="9"/>
        <v>297553.79999999952</v>
      </c>
    </row>
    <row r="24" spans="7:40" x14ac:dyDescent="0.35">
      <c r="AJ24" s="12" t="s">
        <v>71</v>
      </c>
      <c r="AK24" s="13">
        <v>315330.21000000014</v>
      </c>
      <c r="AM24" s="12" t="str">
        <f t="shared" si="9"/>
        <v>Virginia</v>
      </c>
      <c r="AN24" s="13">
        <f t="shared" si="9"/>
        <v>315330.21000000014</v>
      </c>
    </row>
    <row r="25" spans="7:40" x14ac:dyDescent="0.35">
      <c r="AJ25" s="12" t="s">
        <v>72</v>
      </c>
      <c r="AK25" s="13">
        <v>302104.38000000024</v>
      </c>
      <c r="AM25" s="12" t="str">
        <f t="shared" si="9"/>
        <v>Washington</v>
      </c>
      <c r="AN25" s="13">
        <f t="shared" si="9"/>
        <v>302104.38000000024</v>
      </c>
    </row>
    <row r="26" spans="7:40" x14ac:dyDescent="0.35">
      <c r="AJ26" s="12" t="s">
        <v>73</v>
      </c>
      <c r="AK26" s="13">
        <v>240710.4500000001</v>
      </c>
      <c r="AM26" s="12" t="str">
        <f t="shared" si="9"/>
        <v>Wisconsin</v>
      </c>
      <c r="AN26" s="13">
        <f t="shared" si="9"/>
        <v>240710.4500000001</v>
      </c>
    </row>
  </sheetData>
  <conditionalFormatting sqref="S9">
    <cfRule type="containsText" dxfId="6" priority="1" operator="containsText" text="🔽">
      <formula>NOT(ISERROR(SEARCH("🔽",S9)))</formula>
    </cfRule>
    <cfRule type="containsText" dxfId="5" priority="2" operator="containsText" text="🔼">
      <formula>NOT(ISERROR(SEARCH("🔼",S9)))</formula>
    </cfRule>
  </conditionalFormatting>
  <pageMargins left="0.7" right="0.7" top="0.75" bottom="0.75" header="0.3" footer="0.3"/>
  <pageSetup paperSize="9"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AACA-DEA4-4A30-9E72-04505E1D8232}">
  <dimension ref="C4:O32"/>
  <sheetViews>
    <sheetView showGridLines="0" workbookViewId="0">
      <selection activeCell="F11" sqref="F11:O20"/>
    </sheetView>
  </sheetViews>
  <sheetFormatPr defaultRowHeight="14.5" x14ac:dyDescent="0.35"/>
  <cols>
    <col min="6" max="15" width="1.26953125" customWidth="1"/>
  </cols>
  <sheetData>
    <row r="4" spans="3:15" x14ac:dyDescent="0.35">
      <c r="D4" s="37"/>
    </row>
    <row r="5" spans="3:15" x14ac:dyDescent="0.35">
      <c r="C5" t="s">
        <v>43</v>
      </c>
      <c r="D5" s="9">
        <f>'Analysis 02'!X5</f>
        <v>0.7149649995008911</v>
      </c>
    </row>
    <row r="6" spans="3:15" x14ac:dyDescent="0.35">
      <c r="C6" t="s">
        <v>44</v>
      </c>
      <c r="D6" s="9">
        <f>'Analysis 02'!X6</f>
        <v>0.2850350004991079</v>
      </c>
    </row>
    <row r="9" spans="3:15" x14ac:dyDescent="0.35">
      <c r="D9" t="s">
        <v>44</v>
      </c>
    </row>
    <row r="11" spans="3:15" ht="5.5" customHeight="1" x14ac:dyDescent="0.35">
      <c r="F11" s="27">
        <f t="shared" ref="F11:F18" si="0">F12+10</f>
        <v>91</v>
      </c>
      <c r="G11" s="28">
        <f t="shared" ref="G11:G18" si="1">G12+10</f>
        <v>92</v>
      </c>
      <c r="H11" s="28">
        <f t="shared" ref="H11:H18" si="2">H12+10</f>
        <v>93</v>
      </c>
      <c r="I11" s="28">
        <f t="shared" ref="I11:I18" si="3">I12+10</f>
        <v>94</v>
      </c>
      <c r="J11" s="28">
        <f t="shared" ref="J11:J18" si="4">J12+10</f>
        <v>95</v>
      </c>
      <c r="K11" s="28">
        <f t="shared" ref="K11:K18" si="5">K12+10</f>
        <v>96</v>
      </c>
      <c r="L11" s="28">
        <f t="shared" ref="L11:L18" si="6">L12+10</f>
        <v>97</v>
      </c>
      <c r="M11" s="28">
        <f t="shared" ref="M11:M18" si="7">M12+10</f>
        <v>98</v>
      </c>
      <c r="N11" s="28">
        <f t="shared" ref="N11:N18" si="8">N12+10</f>
        <v>99</v>
      </c>
      <c r="O11" s="29">
        <f t="shared" ref="O11:O18" si="9">O12+10</f>
        <v>100</v>
      </c>
    </row>
    <row r="12" spans="3:15" ht="5.5" customHeight="1" x14ac:dyDescent="0.35">
      <c r="F12" s="30">
        <f t="shared" si="0"/>
        <v>81</v>
      </c>
      <c r="G12" s="31">
        <f t="shared" si="1"/>
        <v>82</v>
      </c>
      <c r="H12" s="31">
        <f t="shared" si="2"/>
        <v>83</v>
      </c>
      <c r="I12" s="31">
        <f t="shared" si="3"/>
        <v>84</v>
      </c>
      <c r="J12" s="31">
        <f t="shared" si="4"/>
        <v>85</v>
      </c>
      <c r="K12" s="31">
        <f t="shared" si="5"/>
        <v>86</v>
      </c>
      <c r="L12" s="31">
        <f t="shared" si="6"/>
        <v>87</v>
      </c>
      <c r="M12" s="31">
        <f t="shared" si="7"/>
        <v>88</v>
      </c>
      <c r="N12" s="31">
        <f t="shared" si="8"/>
        <v>89</v>
      </c>
      <c r="O12" s="32">
        <f t="shared" si="9"/>
        <v>90</v>
      </c>
    </row>
    <row r="13" spans="3:15" ht="5.5" customHeight="1" x14ac:dyDescent="0.35">
      <c r="F13" s="30">
        <f t="shared" si="0"/>
        <v>71</v>
      </c>
      <c r="G13" s="31">
        <f t="shared" si="1"/>
        <v>72</v>
      </c>
      <c r="H13" s="31">
        <f t="shared" si="2"/>
        <v>73</v>
      </c>
      <c r="I13" s="31">
        <f t="shared" si="3"/>
        <v>74</v>
      </c>
      <c r="J13" s="31">
        <f t="shared" si="4"/>
        <v>75</v>
      </c>
      <c r="K13" s="31">
        <f t="shared" si="5"/>
        <v>76</v>
      </c>
      <c r="L13" s="31">
        <f t="shared" si="6"/>
        <v>77</v>
      </c>
      <c r="M13" s="31">
        <f t="shared" si="7"/>
        <v>78</v>
      </c>
      <c r="N13" s="31">
        <f t="shared" si="8"/>
        <v>79</v>
      </c>
      <c r="O13" s="32">
        <f t="shared" si="9"/>
        <v>80</v>
      </c>
    </row>
    <row r="14" spans="3:15" ht="5.5" customHeight="1" x14ac:dyDescent="0.35">
      <c r="F14" s="30">
        <f t="shared" si="0"/>
        <v>61</v>
      </c>
      <c r="G14" s="31">
        <f t="shared" si="1"/>
        <v>62</v>
      </c>
      <c r="H14" s="31">
        <f t="shared" si="2"/>
        <v>63</v>
      </c>
      <c r="I14" s="31">
        <f t="shared" si="3"/>
        <v>64</v>
      </c>
      <c r="J14" s="31">
        <f t="shared" si="4"/>
        <v>65</v>
      </c>
      <c r="K14" s="31">
        <f t="shared" si="5"/>
        <v>66</v>
      </c>
      <c r="L14" s="31">
        <f t="shared" si="6"/>
        <v>67</v>
      </c>
      <c r="M14" s="31">
        <f t="shared" si="7"/>
        <v>68</v>
      </c>
      <c r="N14" s="31">
        <f t="shared" si="8"/>
        <v>69</v>
      </c>
      <c r="O14" s="32">
        <f t="shared" si="9"/>
        <v>70</v>
      </c>
    </row>
    <row r="15" spans="3:15" ht="5.5" customHeight="1" x14ac:dyDescent="0.35">
      <c r="F15" s="30">
        <f t="shared" si="0"/>
        <v>51</v>
      </c>
      <c r="G15" s="31">
        <f t="shared" si="1"/>
        <v>52</v>
      </c>
      <c r="H15" s="31">
        <f t="shared" si="2"/>
        <v>53</v>
      </c>
      <c r="I15" s="31">
        <f t="shared" si="3"/>
        <v>54</v>
      </c>
      <c r="J15" s="31">
        <f t="shared" si="4"/>
        <v>55</v>
      </c>
      <c r="K15" s="31">
        <f t="shared" si="5"/>
        <v>56</v>
      </c>
      <c r="L15" s="31">
        <f t="shared" si="6"/>
        <v>57</v>
      </c>
      <c r="M15" s="31">
        <f t="shared" si="7"/>
        <v>58</v>
      </c>
      <c r="N15" s="31">
        <f t="shared" si="8"/>
        <v>59</v>
      </c>
      <c r="O15" s="32">
        <f t="shared" si="9"/>
        <v>60</v>
      </c>
    </row>
    <row r="16" spans="3:15" ht="5.5" customHeight="1" x14ac:dyDescent="0.35">
      <c r="F16" s="30">
        <f t="shared" si="0"/>
        <v>41</v>
      </c>
      <c r="G16" s="31">
        <f t="shared" si="1"/>
        <v>42</v>
      </c>
      <c r="H16" s="31">
        <f t="shared" si="2"/>
        <v>43</v>
      </c>
      <c r="I16" s="31">
        <f t="shared" si="3"/>
        <v>44</v>
      </c>
      <c r="J16" s="31">
        <f t="shared" si="4"/>
        <v>45</v>
      </c>
      <c r="K16" s="31">
        <f t="shared" si="5"/>
        <v>46</v>
      </c>
      <c r="L16" s="31">
        <f t="shared" si="6"/>
        <v>47</v>
      </c>
      <c r="M16" s="31">
        <f t="shared" si="7"/>
        <v>48</v>
      </c>
      <c r="N16" s="31">
        <f t="shared" si="8"/>
        <v>49</v>
      </c>
      <c r="O16" s="32">
        <f t="shared" si="9"/>
        <v>50</v>
      </c>
    </row>
    <row r="17" spans="4:15" ht="5.5" customHeight="1" x14ac:dyDescent="0.35">
      <c r="F17" s="30">
        <f t="shared" si="0"/>
        <v>31</v>
      </c>
      <c r="G17" s="31">
        <f t="shared" si="1"/>
        <v>32</v>
      </c>
      <c r="H17" s="31">
        <f t="shared" si="2"/>
        <v>33</v>
      </c>
      <c r="I17" s="31">
        <f t="shared" si="3"/>
        <v>34</v>
      </c>
      <c r="J17" s="31">
        <f t="shared" si="4"/>
        <v>35</v>
      </c>
      <c r="K17" s="31">
        <f t="shared" si="5"/>
        <v>36</v>
      </c>
      <c r="L17" s="31">
        <f t="shared" si="6"/>
        <v>37</v>
      </c>
      <c r="M17" s="31">
        <f t="shared" si="7"/>
        <v>38</v>
      </c>
      <c r="N17" s="31">
        <f t="shared" si="8"/>
        <v>39</v>
      </c>
      <c r="O17" s="32">
        <f t="shared" si="9"/>
        <v>40</v>
      </c>
    </row>
    <row r="18" spans="4:15" ht="5.5" customHeight="1" x14ac:dyDescent="0.35">
      <c r="F18" s="30">
        <f t="shared" si="0"/>
        <v>21</v>
      </c>
      <c r="G18" s="31">
        <f t="shared" si="1"/>
        <v>22</v>
      </c>
      <c r="H18" s="31">
        <f t="shared" si="2"/>
        <v>23</v>
      </c>
      <c r="I18" s="31">
        <f t="shared" si="3"/>
        <v>24</v>
      </c>
      <c r="J18" s="31">
        <f t="shared" si="4"/>
        <v>25</v>
      </c>
      <c r="K18" s="31">
        <f t="shared" si="5"/>
        <v>26</v>
      </c>
      <c r="L18" s="31">
        <f t="shared" si="6"/>
        <v>27</v>
      </c>
      <c r="M18" s="31">
        <f t="shared" si="7"/>
        <v>28</v>
      </c>
      <c r="N18" s="31">
        <f t="shared" si="8"/>
        <v>29</v>
      </c>
      <c r="O18" s="32">
        <f t="shared" si="9"/>
        <v>30</v>
      </c>
    </row>
    <row r="19" spans="4:15" ht="5.5" customHeight="1" x14ac:dyDescent="0.35">
      <c r="F19" s="30">
        <f>F20+10</f>
        <v>11</v>
      </c>
      <c r="G19" s="31">
        <f t="shared" ref="G19:I19" si="10">G20+10</f>
        <v>12</v>
      </c>
      <c r="H19" s="31">
        <f t="shared" si="10"/>
        <v>13</v>
      </c>
      <c r="I19" s="31">
        <f t="shared" si="10"/>
        <v>14</v>
      </c>
      <c r="J19" s="31">
        <f t="shared" ref="J19" si="11">J20+10</f>
        <v>15</v>
      </c>
      <c r="K19" s="31">
        <f t="shared" ref="K19" si="12">K20+10</f>
        <v>16</v>
      </c>
      <c r="L19" s="31">
        <f t="shared" ref="L19" si="13">L20+10</f>
        <v>17</v>
      </c>
      <c r="M19" s="31">
        <f t="shared" ref="M19" si="14">M20+10</f>
        <v>18</v>
      </c>
      <c r="N19" s="31">
        <f t="shared" ref="N19" si="15">N20+10</f>
        <v>19</v>
      </c>
      <c r="O19" s="32">
        <f t="shared" ref="O19" si="16">O20+10</f>
        <v>20</v>
      </c>
    </row>
    <row r="20" spans="4:15" ht="5.5" customHeight="1" x14ac:dyDescent="0.35">
      <c r="F20" s="33">
        <v>1</v>
      </c>
      <c r="G20" s="34">
        <f>F20+1</f>
        <v>2</v>
      </c>
      <c r="H20" s="34">
        <f t="shared" ref="H20:O20" si="17">G20+1</f>
        <v>3</v>
      </c>
      <c r="I20" s="34">
        <f t="shared" si="17"/>
        <v>4</v>
      </c>
      <c r="J20" s="34">
        <f t="shared" si="17"/>
        <v>5</v>
      </c>
      <c r="K20" s="34">
        <f t="shared" si="17"/>
        <v>6</v>
      </c>
      <c r="L20" s="34">
        <f t="shared" si="17"/>
        <v>7</v>
      </c>
      <c r="M20" s="34">
        <f t="shared" si="17"/>
        <v>8</v>
      </c>
      <c r="N20" s="34">
        <f t="shared" si="17"/>
        <v>9</v>
      </c>
      <c r="O20" s="35">
        <f t="shared" si="17"/>
        <v>10</v>
      </c>
    </row>
    <row r="22" spans="4:15" x14ac:dyDescent="0.35">
      <c r="D22" t="s">
        <v>43</v>
      </c>
    </row>
    <row r="23" spans="4:15" ht="5.5" customHeight="1" x14ac:dyDescent="0.35">
      <c r="F23" s="27">
        <f t="shared" ref="F23:F30" si="18">F24+10</f>
        <v>91</v>
      </c>
      <c r="G23" s="28">
        <f t="shared" ref="G23:G31" si="19">G24+10</f>
        <v>92</v>
      </c>
      <c r="H23" s="28">
        <f t="shared" ref="H23:H31" si="20">H24+10</f>
        <v>93</v>
      </c>
      <c r="I23" s="28">
        <f t="shared" ref="I23:I31" si="21">I24+10</f>
        <v>94</v>
      </c>
      <c r="J23" s="28">
        <f t="shared" ref="J23:J31" si="22">J24+10</f>
        <v>95</v>
      </c>
      <c r="K23" s="28">
        <f t="shared" ref="K23:K31" si="23">K24+10</f>
        <v>96</v>
      </c>
      <c r="L23" s="28">
        <f t="shared" ref="L23:L31" si="24">L24+10</f>
        <v>97</v>
      </c>
      <c r="M23" s="28">
        <f t="shared" ref="M23:M31" si="25">M24+10</f>
        <v>98</v>
      </c>
      <c r="N23" s="28">
        <f t="shared" ref="N23:N31" si="26">N24+10</f>
        <v>99</v>
      </c>
      <c r="O23" s="29">
        <f t="shared" ref="O23:O31" si="27">O24+10</f>
        <v>100</v>
      </c>
    </row>
    <row r="24" spans="4:15" ht="5.5" customHeight="1" x14ac:dyDescent="0.35">
      <c r="F24" s="30">
        <f t="shared" si="18"/>
        <v>81</v>
      </c>
      <c r="G24" s="31">
        <f t="shared" si="19"/>
        <v>82</v>
      </c>
      <c r="H24" s="31">
        <f t="shared" si="20"/>
        <v>83</v>
      </c>
      <c r="I24" s="31">
        <f t="shared" si="21"/>
        <v>84</v>
      </c>
      <c r="J24" s="31">
        <f t="shared" si="22"/>
        <v>85</v>
      </c>
      <c r="K24" s="31">
        <f t="shared" si="23"/>
        <v>86</v>
      </c>
      <c r="L24" s="31">
        <f t="shared" si="24"/>
        <v>87</v>
      </c>
      <c r="M24" s="31">
        <f t="shared" si="25"/>
        <v>88</v>
      </c>
      <c r="N24" s="31">
        <f t="shared" si="26"/>
        <v>89</v>
      </c>
      <c r="O24" s="32">
        <f t="shared" si="27"/>
        <v>90</v>
      </c>
    </row>
    <row r="25" spans="4:15" ht="5.5" customHeight="1" x14ac:dyDescent="0.35">
      <c r="F25" s="30">
        <f t="shared" si="18"/>
        <v>71</v>
      </c>
      <c r="G25" s="31">
        <f t="shared" si="19"/>
        <v>72</v>
      </c>
      <c r="H25" s="31">
        <f t="shared" si="20"/>
        <v>73</v>
      </c>
      <c r="I25" s="31">
        <f t="shared" si="21"/>
        <v>74</v>
      </c>
      <c r="J25" s="31">
        <f t="shared" si="22"/>
        <v>75</v>
      </c>
      <c r="K25" s="31">
        <f t="shared" si="23"/>
        <v>76</v>
      </c>
      <c r="L25" s="31">
        <f t="shared" si="24"/>
        <v>77</v>
      </c>
      <c r="M25" s="31">
        <f t="shared" si="25"/>
        <v>78</v>
      </c>
      <c r="N25" s="31">
        <f t="shared" si="26"/>
        <v>79</v>
      </c>
      <c r="O25" s="32">
        <f t="shared" si="27"/>
        <v>80</v>
      </c>
    </row>
    <row r="26" spans="4:15" ht="5.5" customHeight="1" x14ac:dyDescent="0.35">
      <c r="F26" s="30">
        <f t="shared" si="18"/>
        <v>61</v>
      </c>
      <c r="G26" s="31">
        <f t="shared" si="19"/>
        <v>62</v>
      </c>
      <c r="H26" s="31">
        <f t="shared" si="20"/>
        <v>63</v>
      </c>
      <c r="I26" s="31">
        <f t="shared" si="21"/>
        <v>64</v>
      </c>
      <c r="J26" s="31">
        <f t="shared" si="22"/>
        <v>65</v>
      </c>
      <c r="K26" s="31">
        <f t="shared" si="23"/>
        <v>66</v>
      </c>
      <c r="L26" s="31">
        <f t="shared" si="24"/>
        <v>67</v>
      </c>
      <c r="M26" s="31">
        <f t="shared" si="25"/>
        <v>68</v>
      </c>
      <c r="N26" s="31">
        <f t="shared" si="26"/>
        <v>69</v>
      </c>
      <c r="O26" s="32">
        <f t="shared" si="27"/>
        <v>70</v>
      </c>
    </row>
    <row r="27" spans="4:15" ht="5.5" customHeight="1" x14ac:dyDescent="0.35">
      <c r="F27" s="30">
        <f t="shared" si="18"/>
        <v>51</v>
      </c>
      <c r="G27" s="31">
        <f t="shared" si="19"/>
        <v>52</v>
      </c>
      <c r="H27" s="31">
        <f t="shared" si="20"/>
        <v>53</v>
      </c>
      <c r="I27" s="31">
        <f t="shared" si="21"/>
        <v>54</v>
      </c>
      <c r="J27" s="31">
        <f t="shared" si="22"/>
        <v>55</v>
      </c>
      <c r="K27" s="31">
        <f t="shared" si="23"/>
        <v>56</v>
      </c>
      <c r="L27" s="31">
        <f t="shared" si="24"/>
        <v>57</v>
      </c>
      <c r="M27" s="31">
        <f t="shared" si="25"/>
        <v>58</v>
      </c>
      <c r="N27" s="31">
        <f t="shared" si="26"/>
        <v>59</v>
      </c>
      <c r="O27" s="32">
        <f t="shared" si="27"/>
        <v>60</v>
      </c>
    </row>
    <row r="28" spans="4:15" ht="5.5" customHeight="1" x14ac:dyDescent="0.35">
      <c r="F28" s="30">
        <f t="shared" si="18"/>
        <v>41</v>
      </c>
      <c r="G28" s="31">
        <f t="shared" si="19"/>
        <v>42</v>
      </c>
      <c r="H28" s="31">
        <f t="shared" si="20"/>
        <v>43</v>
      </c>
      <c r="I28" s="31">
        <f t="shared" si="21"/>
        <v>44</v>
      </c>
      <c r="J28" s="31">
        <f t="shared" si="22"/>
        <v>45</v>
      </c>
      <c r="K28" s="31">
        <f t="shared" si="23"/>
        <v>46</v>
      </c>
      <c r="L28" s="31">
        <f t="shared" si="24"/>
        <v>47</v>
      </c>
      <c r="M28" s="31">
        <f t="shared" si="25"/>
        <v>48</v>
      </c>
      <c r="N28" s="31">
        <f t="shared" si="26"/>
        <v>49</v>
      </c>
      <c r="O28" s="32">
        <f t="shared" si="27"/>
        <v>50</v>
      </c>
    </row>
    <row r="29" spans="4:15" ht="5.5" customHeight="1" x14ac:dyDescent="0.35">
      <c r="F29" s="30">
        <f t="shared" si="18"/>
        <v>31</v>
      </c>
      <c r="G29" s="31">
        <f t="shared" si="19"/>
        <v>32</v>
      </c>
      <c r="H29" s="31">
        <f t="shared" si="20"/>
        <v>33</v>
      </c>
      <c r="I29" s="31">
        <f t="shared" si="21"/>
        <v>34</v>
      </c>
      <c r="J29" s="31">
        <f t="shared" si="22"/>
        <v>35</v>
      </c>
      <c r="K29" s="31">
        <f t="shared" si="23"/>
        <v>36</v>
      </c>
      <c r="L29" s="31">
        <f t="shared" si="24"/>
        <v>37</v>
      </c>
      <c r="M29" s="31">
        <f t="shared" si="25"/>
        <v>38</v>
      </c>
      <c r="N29" s="31">
        <f t="shared" si="26"/>
        <v>39</v>
      </c>
      <c r="O29" s="32">
        <f t="shared" si="27"/>
        <v>40</v>
      </c>
    </row>
    <row r="30" spans="4:15" ht="5.5" customHeight="1" x14ac:dyDescent="0.35">
      <c r="F30" s="30">
        <f t="shared" si="18"/>
        <v>21</v>
      </c>
      <c r="G30" s="31">
        <f t="shared" si="19"/>
        <v>22</v>
      </c>
      <c r="H30" s="31">
        <f t="shared" si="20"/>
        <v>23</v>
      </c>
      <c r="I30" s="31">
        <f t="shared" si="21"/>
        <v>24</v>
      </c>
      <c r="J30" s="31">
        <f t="shared" si="22"/>
        <v>25</v>
      </c>
      <c r="K30" s="31">
        <f t="shared" si="23"/>
        <v>26</v>
      </c>
      <c r="L30" s="31">
        <f t="shared" si="24"/>
        <v>27</v>
      </c>
      <c r="M30" s="31">
        <f t="shared" si="25"/>
        <v>28</v>
      </c>
      <c r="N30" s="31">
        <f t="shared" si="26"/>
        <v>29</v>
      </c>
      <c r="O30" s="32">
        <f t="shared" si="27"/>
        <v>30</v>
      </c>
    </row>
    <row r="31" spans="4:15" ht="5.5" customHeight="1" x14ac:dyDescent="0.35">
      <c r="F31" s="30">
        <f>F32+10</f>
        <v>11</v>
      </c>
      <c r="G31" s="31">
        <f t="shared" si="19"/>
        <v>12</v>
      </c>
      <c r="H31" s="31">
        <f t="shared" si="20"/>
        <v>13</v>
      </c>
      <c r="I31" s="31">
        <f t="shared" si="21"/>
        <v>14</v>
      </c>
      <c r="J31" s="31">
        <f t="shared" si="22"/>
        <v>15</v>
      </c>
      <c r="K31" s="31">
        <f t="shared" si="23"/>
        <v>16</v>
      </c>
      <c r="L31" s="31">
        <f t="shared" si="24"/>
        <v>17</v>
      </c>
      <c r="M31" s="31">
        <f t="shared" si="25"/>
        <v>18</v>
      </c>
      <c r="N31" s="31">
        <f t="shared" si="26"/>
        <v>19</v>
      </c>
      <c r="O31" s="32">
        <f t="shared" si="27"/>
        <v>20</v>
      </c>
    </row>
    <row r="32" spans="4:15" ht="5.5" customHeight="1" x14ac:dyDescent="0.35">
      <c r="F32" s="33">
        <v>1</v>
      </c>
      <c r="G32" s="34">
        <f>F32+1</f>
        <v>2</v>
      </c>
      <c r="H32" s="34">
        <f t="shared" ref="H32:O32" si="28">G32+1</f>
        <v>3</v>
      </c>
      <c r="I32" s="34">
        <f t="shared" si="28"/>
        <v>4</v>
      </c>
      <c r="J32" s="34">
        <f t="shared" si="28"/>
        <v>5</v>
      </c>
      <c r="K32" s="34">
        <f t="shared" si="28"/>
        <v>6</v>
      </c>
      <c r="L32" s="34">
        <f t="shared" si="28"/>
        <v>7</v>
      </c>
      <c r="M32" s="34">
        <f t="shared" si="28"/>
        <v>8</v>
      </c>
      <c r="N32" s="34">
        <f t="shared" si="28"/>
        <v>9</v>
      </c>
      <c r="O32" s="35">
        <f t="shared" si="28"/>
        <v>10</v>
      </c>
    </row>
  </sheetData>
  <conditionalFormatting sqref="F11:O20">
    <cfRule type="cellIs" dxfId="4" priority="3" operator="lessThanOrEqual">
      <formula>$D$6*100</formula>
    </cfRule>
    <cfRule type="cellIs" dxfId="3" priority="4" operator="lessThanOrEqual">
      <formula>$D$6*100</formula>
    </cfRule>
  </conditionalFormatting>
  <conditionalFormatting sqref="F23:O32">
    <cfRule type="cellIs" dxfId="2" priority="1" operator="lessThanOrEqual">
      <formula>$D$5*100</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FD5DA-D3CA-4798-B8D9-8AB5CA84F729}">
  <sheetPr>
    <pageSetUpPr fitToPage="1"/>
  </sheetPr>
  <dimension ref="I37"/>
  <sheetViews>
    <sheetView showGridLines="0" showRowColHeaders="0" topLeftCell="E1" zoomScale="55" workbookViewId="0">
      <selection activeCell="AC51" sqref="F1:AC51"/>
    </sheetView>
  </sheetViews>
  <sheetFormatPr defaultRowHeight="14.5" x14ac:dyDescent="0.35"/>
  <cols>
    <col min="1" max="16384" width="8.7265625" style="4"/>
  </cols>
  <sheetData>
    <row r="37" spans="9:9" x14ac:dyDescent="0.35">
      <c r="I37" s="36"/>
    </row>
  </sheetData>
  <pageMargins left="0.7" right="0.7" top="0.75" bottom="0.75" header="0.3" footer="0.3"/>
  <pageSetup paperSize="9" scale="63" orientation="landscape" r:id="rId1"/>
  <drawing r:id="rId2"/>
  <legacy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85DC6-7F27-4F65-A893-FF4275DDA4E6}">
  <dimension ref="C4:P21"/>
  <sheetViews>
    <sheetView showGridLines="0" workbookViewId="0">
      <selection activeCell="C12" sqref="C12"/>
    </sheetView>
  </sheetViews>
  <sheetFormatPr defaultRowHeight="14.5" x14ac:dyDescent="0.35"/>
  <cols>
    <col min="3" max="12" width="2.36328125" customWidth="1"/>
  </cols>
  <sheetData>
    <row r="4" spans="3:16" ht="18.5" x14ac:dyDescent="0.45">
      <c r="O4" s="44" t="s">
        <v>108</v>
      </c>
      <c r="P4" s="51">
        <f>'Analysis 3'!AD20</f>
        <v>0.51472343958010647</v>
      </c>
    </row>
    <row r="5" spans="3:16" ht="18.5" x14ac:dyDescent="0.45">
      <c r="O5" s="44" t="s">
        <v>107</v>
      </c>
      <c r="P5" s="52">
        <f>'Analysis 3'!AD19</f>
        <v>0.48527656041986861</v>
      </c>
    </row>
    <row r="7" spans="3:16" x14ac:dyDescent="0.35">
      <c r="O7" s="44" t="s">
        <v>109</v>
      </c>
    </row>
    <row r="8" spans="3:16" x14ac:dyDescent="0.35">
      <c r="O8" s="44" t="s">
        <v>111</v>
      </c>
    </row>
    <row r="9" spans="3:16" x14ac:dyDescent="0.35">
      <c r="O9" s="44" t="s">
        <v>110</v>
      </c>
    </row>
    <row r="12" spans="3:16" ht="10.5" customHeight="1" x14ac:dyDescent="0.35">
      <c r="C12" s="53" t="str" cm="1">
        <f t="array" ref="C12:L21">IF(_xlfn._xlws.SORT(_xlfn.SEQUENCE(10,10),,-1)/100&gt;P4,O8,O9)</f>
        <v>◽</v>
      </c>
      <c r="D12" s="53" t="str">
        <v>◽</v>
      </c>
      <c r="E12" s="53" t="str">
        <v>◽</v>
      </c>
      <c r="F12" s="53" t="str">
        <v>◽</v>
      </c>
      <c r="G12" s="53" t="str">
        <v>◽</v>
      </c>
      <c r="H12" s="53" t="str">
        <v>◽</v>
      </c>
      <c r="I12" s="53" t="str">
        <v>◽</v>
      </c>
      <c r="J12" s="53" t="str">
        <v>◽</v>
      </c>
      <c r="K12" s="53" t="str">
        <v>◽</v>
      </c>
      <c r="L12" s="53" t="str">
        <v>◽</v>
      </c>
      <c r="M12" s="37"/>
      <c r="N12" s="37"/>
    </row>
    <row r="13" spans="3:16" ht="10.5" customHeight="1" x14ac:dyDescent="0.35">
      <c r="C13" s="53" t="str">
        <v>◽</v>
      </c>
      <c r="D13" s="53" t="str">
        <v>◽</v>
      </c>
      <c r="E13" s="53" t="str">
        <v>◽</v>
      </c>
      <c r="F13" s="53" t="str">
        <v>◽</v>
      </c>
      <c r="G13" s="53" t="str">
        <v>◽</v>
      </c>
      <c r="H13" s="53" t="str">
        <v>◽</v>
      </c>
      <c r="I13" s="53" t="str">
        <v>◽</v>
      </c>
      <c r="J13" s="53" t="str">
        <v>◽</v>
      </c>
      <c r="K13" s="53" t="str">
        <v>◽</v>
      </c>
      <c r="L13" s="53" t="str">
        <v>◽</v>
      </c>
      <c r="M13" s="37"/>
      <c r="N13" s="37"/>
    </row>
    <row r="14" spans="3:16" ht="10.5" customHeight="1" x14ac:dyDescent="0.35">
      <c r="C14" s="53" t="str">
        <v>◽</v>
      </c>
      <c r="D14" s="53" t="str">
        <v>◽</v>
      </c>
      <c r="E14" s="53" t="str">
        <v>◽</v>
      </c>
      <c r="F14" s="53" t="str">
        <v>◽</v>
      </c>
      <c r="G14" s="53" t="str">
        <v>◽</v>
      </c>
      <c r="H14" s="53" t="str">
        <v>◽</v>
      </c>
      <c r="I14" s="53" t="str">
        <v>◽</v>
      </c>
      <c r="J14" s="53" t="str">
        <v>◽</v>
      </c>
      <c r="K14" s="53" t="str">
        <v>◽</v>
      </c>
      <c r="L14" s="53" t="str">
        <v>◽</v>
      </c>
      <c r="M14" s="37"/>
      <c r="N14" s="37"/>
    </row>
    <row r="15" spans="3:16" ht="10.5" customHeight="1" x14ac:dyDescent="0.35">
      <c r="C15" s="53" t="str">
        <v>◽</v>
      </c>
      <c r="D15" s="53" t="str">
        <v>◽</v>
      </c>
      <c r="E15" s="53" t="str">
        <v>◽</v>
      </c>
      <c r="F15" s="53" t="str">
        <v>◽</v>
      </c>
      <c r="G15" s="53" t="str">
        <v>◽</v>
      </c>
      <c r="H15" s="53" t="str">
        <v>◽</v>
      </c>
      <c r="I15" s="53" t="str">
        <v>◽</v>
      </c>
      <c r="J15" s="53" t="str">
        <v>◽</v>
      </c>
      <c r="K15" s="53" t="str">
        <v>◽</v>
      </c>
      <c r="L15" s="53" t="str">
        <v>◽</v>
      </c>
      <c r="M15" s="37"/>
      <c r="N15" s="37"/>
    </row>
    <row r="16" spans="3:16" ht="10.5" customHeight="1" x14ac:dyDescent="0.35">
      <c r="C16" s="53" t="str">
        <v>🔸</v>
      </c>
      <c r="D16" s="53" t="str">
        <v>◽</v>
      </c>
      <c r="E16" s="53" t="str">
        <v>◽</v>
      </c>
      <c r="F16" s="53" t="str">
        <v>◽</v>
      </c>
      <c r="G16" s="53" t="str">
        <v>◽</v>
      </c>
      <c r="H16" s="53" t="str">
        <v>◽</v>
      </c>
      <c r="I16" s="53" t="str">
        <v>◽</v>
      </c>
      <c r="J16" s="53" t="str">
        <v>◽</v>
      </c>
      <c r="K16" s="53" t="str">
        <v>◽</v>
      </c>
      <c r="L16" s="53" t="str">
        <v>◽</v>
      </c>
      <c r="M16" s="37"/>
      <c r="N16" s="37"/>
    </row>
    <row r="17" spans="3:14" ht="10.5" customHeight="1" x14ac:dyDescent="0.35">
      <c r="C17" s="53" t="str">
        <v>🔸</v>
      </c>
      <c r="D17" s="53" t="str">
        <v>🔸</v>
      </c>
      <c r="E17" s="53" t="str">
        <v>🔸</v>
      </c>
      <c r="F17" s="53" t="str">
        <v>🔸</v>
      </c>
      <c r="G17" s="53" t="str">
        <v>🔸</v>
      </c>
      <c r="H17" s="53" t="str">
        <v>🔸</v>
      </c>
      <c r="I17" s="53" t="str">
        <v>🔸</v>
      </c>
      <c r="J17" s="53" t="str">
        <v>🔸</v>
      </c>
      <c r="K17" s="53" t="str">
        <v>🔸</v>
      </c>
      <c r="L17" s="53" t="str">
        <v>🔸</v>
      </c>
      <c r="M17" s="37"/>
      <c r="N17" s="37"/>
    </row>
    <row r="18" spans="3:14" ht="10.5" customHeight="1" x14ac:dyDescent="0.35">
      <c r="C18" s="53" t="str">
        <v>🔸</v>
      </c>
      <c r="D18" s="53" t="str">
        <v>🔸</v>
      </c>
      <c r="E18" s="53" t="str">
        <v>🔸</v>
      </c>
      <c r="F18" s="53" t="str">
        <v>🔸</v>
      </c>
      <c r="G18" s="53" t="str">
        <v>🔸</v>
      </c>
      <c r="H18" s="53" t="str">
        <v>🔸</v>
      </c>
      <c r="I18" s="53" t="str">
        <v>🔸</v>
      </c>
      <c r="J18" s="53" t="str">
        <v>🔸</v>
      </c>
      <c r="K18" s="53" t="str">
        <v>🔸</v>
      </c>
      <c r="L18" s="53" t="str">
        <v>🔸</v>
      </c>
      <c r="M18" s="37"/>
      <c r="N18" s="37"/>
    </row>
    <row r="19" spans="3:14" ht="10.5" customHeight="1" x14ac:dyDescent="0.35">
      <c r="C19" s="53" t="str">
        <v>🔸</v>
      </c>
      <c r="D19" s="53" t="str">
        <v>🔸</v>
      </c>
      <c r="E19" s="53" t="str">
        <v>🔸</v>
      </c>
      <c r="F19" s="53" t="str">
        <v>🔸</v>
      </c>
      <c r="G19" s="53" t="str">
        <v>🔸</v>
      </c>
      <c r="H19" s="53" t="str">
        <v>🔸</v>
      </c>
      <c r="I19" s="53" t="str">
        <v>🔸</v>
      </c>
      <c r="J19" s="53" t="str">
        <v>🔸</v>
      </c>
      <c r="K19" s="53" t="str">
        <v>🔸</v>
      </c>
      <c r="L19" s="53" t="str">
        <v>🔸</v>
      </c>
      <c r="M19" s="37"/>
      <c r="N19" s="37"/>
    </row>
    <row r="20" spans="3:14" ht="10.5" customHeight="1" x14ac:dyDescent="0.35">
      <c r="C20" s="53" t="str">
        <v>🔸</v>
      </c>
      <c r="D20" s="53" t="str">
        <v>🔸</v>
      </c>
      <c r="E20" s="53" t="str">
        <v>🔸</v>
      </c>
      <c r="F20" s="53" t="str">
        <v>🔸</v>
      </c>
      <c r="G20" s="53" t="str">
        <v>🔸</v>
      </c>
      <c r="H20" s="53" t="str">
        <v>🔸</v>
      </c>
      <c r="I20" s="53" t="str">
        <v>🔸</v>
      </c>
      <c r="J20" s="53" t="str">
        <v>🔸</v>
      </c>
      <c r="K20" s="53" t="str">
        <v>🔸</v>
      </c>
      <c r="L20" s="53" t="str">
        <v>🔸</v>
      </c>
      <c r="M20" s="37"/>
      <c r="N20" s="37"/>
    </row>
    <row r="21" spans="3:14" ht="10.5" customHeight="1" x14ac:dyDescent="0.35">
      <c r="C21" s="53" t="str">
        <v>🔸</v>
      </c>
      <c r="D21" s="53" t="str">
        <v>🔸</v>
      </c>
      <c r="E21" s="53" t="str">
        <v>🔸</v>
      </c>
      <c r="F21" s="53" t="str">
        <v>🔸</v>
      </c>
      <c r="G21" s="53" t="str">
        <v>🔸</v>
      </c>
      <c r="H21" s="53" t="str">
        <v>🔸</v>
      </c>
      <c r="I21" s="53" t="str">
        <v>🔸</v>
      </c>
      <c r="J21" s="53" t="str">
        <v>🔸</v>
      </c>
      <c r="K21" s="53" t="str">
        <v>🔸</v>
      </c>
      <c r="L21" s="53" t="str">
        <v>🔸</v>
      </c>
      <c r="M21" s="37"/>
      <c r="N21" s="37"/>
    </row>
  </sheetData>
  <conditionalFormatting sqref="C12:N21">
    <cfRule type="expression" dxfId="1" priority="1">
      <formula>C12&lt;&gt;$O$9</formula>
    </cfRule>
    <cfRule type="expression" dxfId="0" priority="2">
      <formula>C12&lt;&gt;$O$8</formula>
    </cfRule>
  </conditionalFormatting>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36A3D-763C-4B36-B3B9-E5CF1896C0B2}">
  <dimension ref="C3:BU107"/>
  <sheetViews>
    <sheetView topLeftCell="BD1" workbookViewId="0">
      <selection activeCell="BH8" sqref="BH8"/>
    </sheetView>
  </sheetViews>
  <sheetFormatPr defaultRowHeight="14.5" x14ac:dyDescent="0.35"/>
  <cols>
    <col min="3" max="3" width="14" bestFit="1" customWidth="1"/>
    <col min="4" max="4" width="11.90625" bestFit="1" customWidth="1"/>
    <col min="5" max="5" width="9.08984375" bestFit="1" customWidth="1"/>
    <col min="7" max="7" width="15.7265625" bestFit="1" customWidth="1"/>
    <col min="8" max="8" width="11.90625" bestFit="1" customWidth="1"/>
    <col min="10" max="10" width="10.81640625" bestFit="1" customWidth="1"/>
    <col min="11" max="11" width="11.90625" bestFit="1" customWidth="1"/>
    <col min="13" max="13" width="10.1796875" bestFit="1" customWidth="1"/>
    <col min="14" max="14" width="11.90625" bestFit="1" customWidth="1"/>
    <col min="17" max="17" width="11.26953125" bestFit="1" customWidth="1"/>
    <col min="18" max="18" width="10.1796875" bestFit="1" customWidth="1"/>
    <col min="19" max="19" width="12.7265625" bestFit="1" customWidth="1"/>
    <col min="20" max="20" width="6.08984375" bestFit="1" customWidth="1"/>
    <col min="21" max="21" width="13.90625" bestFit="1" customWidth="1"/>
    <col min="22" max="22" width="11.90625" bestFit="1" customWidth="1"/>
    <col min="24" max="24" width="8.7265625" style="49"/>
    <col min="26" max="26" width="20.7265625" bestFit="1" customWidth="1"/>
    <col min="27" max="28" width="11.90625" bestFit="1" customWidth="1"/>
    <col min="29" max="29" width="9.26953125" bestFit="1" customWidth="1"/>
    <col min="30" max="30" width="11.90625" bestFit="1" customWidth="1"/>
    <col min="31" max="31" width="22.1796875" bestFit="1" customWidth="1"/>
    <col min="34" max="34" width="8.7265625" style="54"/>
    <col min="36" max="36" width="8.81640625" bestFit="1" customWidth="1"/>
    <col min="37" max="37" width="11.90625" bestFit="1" customWidth="1"/>
    <col min="40" max="40" width="8.7265625" style="55"/>
    <col min="41" max="42" width="8.81640625" bestFit="1" customWidth="1"/>
    <col min="43" max="43" width="11.90625" bestFit="1" customWidth="1"/>
    <col min="44" max="44" width="4.26953125" bestFit="1" customWidth="1"/>
    <col min="45" max="45" width="3.81640625" bestFit="1" customWidth="1"/>
    <col min="46" max="46" width="4.453125" bestFit="1" customWidth="1"/>
    <col min="47" max="47" width="8.81640625" bestFit="1" customWidth="1"/>
    <col min="48" max="49" width="11.90625" bestFit="1" customWidth="1"/>
    <col min="50" max="53" width="7.81640625" customWidth="1"/>
    <col min="54" max="54" width="8.90625" style="55" customWidth="1"/>
    <col min="55" max="55" width="10.90625" bestFit="1" customWidth="1"/>
    <col min="56" max="56" width="11.90625" bestFit="1" customWidth="1"/>
    <col min="57" max="57" width="20.08984375" bestFit="1" customWidth="1"/>
    <col min="58" max="58" width="8.7265625" style="55" customWidth="1"/>
    <col min="59" max="59" width="9.7265625" bestFit="1" customWidth="1"/>
    <col min="60" max="60" width="10.81640625" bestFit="1" customWidth="1"/>
    <col min="61" max="61" width="11.08984375" bestFit="1" customWidth="1"/>
    <col min="62" max="62" width="20.08984375" bestFit="1" customWidth="1"/>
    <col min="63" max="63" width="15.1796875" bestFit="1" customWidth="1"/>
    <col min="64" max="64" width="11.90625" bestFit="1" customWidth="1"/>
    <col min="65" max="65" width="11.90625" customWidth="1"/>
    <col min="66" max="66" width="16.1796875" customWidth="1"/>
    <col min="67" max="67" width="19.26953125" bestFit="1" customWidth="1"/>
    <col min="68" max="68" width="11.90625" bestFit="1" customWidth="1"/>
    <col min="69" max="69" width="17.08984375" bestFit="1" customWidth="1"/>
    <col min="70" max="71" width="20.08984375" bestFit="1" customWidth="1"/>
    <col min="72" max="72" width="16.453125" bestFit="1" customWidth="1"/>
    <col min="73" max="73" width="11.90625" bestFit="1" customWidth="1"/>
    <col min="74" max="406" width="20.08984375" bestFit="1" customWidth="1"/>
  </cols>
  <sheetData>
    <row r="3" spans="3:73" x14ac:dyDescent="0.35">
      <c r="BL3" s="56" t="s">
        <v>223</v>
      </c>
      <c r="BM3" s="57">
        <v>1</v>
      </c>
      <c r="BO3" t="s">
        <v>52</v>
      </c>
    </row>
    <row r="4" spans="3:73" x14ac:dyDescent="0.35">
      <c r="G4" s="44" t="s">
        <v>74</v>
      </c>
      <c r="H4" s="45">
        <v>1</v>
      </c>
      <c r="K4" s="46" t="s">
        <v>76</v>
      </c>
      <c r="BO4" t="str">
        <f>_xlfn.TEXTJOIN(" ", ,IF(BM3=1,"Top-5 Profitable Product","Quantity Contributing to Profit"))</f>
        <v>Top-5 Profitable Product</v>
      </c>
    </row>
    <row r="5" spans="3:73" x14ac:dyDescent="0.35">
      <c r="G5" s="44" t="s">
        <v>75</v>
      </c>
      <c r="H5" s="45">
        <v>2</v>
      </c>
      <c r="K5" s="46" t="s">
        <v>53</v>
      </c>
      <c r="BJ5" t="s">
        <v>120</v>
      </c>
    </row>
    <row r="6" spans="3:73" x14ac:dyDescent="0.35">
      <c r="BJ6" t="s">
        <v>6</v>
      </c>
    </row>
    <row r="7" spans="3:73" x14ac:dyDescent="0.35">
      <c r="C7" t="s">
        <v>88</v>
      </c>
      <c r="G7" t="s">
        <v>89</v>
      </c>
      <c r="J7" t="s">
        <v>90</v>
      </c>
      <c r="M7" t="s">
        <v>91</v>
      </c>
      <c r="Z7" s="5" t="s">
        <v>98</v>
      </c>
      <c r="AA7" t="s">
        <v>3</v>
      </c>
      <c r="AC7" t="s">
        <v>104</v>
      </c>
      <c r="AD7" t="s">
        <v>105</v>
      </c>
      <c r="AJ7" s="5" t="s">
        <v>39</v>
      </c>
      <c r="AK7" t="s">
        <v>3</v>
      </c>
      <c r="AP7" s="5" t="s">
        <v>39</v>
      </c>
      <c r="AQ7" t="s">
        <v>3</v>
      </c>
      <c r="AU7" s="5" t="s">
        <v>39</v>
      </c>
      <c r="AV7" t="s">
        <v>3</v>
      </c>
      <c r="AX7" t="str">
        <f>AU7</f>
        <v>Month</v>
      </c>
      <c r="AY7" t="str">
        <f>AV7</f>
        <v>Profit Margin</v>
      </c>
      <c r="AZ7" t="s">
        <v>112</v>
      </c>
      <c r="BC7" s="5" t="s">
        <v>43</v>
      </c>
      <c r="BD7" t="s">
        <v>3</v>
      </c>
      <c r="BG7" t="s">
        <v>7</v>
      </c>
      <c r="BH7" t="s">
        <v>120</v>
      </c>
      <c r="BI7" t="s">
        <v>6</v>
      </c>
      <c r="BK7" s="5" t="s">
        <v>121</v>
      </c>
      <c r="BL7" t="s">
        <v>3</v>
      </c>
      <c r="BM7" t="s">
        <v>222</v>
      </c>
      <c r="BO7" s="5" t="s">
        <v>121</v>
      </c>
      <c r="BP7" t="s">
        <v>3</v>
      </c>
      <c r="BQ7" t="s">
        <v>9</v>
      </c>
      <c r="BT7" s="5" t="s">
        <v>224</v>
      </c>
      <c r="BU7" t="s">
        <v>3</v>
      </c>
    </row>
    <row r="8" spans="3:73" x14ac:dyDescent="0.35">
      <c r="C8" s="5" t="s">
        <v>87</v>
      </c>
      <c r="D8" t="s">
        <v>3</v>
      </c>
      <c r="G8" s="5" t="s">
        <v>87</v>
      </c>
      <c r="H8" t="s">
        <v>3</v>
      </c>
      <c r="J8" s="5" t="s">
        <v>53</v>
      </c>
      <c r="K8" t="s">
        <v>3</v>
      </c>
      <c r="M8" s="5" t="s">
        <v>53</v>
      </c>
      <c r="N8" t="s">
        <v>3</v>
      </c>
      <c r="Q8" t="s">
        <v>95</v>
      </c>
      <c r="R8" t="s">
        <v>96</v>
      </c>
      <c r="S8" t="s">
        <v>1</v>
      </c>
      <c r="T8" t="s">
        <v>2</v>
      </c>
      <c r="U8" t="s">
        <v>8</v>
      </c>
      <c r="V8" t="s">
        <v>3</v>
      </c>
      <c r="Z8" t="s">
        <v>99</v>
      </c>
      <c r="AA8" s="14">
        <v>23280.019999999993</v>
      </c>
      <c r="AC8" s="3">
        <v>47.293333333333337</v>
      </c>
      <c r="AD8" s="3">
        <v>47.293333333333337</v>
      </c>
      <c r="AJ8" t="s">
        <v>28</v>
      </c>
      <c r="AK8" s="9">
        <v>7.7351228354378146E-2</v>
      </c>
      <c r="AP8" t="s">
        <v>28</v>
      </c>
      <c r="AQ8" s="9"/>
      <c r="AU8" t="s">
        <v>28</v>
      </c>
      <c r="AV8" s="8">
        <v>177715.37999999989</v>
      </c>
      <c r="AX8" t="str">
        <f t="shared" ref="AX8:AX19" si="0">AU8</f>
        <v>Jan</v>
      </c>
      <c r="AY8" s="8">
        <f t="shared" ref="AY8:AY19" si="1">AV8</f>
        <v>177715.37999999989</v>
      </c>
      <c r="AZ8" s="8">
        <f t="shared" ref="AZ8:AZ19" si="2">AY8</f>
        <v>177715.37999999989</v>
      </c>
      <c r="BC8" t="s">
        <v>113</v>
      </c>
      <c r="BD8" s="14">
        <v>313403.34999999951</v>
      </c>
      <c r="BG8" s="14">
        <v>100</v>
      </c>
      <c r="BH8" s="9">
        <v>8.0280723519668459E-2</v>
      </c>
      <c r="BI8" s="9">
        <v>8.0468669303389667E-2</v>
      </c>
      <c r="BK8" t="s">
        <v>133</v>
      </c>
      <c r="BL8" s="14">
        <v>95024.850000000035</v>
      </c>
      <c r="BM8" s="3">
        <f>_xlfn.XLOOKUP(BK8,$BO$8:$BO$107,$BQ$8:$BQ$107,0,0)</f>
        <v>6861</v>
      </c>
      <c r="BO8" t="s">
        <v>122</v>
      </c>
      <c r="BP8" s="14">
        <v>32486.640000000032</v>
      </c>
      <c r="BQ8" s="14">
        <v>5352</v>
      </c>
      <c r="BT8" t="s">
        <v>229</v>
      </c>
      <c r="BU8" s="14">
        <v>718216.26999999897</v>
      </c>
    </row>
    <row r="9" spans="3:73" x14ac:dyDescent="0.35">
      <c r="C9" t="s">
        <v>80</v>
      </c>
      <c r="D9" s="1">
        <v>8477.4799999999977</v>
      </c>
      <c r="G9" t="s">
        <v>86</v>
      </c>
      <c r="H9" s="1">
        <v>130.20000000000073</v>
      </c>
      <c r="J9" t="s">
        <v>72</v>
      </c>
      <c r="K9" s="1">
        <v>134907.56</v>
      </c>
      <c r="M9" t="s">
        <v>65</v>
      </c>
      <c r="N9" s="1">
        <v>86589.619999999952</v>
      </c>
      <c r="Q9" s="47">
        <v>600</v>
      </c>
      <c r="R9" s="3">
        <v>20</v>
      </c>
      <c r="S9" s="7">
        <v>5446809.4700000202</v>
      </c>
      <c r="T9" s="7">
        <v>3149297.4099999927</v>
      </c>
      <c r="U9" s="48">
        <v>0.42180878047126164</v>
      </c>
      <c r="V9" s="7">
        <v>2297512.0600000275</v>
      </c>
      <c r="Z9" t="s">
        <v>100</v>
      </c>
      <c r="AA9" s="14">
        <v>362924.95</v>
      </c>
      <c r="AJ9" t="s">
        <v>27</v>
      </c>
      <c r="AK9" s="9">
        <v>7.7369156443077777E-2</v>
      </c>
      <c r="AP9" t="s">
        <v>27</v>
      </c>
      <c r="AQ9" s="9">
        <v>2.3177510016380052E-4</v>
      </c>
      <c r="AU9" t="s">
        <v>27</v>
      </c>
      <c r="AV9" s="8">
        <v>177756.57000000004</v>
      </c>
      <c r="AX9" t="str">
        <f t="shared" si="0"/>
        <v>Feb</v>
      </c>
      <c r="AY9" s="8">
        <f t="shared" si="1"/>
        <v>177756.57000000004</v>
      </c>
      <c r="AZ9" s="8">
        <f t="shared" si="2"/>
        <v>177756.57000000004</v>
      </c>
      <c r="BC9" t="s">
        <v>114</v>
      </c>
      <c r="BD9" s="14">
        <v>342889.85000000324</v>
      </c>
      <c r="BK9" t="s">
        <v>140</v>
      </c>
      <c r="BL9" s="14">
        <v>84506.489999999932</v>
      </c>
      <c r="BM9" s="3">
        <f t="shared" ref="BM9:BM12" si="3">_xlfn.XLOOKUP(BK9,$BO$8:$BO$107,$BQ$8:$BQ$107,0,0)</f>
        <v>6137</v>
      </c>
      <c r="BO9" t="s">
        <v>123</v>
      </c>
      <c r="BP9" s="14">
        <v>45964.799999999974</v>
      </c>
      <c r="BQ9" s="14">
        <v>6080</v>
      </c>
      <c r="BT9" t="s">
        <v>230</v>
      </c>
      <c r="BU9" s="14">
        <v>417457.83000000106</v>
      </c>
    </row>
    <row r="10" spans="3:73" x14ac:dyDescent="0.35">
      <c r="C10" t="s">
        <v>85</v>
      </c>
      <c r="D10" s="1">
        <v>7569.0199999999959</v>
      </c>
      <c r="G10" t="s">
        <v>84</v>
      </c>
      <c r="H10" s="1">
        <v>912.82000000000062</v>
      </c>
      <c r="J10" t="s">
        <v>55</v>
      </c>
      <c r="K10" s="1">
        <v>132555.79000000024</v>
      </c>
      <c r="M10" t="s">
        <v>60</v>
      </c>
      <c r="N10" s="1">
        <v>91811.079999999856</v>
      </c>
      <c r="Z10" t="s">
        <v>101</v>
      </c>
      <c r="AA10" s="14">
        <v>418408.67999999854</v>
      </c>
      <c r="AJ10" t="s">
        <v>31</v>
      </c>
      <c r="AK10" s="9">
        <v>8.9016233499116845E-2</v>
      </c>
      <c r="AP10" t="s">
        <v>31</v>
      </c>
      <c r="AQ10" s="9">
        <v>0.1505390208643167</v>
      </c>
      <c r="AU10" t="s">
        <v>31</v>
      </c>
      <c r="AV10" s="8">
        <v>204515.86999999941</v>
      </c>
      <c r="AX10" t="str">
        <f t="shared" si="0"/>
        <v>Mar</v>
      </c>
      <c r="AY10" s="8">
        <f t="shared" si="1"/>
        <v>204515.86999999941</v>
      </c>
      <c r="AZ10" s="8">
        <f t="shared" si="2"/>
        <v>204515.86999999941</v>
      </c>
      <c r="BC10" t="s">
        <v>115</v>
      </c>
      <c r="BD10" s="14">
        <v>324340.81999999884</v>
      </c>
      <c r="BK10" t="s">
        <v>180</v>
      </c>
      <c r="BL10" s="14">
        <v>83284.599999999977</v>
      </c>
      <c r="BM10" s="3">
        <f t="shared" si="3"/>
        <v>6262</v>
      </c>
      <c r="BO10" t="s">
        <v>124</v>
      </c>
      <c r="BP10" s="14">
        <v>48243.930000000008</v>
      </c>
      <c r="BQ10" s="14">
        <v>6209</v>
      </c>
      <c r="BT10" t="s">
        <v>231</v>
      </c>
      <c r="BU10" s="14">
        <v>367414.25000000029</v>
      </c>
    </row>
    <row r="11" spans="3:73" x14ac:dyDescent="0.35">
      <c r="C11" t="s">
        <v>83</v>
      </c>
      <c r="D11" s="1">
        <v>7236.9200000000019</v>
      </c>
      <c r="G11" t="s">
        <v>77</v>
      </c>
      <c r="H11" s="1">
        <v>992.27999999999975</v>
      </c>
      <c r="J11" t="s">
        <v>62</v>
      </c>
      <c r="K11" s="1">
        <v>132061.01999999973</v>
      </c>
      <c r="M11" t="s">
        <v>73</v>
      </c>
      <c r="N11" s="1">
        <v>96221.15</v>
      </c>
      <c r="Z11" t="s">
        <v>102</v>
      </c>
      <c r="AA11" s="14">
        <v>520925.08999999939</v>
      </c>
      <c r="AJ11" t="s">
        <v>24</v>
      </c>
      <c r="AK11" s="9">
        <v>8.3993918186439406E-2</v>
      </c>
      <c r="AP11" t="s">
        <v>24</v>
      </c>
      <c r="AQ11" s="9">
        <v>-5.6420218147370485E-2</v>
      </c>
      <c r="AU11" t="s">
        <v>24</v>
      </c>
      <c r="AV11" s="8">
        <v>192977.04000000018</v>
      </c>
      <c r="AX11" t="str">
        <f t="shared" si="0"/>
        <v>Apr</v>
      </c>
      <c r="AY11" s="8">
        <f t="shared" si="1"/>
        <v>192977.04000000018</v>
      </c>
      <c r="AZ11" s="8">
        <f t="shared" si="2"/>
        <v>192977.04000000018</v>
      </c>
      <c r="BC11" t="s">
        <v>116</v>
      </c>
      <c r="BD11" s="14">
        <v>324189.0599999979</v>
      </c>
      <c r="BK11" t="s">
        <v>149</v>
      </c>
      <c r="BL11" s="14">
        <v>82987.239999999991</v>
      </c>
      <c r="BM11" s="3">
        <f t="shared" si="3"/>
        <v>6671</v>
      </c>
      <c r="BO11" t="s">
        <v>125</v>
      </c>
      <c r="BP11" s="14">
        <v>51917.31</v>
      </c>
      <c r="BQ11" s="14">
        <v>5529</v>
      </c>
      <c r="BT11" t="s">
        <v>232</v>
      </c>
      <c r="BU11" s="14">
        <v>339210.49000000255</v>
      </c>
    </row>
    <row r="12" spans="3:73" x14ac:dyDescent="0.35">
      <c r="C12" t="s">
        <v>81</v>
      </c>
      <c r="D12" s="1">
        <v>7191.9699999999975</v>
      </c>
      <c r="G12" t="s">
        <v>78</v>
      </c>
      <c r="H12" s="1">
        <v>1362.7800000000007</v>
      </c>
      <c r="J12" t="s">
        <v>71</v>
      </c>
      <c r="K12" s="1">
        <v>131335.97000000015</v>
      </c>
      <c r="M12" t="s">
        <v>59</v>
      </c>
      <c r="N12" s="1">
        <v>101212.63000000015</v>
      </c>
      <c r="Z12" t="s">
        <v>103</v>
      </c>
      <c r="AA12" s="14">
        <v>971973.31999999331</v>
      </c>
      <c r="AJ12" t="s">
        <v>32</v>
      </c>
      <c r="AK12" s="9">
        <v>8.9506755407411376E-2</v>
      </c>
      <c r="AP12" t="s">
        <v>32</v>
      </c>
      <c r="AQ12" s="9">
        <v>6.5633766586948014E-2</v>
      </c>
      <c r="AU12" t="s">
        <v>32</v>
      </c>
      <c r="AV12" s="8">
        <v>205642.85000000033</v>
      </c>
      <c r="AX12" t="str">
        <f t="shared" si="0"/>
        <v>May</v>
      </c>
      <c r="AY12" s="8">
        <f t="shared" si="1"/>
        <v>205642.85000000033</v>
      </c>
      <c r="AZ12" s="8">
        <f t="shared" si="2"/>
        <v>205642.85000000033</v>
      </c>
      <c r="BC12" t="s">
        <v>117</v>
      </c>
      <c r="BD12" s="14">
        <v>340665.27999999869</v>
      </c>
      <c r="BK12" t="s">
        <v>130</v>
      </c>
      <c r="BL12" s="14">
        <v>78081.849999999962</v>
      </c>
      <c r="BM12" s="3">
        <f t="shared" si="3"/>
        <v>6545</v>
      </c>
      <c r="BO12" t="s">
        <v>126</v>
      </c>
      <c r="BP12" s="14">
        <v>4089.289999999979</v>
      </c>
      <c r="BQ12" s="14">
        <v>6931</v>
      </c>
      <c r="BT12" t="s">
        <v>227</v>
      </c>
      <c r="BU12" s="14">
        <v>174072.76000000047</v>
      </c>
    </row>
    <row r="13" spans="3:73" x14ac:dyDescent="0.35">
      <c r="C13" t="s">
        <v>82</v>
      </c>
      <c r="D13" s="1">
        <v>6966.5800000000008</v>
      </c>
      <c r="G13" t="s">
        <v>79</v>
      </c>
      <c r="H13" s="1">
        <v>1387.2399999999998</v>
      </c>
      <c r="J13" t="s">
        <v>63</v>
      </c>
      <c r="K13" s="1">
        <v>128176.22000000032</v>
      </c>
      <c r="M13" t="s">
        <v>56</v>
      </c>
      <c r="N13" s="1">
        <v>104453.84999999986</v>
      </c>
      <c r="AJ13" t="s">
        <v>30</v>
      </c>
      <c r="AK13" s="9">
        <v>8.5087670878209912E-2</v>
      </c>
      <c r="AP13" t="s">
        <v>30</v>
      </c>
      <c r="AQ13" s="9">
        <v>-4.9371519603039399E-2</v>
      </c>
      <c r="AU13" t="s">
        <v>30</v>
      </c>
      <c r="AV13" s="8">
        <v>195489.95000000042</v>
      </c>
      <c r="AX13" t="str">
        <f t="shared" si="0"/>
        <v>Jun</v>
      </c>
      <c r="AY13" s="8">
        <f t="shared" si="1"/>
        <v>195489.95000000042</v>
      </c>
      <c r="AZ13" s="8">
        <f t="shared" si="2"/>
        <v>195489.95000000042</v>
      </c>
      <c r="BC13" t="s">
        <v>118</v>
      </c>
      <c r="BD13" s="14">
        <v>319564.96000000124</v>
      </c>
      <c r="BO13" t="s">
        <v>127</v>
      </c>
      <c r="BP13" s="14">
        <v>18856.529999999948</v>
      </c>
      <c r="BQ13" s="14">
        <v>6349</v>
      </c>
      <c r="BT13" t="s">
        <v>226</v>
      </c>
      <c r="BU13" s="14">
        <v>142236.05999999959</v>
      </c>
    </row>
    <row r="14" spans="3:73" x14ac:dyDescent="0.35">
      <c r="AC14" s="50"/>
      <c r="AJ14" t="s">
        <v>29</v>
      </c>
      <c r="AK14" s="9">
        <v>7.9536988371672918E-2</v>
      </c>
      <c r="AP14" t="s">
        <v>29</v>
      </c>
      <c r="AQ14" s="9">
        <v>-6.5234862457123372E-2</v>
      </c>
      <c r="AU14" t="s">
        <v>29</v>
      </c>
      <c r="AV14" s="8">
        <v>182737.19000000047</v>
      </c>
      <c r="AX14" t="str">
        <f t="shared" si="0"/>
        <v>Jul</v>
      </c>
      <c r="AY14" s="8">
        <f t="shared" si="1"/>
        <v>182737.19000000047</v>
      </c>
      <c r="AZ14" s="8">
        <f t="shared" si="2"/>
        <v>182737.19000000047</v>
      </c>
      <c r="BC14" t="s">
        <v>119</v>
      </c>
      <c r="BD14" s="14">
        <v>332458.74000000069</v>
      </c>
      <c r="BO14" t="s">
        <v>128</v>
      </c>
      <c r="BP14" s="14">
        <v>53319.199999999997</v>
      </c>
      <c r="BQ14" s="14">
        <v>5840</v>
      </c>
      <c r="BT14" t="s">
        <v>225</v>
      </c>
      <c r="BU14" s="14">
        <v>86449.160000000265</v>
      </c>
    </row>
    <row r="15" spans="3:73" x14ac:dyDescent="0.35">
      <c r="AC15" s="3"/>
      <c r="AJ15" t="s">
        <v>25</v>
      </c>
      <c r="AK15" s="9">
        <v>9.0793586519845232E-2</v>
      </c>
      <c r="AP15" t="s">
        <v>25</v>
      </c>
      <c r="AQ15" s="9">
        <v>0.14152658251995559</v>
      </c>
      <c r="AU15" t="s">
        <v>25</v>
      </c>
      <c r="AV15" s="8">
        <v>208599.36000000034</v>
      </c>
      <c r="AX15" t="str">
        <f t="shared" si="0"/>
        <v>Aug</v>
      </c>
      <c r="AY15" s="8">
        <f t="shared" si="1"/>
        <v>208599.36000000034</v>
      </c>
      <c r="AZ15" s="8">
        <f t="shared" si="2"/>
        <v>208599.36000000034</v>
      </c>
      <c r="BJ15" t="str">
        <f>BK7</f>
        <v>Product Name</v>
      </c>
      <c r="BK15" t="str">
        <f>IF($BM$3=1,BL7,BM7)</f>
        <v>Profit Margin</v>
      </c>
      <c r="BO15" t="s">
        <v>129</v>
      </c>
      <c r="BP15" s="14">
        <v>11872.29999999993</v>
      </c>
      <c r="BQ15" s="14">
        <v>5522</v>
      </c>
      <c r="BT15" t="s">
        <v>228</v>
      </c>
      <c r="BU15" s="14">
        <v>52455.239999999583</v>
      </c>
    </row>
    <row r="16" spans="3:73" x14ac:dyDescent="0.35">
      <c r="AJ16" t="s">
        <v>35</v>
      </c>
      <c r="AK16" s="9">
        <v>8.2735069516892162E-2</v>
      </c>
      <c r="AP16" t="s">
        <v>35</v>
      </c>
      <c r="AQ16" s="9">
        <v>-8.8756456395647235E-2</v>
      </c>
      <c r="AU16" t="s">
        <v>35</v>
      </c>
      <c r="AV16" s="8">
        <v>190084.82000000039</v>
      </c>
      <c r="AX16" t="str">
        <f t="shared" si="0"/>
        <v>Sep</v>
      </c>
      <c r="AY16" s="8">
        <f t="shared" si="1"/>
        <v>190084.82000000039</v>
      </c>
      <c r="AZ16" s="8">
        <f t="shared" si="2"/>
        <v>190084.82000000039</v>
      </c>
      <c r="BJ16" t="str">
        <f t="shared" ref="BJ16:BJ20" si="4">BK8</f>
        <v>Begin Brew</v>
      </c>
      <c r="BK16" s="58">
        <f t="shared" ref="BK16:BK19" si="5">IF($BM$3=1,BL8,BM8)</f>
        <v>95024.850000000035</v>
      </c>
      <c r="BO16" t="s">
        <v>130</v>
      </c>
      <c r="BP16" s="14">
        <v>78081.849999999962</v>
      </c>
      <c r="BQ16" s="14">
        <v>6545</v>
      </c>
    </row>
    <row r="17" spans="4:69" x14ac:dyDescent="0.35">
      <c r="D17" s="44" t="s">
        <v>92</v>
      </c>
      <c r="H17" s="44" t="s">
        <v>93</v>
      </c>
      <c r="K17" t="s">
        <v>94</v>
      </c>
      <c r="N17" t="s">
        <v>97</v>
      </c>
      <c r="AJ17" t="s">
        <v>34</v>
      </c>
      <c r="AK17" s="9">
        <v>8.2865384393236832E-2</v>
      </c>
      <c r="AP17" t="s">
        <v>34</v>
      </c>
      <c r="AQ17" s="9">
        <v>1.5750863219866535E-3</v>
      </c>
      <c r="AU17" t="s">
        <v>34</v>
      </c>
      <c r="AV17" s="8">
        <v>190384.21999999968</v>
      </c>
      <c r="AX17" t="str">
        <f t="shared" si="0"/>
        <v>Oct</v>
      </c>
      <c r="AY17" s="8">
        <f t="shared" si="1"/>
        <v>190384.21999999968</v>
      </c>
      <c r="AZ17" s="8">
        <f t="shared" si="2"/>
        <v>190384.21999999968</v>
      </c>
      <c r="BJ17" t="str">
        <f t="shared" si="4"/>
        <v>Common Splash</v>
      </c>
      <c r="BK17" s="58">
        <f t="shared" si="5"/>
        <v>84506.489999999932</v>
      </c>
      <c r="BO17" t="s">
        <v>131</v>
      </c>
      <c r="BP17" s="14">
        <v>2366.7600000000239</v>
      </c>
      <c r="BQ17" s="14">
        <v>5379</v>
      </c>
    </row>
    <row r="18" spans="4:69" x14ac:dyDescent="0.35">
      <c r="N18" t="str">
        <f>_xlfn.TEXTJOIN(" ",,IF(H4=1,"Top-5 Profitable","Less-5 Profitable"),IF(H5=1,"Customer","Location"))</f>
        <v>Top-5 Profitable Location</v>
      </c>
      <c r="AC18" s="5" t="s">
        <v>106</v>
      </c>
      <c r="AD18" t="s">
        <v>3</v>
      </c>
      <c r="AJ18" t="s">
        <v>33</v>
      </c>
      <c r="AK18" s="9">
        <v>8.3678886107782652E-2</v>
      </c>
      <c r="AP18" t="s">
        <v>33</v>
      </c>
      <c r="AQ18" s="9">
        <v>9.8171476606608472E-3</v>
      </c>
      <c r="AU18" t="s">
        <v>33</v>
      </c>
      <c r="AV18" s="8">
        <v>192253.24999999942</v>
      </c>
      <c r="AX18" t="str">
        <f t="shared" si="0"/>
        <v>Nov</v>
      </c>
      <c r="AY18" s="8">
        <f t="shared" si="1"/>
        <v>192253.24999999942</v>
      </c>
      <c r="AZ18" s="8">
        <f t="shared" si="2"/>
        <v>192253.24999999942</v>
      </c>
      <c r="BJ18" t="str">
        <f t="shared" si="4"/>
        <v>Onto Dew</v>
      </c>
      <c r="BK18" s="58">
        <f t="shared" si="5"/>
        <v>83284.599999999977</v>
      </c>
      <c r="BO18" t="s">
        <v>132</v>
      </c>
      <c r="BP18" s="14">
        <v>-10037.319999999978</v>
      </c>
      <c r="BQ18" s="14">
        <v>5339</v>
      </c>
    </row>
    <row r="19" spans="4:69" x14ac:dyDescent="0.35">
      <c r="D19" t="str">
        <f>IF($H$4=1,C8,G8)</f>
        <v>Full Name</v>
      </c>
      <c r="E19" t="str">
        <f>IF($H$4=1,D8,H8)</f>
        <v>Profit Margin</v>
      </c>
      <c r="H19" t="str">
        <f>IF($H$4=1,J8,M8)</f>
        <v>Location</v>
      </c>
      <c r="I19" t="str">
        <f>IF($H$4=1,K8,N8)</f>
        <v>Profit Margin</v>
      </c>
      <c r="K19" t="str">
        <f>IF($H$5=1,IF($H$4=1,C8,G8),IF($H$4=1,J8,M8))</f>
        <v>Location</v>
      </c>
      <c r="L19" t="str">
        <f>IF($H$5=1,IF($H$4=1,D8,H8),IF($H$4=1,K8,N8))</f>
        <v>Profit Margin</v>
      </c>
      <c r="N19" t="str">
        <f>_xlfn.TEXTJOIN(" ",,IF(H5=1,"Customer Overtime","Total Sales Locations"))</f>
        <v>Total Sales Locations</v>
      </c>
      <c r="AC19" t="s">
        <v>107</v>
      </c>
      <c r="AD19" s="9">
        <v>0.48527656041986861</v>
      </c>
      <c r="AJ19" t="s">
        <v>26</v>
      </c>
      <c r="AK19" s="9">
        <v>7.8065122321925029E-2</v>
      </c>
      <c r="AP19" t="s">
        <v>26</v>
      </c>
      <c r="AQ19" s="9">
        <v>-6.7086980324126341E-2</v>
      </c>
      <c r="AU19" t="s">
        <v>26</v>
      </c>
      <c r="AV19" s="8">
        <v>179355.56000000011</v>
      </c>
      <c r="AX19" t="str">
        <f t="shared" si="0"/>
        <v>Dec</v>
      </c>
      <c r="AY19" s="8">
        <f t="shared" si="1"/>
        <v>179355.56000000011</v>
      </c>
      <c r="AZ19" s="8">
        <f t="shared" si="2"/>
        <v>179355.56000000011</v>
      </c>
      <c r="BJ19" t="str">
        <f t="shared" si="4"/>
        <v>Eight Brew</v>
      </c>
      <c r="BK19" s="58">
        <f t="shared" si="5"/>
        <v>82987.239999999991</v>
      </c>
      <c r="BO19" t="s">
        <v>133</v>
      </c>
      <c r="BP19" s="14">
        <v>95024.850000000035</v>
      </c>
      <c r="BQ19" s="14">
        <v>6861</v>
      </c>
    </row>
    <row r="20" spans="4:69" x14ac:dyDescent="0.35">
      <c r="D20" t="str">
        <f t="shared" ref="D20:E23" si="6">IF($H$4=1,C9,G9)</f>
        <v>John Brown</v>
      </c>
      <c r="E20" s="1">
        <f>IF($H$4=1,D9,H9)</f>
        <v>8477.4799999999977</v>
      </c>
      <c r="H20" t="str">
        <f t="shared" ref="H20:I24" si="7">IF($H$4=1,J9,M9)</f>
        <v>Washington</v>
      </c>
      <c r="I20" s="1">
        <f t="shared" si="7"/>
        <v>134907.56</v>
      </c>
      <c r="K20" t="str">
        <f t="shared" ref="K20:L24" si="8">IF($H$5=1,IF($H$4=1,C9,G9),IF($H$4=1,J9,M9))</f>
        <v>Washington</v>
      </c>
      <c r="L20" s="8">
        <f t="shared" si="8"/>
        <v>134907.56</v>
      </c>
      <c r="N20">
        <f>IF(H5=1,Q9,R9)</f>
        <v>20</v>
      </c>
      <c r="AC20" t="s">
        <v>108</v>
      </c>
      <c r="AD20" s="9">
        <v>0.51472343958010647</v>
      </c>
      <c r="BJ20" t="str">
        <f t="shared" si="4"/>
        <v>Attorney Mist</v>
      </c>
      <c r="BK20" s="58">
        <f>IF($BM$3=1,BL12,BM12)</f>
        <v>78081.849999999962</v>
      </c>
      <c r="BO20" t="s">
        <v>134</v>
      </c>
      <c r="BP20" s="14">
        <v>38203.169999999984</v>
      </c>
      <c r="BQ20" s="14">
        <v>6621</v>
      </c>
    </row>
    <row r="21" spans="4:69" x14ac:dyDescent="0.35">
      <c r="D21" t="str">
        <f t="shared" si="6"/>
        <v>Paul Noble</v>
      </c>
      <c r="E21" s="1">
        <f t="shared" si="6"/>
        <v>7569.0199999999959</v>
      </c>
      <c r="H21" t="str">
        <f t="shared" si="7"/>
        <v>California</v>
      </c>
      <c r="I21" s="1">
        <f t="shared" si="7"/>
        <v>132555.79000000024</v>
      </c>
      <c r="K21" t="str">
        <f t="shared" si="8"/>
        <v>California</v>
      </c>
      <c r="L21" s="8">
        <f t="shared" si="8"/>
        <v>132555.79000000024</v>
      </c>
      <c r="BO21" t="s">
        <v>135</v>
      </c>
      <c r="BP21" s="14">
        <v>53613.000000000022</v>
      </c>
      <c r="BQ21" s="14">
        <v>6475</v>
      </c>
    </row>
    <row r="22" spans="4:69" x14ac:dyDescent="0.35">
      <c r="D22" t="str">
        <f t="shared" si="6"/>
        <v>Laura Gross</v>
      </c>
      <c r="E22" s="1">
        <f t="shared" si="6"/>
        <v>7236.9200000000019</v>
      </c>
      <c r="H22" t="str">
        <f t="shared" si="7"/>
        <v>Michigan</v>
      </c>
      <c r="I22" s="1">
        <f t="shared" si="7"/>
        <v>132061.01999999973</v>
      </c>
      <c r="K22" t="str">
        <f t="shared" si="8"/>
        <v>Michigan</v>
      </c>
      <c r="L22" s="8">
        <f t="shared" si="8"/>
        <v>132061.01999999973</v>
      </c>
      <c r="BO22" t="s">
        <v>136</v>
      </c>
      <c r="BP22" s="14">
        <v>-29069.040000000001</v>
      </c>
      <c r="BQ22" s="14">
        <v>6776</v>
      </c>
    </row>
    <row r="23" spans="4:69" x14ac:dyDescent="0.35">
      <c r="D23" t="str">
        <f t="shared" si="6"/>
        <v>Judith Simmons</v>
      </c>
      <c r="E23" s="1">
        <f t="shared" si="6"/>
        <v>7191.9699999999975</v>
      </c>
      <c r="H23" t="str">
        <f t="shared" si="7"/>
        <v>Virginia</v>
      </c>
      <c r="I23" s="1">
        <f t="shared" si="7"/>
        <v>131335.97000000015</v>
      </c>
      <c r="K23" t="str">
        <f t="shared" si="8"/>
        <v>Virginia</v>
      </c>
      <c r="L23" s="8">
        <f t="shared" si="8"/>
        <v>131335.97000000015</v>
      </c>
      <c r="BO23" t="s">
        <v>137</v>
      </c>
      <c r="BP23" s="14">
        <v>44743.859999999971</v>
      </c>
      <c r="BQ23" s="14">
        <v>5586</v>
      </c>
    </row>
    <row r="24" spans="4:69" x14ac:dyDescent="0.35">
      <c r="D24" t="str">
        <f>IF($H$4=1,C13,G13)</f>
        <v>Kristine Barrett</v>
      </c>
      <c r="E24" s="1">
        <f>IF($H$4=1,D13,H13)</f>
        <v>6966.5800000000008</v>
      </c>
      <c r="H24" t="str">
        <f t="shared" si="7"/>
        <v>Missouri</v>
      </c>
      <c r="I24" s="1">
        <f t="shared" si="7"/>
        <v>128176.22000000032</v>
      </c>
      <c r="K24" t="str">
        <f t="shared" si="8"/>
        <v>Missouri</v>
      </c>
      <c r="L24" s="8">
        <f t="shared" si="8"/>
        <v>128176.22000000032</v>
      </c>
      <c r="BO24" t="s">
        <v>138</v>
      </c>
      <c r="BP24" s="14">
        <v>-9326.5600000000122</v>
      </c>
      <c r="BQ24" s="14">
        <v>6568</v>
      </c>
    </row>
    <row r="25" spans="4:69" x14ac:dyDescent="0.35">
      <c r="L25" s="7"/>
      <c r="BO25" t="s">
        <v>139</v>
      </c>
      <c r="BP25" s="14">
        <v>-2557.7999999999956</v>
      </c>
      <c r="BQ25" s="14">
        <v>5220</v>
      </c>
    </row>
    <row r="26" spans="4:69" x14ac:dyDescent="0.35">
      <c r="BO26" t="s">
        <v>140</v>
      </c>
      <c r="BP26" s="14">
        <v>84506.489999999932</v>
      </c>
      <c r="BQ26" s="14">
        <v>6137</v>
      </c>
    </row>
    <row r="27" spans="4:69" x14ac:dyDescent="0.35">
      <c r="BO27" t="s">
        <v>141</v>
      </c>
      <c r="BP27" s="14">
        <v>5787.580000000009</v>
      </c>
      <c r="BQ27" s="14">
        <v>6157</v>
      </c>
    </row>
    <row r="28" spans="4:69" x14ac:dyDescent="0.35">
      <c r="BO28" t="s">
        <v>142</v>
      </c>
      <c r="BP28" s="14">
        <v>-14038.900000000009</v>
      </c>
      <c r="BQ28" s="14">
        <v>6815</v>
      </c>
    </row>
    <row r="29" spans="4:69" x14ac:dyDescent="0.35">
      <c r="BO29" t="s">
        <v>143</v>
      </c>
      <c r="BP29" s="14">
        <v>18729.619999999988</v>
      </c>
      <c r="BQ29" s="14">
        <v>6526</v>
      </c>
    </row>
    <row r="30" spans="4:69" x14ac:dyDescent="0.35">
      <c r="BO30" t="s">
        <v>144</v>
      </c>
      <c r="BP30" s="14">
        <v>31367.100000000009</v>
      </c>
      <c r="BQ30" s="14">
        <v>5503</v>
      </c>
    </row>
    <row r="31" spans="4:69" x14ac:dyDescent="0.35">
      <c r="BO31" t="s">
        <v>145</v>
      </c>
      <c r="BP31" s="14">
        <v>13233.920000000009</v>
      </c>
      <c r="BQ31" s="14">
        <v>5908</v>
      </c>
    </row>
    <row r="32" spans="4:69" x14ac:dyDescent="0.35">
      <c r="BO32" t="s">
        <v>146</v>
      </c>
      <c r="BP32" s="14">
        <v>34303.500000000022</v>
      </c>
      <c r="BQ32" s="14">
        <v>5775</v>
      </c>
    </row>
    <row r="33" spans="67:69" x14ac:dyDescent="0.35">
      <c r="BO33" t="s">
        <v>147</v>
      </c>
      <c r="BP33" s="14">
        <v>31380.58</v>
      </c>
      <c r="BQ33" s="14">
        <v>5822</v>
      </c>
    </row>
    <row r="34" spans="67:69" x14ac:dyDescent="0.35">
      <c r="BO34" t="s">
        <v>148</v>
      </c>
      <c r="BP34" s="14">
        <v>-1947.5200000000059</v>
      </c>
      <c r="BQ34" s="14">
        <v>5728</v>
      </c>
    </row>
    <row r="35" spans="67:69" x14ac:dyDescent="0.35">
      <c r="BO35" t="s">
        <v>149</v>
      </c>
      <c r="BP35" s="14">
        <v>82987.239999999991</v>
      </c>
      <c r="BQ35" s="14">
        <v>6671</v>
      </c>
    </row>
    <row r="36" spans="67:69" x14ac:dyDescent="0.35">
      <c r="BO36" t="s">
        <v>150</v>
      </c>
      <c r="BP36" s="14">
        <v>39498.199999999997</v>
      </c>
      <c r="BQ36" s="14">
        <v>6230</v>
      </c>
    </row>
    <row r="37" spans="67:69" x14ac:dyDescent="0.35">
      <c r="BO37" t="s">
        <v>151</v>
      </c>
      <c r="BP37" s="14">
        <v>50200.709999999963</v>
      </c>
      <c r="BQ37" s="14">
        <v>5817</v>
      </c>
    </row>
    <row r="38" spans="67:69" x14ac:dyDescent="0.35">
      <c r="BO38" t="s">
        <v>152</v>
      </c>
      <c r="BP38" s="14">
        <v>43165.919999999984</v>
      </c>
      <c r="BQ38" s="14">
        <v>6202</v>
      </c>
    </row>
    <row r="39" spans="67:69" x14ac:dyDescent="0.35">
      <c r="BO39" t="s">
        <v>153</v>
      </c>
      <c r="BP39" s="14">
        <v>13602.679999999986</v>
      </c>
      <c r="BQ39" s="14">
        <v>5252</v>
      </c>
    </row>
    <row r="40" spans="67:69" x14ac:dyDescent="0.35">
      <c r="BO40" t="s">
        <v>154</v>
      </c>
      <c r="BP40" s="14">
        <v>2004.299999999952</v>
      </c>
      <c r="BQ40" s="14">
        <v>6681</v>
      </c>
    </row>
    <row r="41" spans="67:69" x14ac:dyDescent="0.35">
      <c r="BO41" t="s">
        <v>155</v>
      </c>
      <c r="BP41" s="14">
        <v>13022.850000000009</v>
      </c>
      <c r="BQ41" s="14">
        <v>5107</v>
      </c>
    </row>
    <row r="42" spans="67:69" x14ac:dyDescent="0.35">
      <c r="BO42" t="s">
        <v>156</v>
      </c>
      <c r="BP42" s="14">
        <v>16381.75</v>
      </c>
      <c r="BQ42" s="14">
        <v>6325</v>
      </c>
    </row>
    <row r="43" spans="67:69" x14ac:dyDescent="0.35">
      <c r="BO43" t="s">
        <v>157</v>
      </c>
      <c r="BP43" s="14">
        <v>43903.63</v>
      </c>
      <c r="BQ43" s="14">
        <v>6263</v>
      </c>
    </row>
    <row r="44" spans="67:69" x14ac:dyDescent="0.35">
      <c r="BO44" t="s">
        <v>158</v>
      </c>
      <c r="BP44" s="14">
        <v>10907.520000000008</v>
      </c>
      <c r="BQ44" s="14">
        <v>6992</v>
      </c>
    </row>
    <row r="45" spans="67:69" x14ac:dyDescent="0.35">
      <c r="BO45" t="s">
        <v>159</v>
      </c>
      <c r="BP45" s="14">
        <v>28777.41</v>
      </c>
      <c r="BQ45" s="14">
        <v>6033</v>
      </c>
    </row>
    <row r="46" spans="67:69" x14ac:dyDescent="0.35">
      <c r="BO46" t="s">
        <v>160</v>
      </c>
      <c r="BP46" s="14">
        <v>-1571.1300000000556</v>
      </c>
      <c r="BQ46" s="14">
        <v>5819</v>
      </c>
    </row>
    <row r="47" spans="67:69" x14ac:dyDescent="0.35">
      <c r="BO47" t="s">
        <v>161</v>
      </c>
      <c r="BP47" s="14">
        <v>-21740.939999999981</v>
      </c>
      <c r="BQ47" s="14">
        <v>6194</v>
      </c>
    </row>
    <row r="48" spans="67:69" x14ac:dyDescent="0.35">
      <c r="BO48" t="s">
        <v>162</v>
      </c>
      <c r="BP48" s="14">
        <v>6318.1299999999919</v>
      </c>
      <c r="BQ48" s="14">
        <v>6943</v>
      </c>
    </row>
    <row r="49" spans="67:69" x14ac:dyDescent="0.35">
      <c r="BO49" t="s">
        <v>163</v>
      </c>
      <c r="BP49" s="14">
        <v>-13781.949999999986</v>
      </c>
      <c r="BQ49" s="14">
        <v>5915</v>
      </c>
    </row>
    <row r="50" spans="67:69" x14ac:dyDescent="0.35">
      <c r="BO50" t="s">
        <v>164</v>
      </c>
      <c r="BP50" s="14">
        <v>-8467.2000000000335</v>
      </c>
      <c r="BQ50" s="14">
        <v>5760</v>
      </c>
    </row>
    <row r="51" spans="67:69" x14ac:dyDescent="0.35">
      <c r="BO51" t="s">
        <v>165</v>
      </c>
      <c r="BP51" s="14">
        <v>24069.160000000011</v>
      </c>
      <c r="BQ51" s="14">
        <v>6761</v>
      </c>
    </row>
    <row r="52" spans="67:69" x14ac:dyDescent="0.35">
      <c r="BO52" t="s">
        <v>166</v>
      </c>
      <c r="BP52" s="14">
        <v>15387.719999999994</v>
      </c>
      <c r="BQ52" s="14">
        <v>6749</v>
      </c>
    </row>
    <row r="53" spans="67:69" x14ac:dyDescent="0.35">
      <c r="BO53" t="s">
        <v>167</v>
      </c>
      <c r="BP53" s="14">
        <v>11575.520000000019</v>
      </c>
      <c r="BQ53" s="14">
        <v>6577</v>
      </c>
    </row>
    <row r="54" spans="67:69" x14ac:dyDescent="0.35">
      <c r="BO54" t="s">
        <v>168</v>
      </c>
      <c r="BP54" s="14">
        <v>12376.54</v>
      </c>
      <c r="BQ54" s="14">
        <v>6127</v>
      </c>
    </row>
    <row r="55" spans="67:69" x14ac:dyDescent="0.35">
      <c r="BO55" t="s">
        <v>169</v>
      </c>
      <c r="BP55" s="14">
        <v>2761.2499999999782</v>
      </c>
      <c r="BQ55" s="14">
        <v>5875</v>
      </c>
    </row>
    <row r="56" spans="67:69" x14ac:dyDescent="0.35">
      <c r="BO56" t="s">
        <v>170</v>
      </c>
      <c r="BP56" s="14">
        <v>63904.020000000055</v>
      </c>
      <c r="BQ56" s="14">
        <v>6063</v>
      </c>
    </row>
    <row r="57" spans="67:69" x14ac:dyDescent="0.35">
      <c r="BO57" t="s">
        <v>171</v>
      </c>
      <c r="BP57" s="14">
        <v>43574.720000000016</v>
      </c>
      <c r="BQ57" s="14">
        <v>5558</v>
      </c>
    </row>
    <row r="58" spans="67:69" x14ac:dyDescent="0.35">
      <c r="BO58" t="s">
        <v>172</v>
      </c>
      <c r="BP58" s="14">
        <v>31736.320000000058</v>
      </c>
      <c r="BQ58" s="14">
        <v>5888</v>
      </c>
    </row>
    <row r="59" spans="67:69" x14ac:dyDescent="0.35">
      <c r="BO59" t="s">
        <v>173</v>
      </c>
      <c r="BP59" s="14">
        <v>-1112.8299999999945</v>
      </c>
      <c r="BQ59" s="14">
        <v>5857</v>
      </c>
    </row>
    <row r="60" spans="67:69" x14ac:dyDescent="0.35">
      <c r="BO60" t="s">
        <v>174</v>
      </c>
      <c r="BP60" s="14">
        <v>36733.600000000057</v>
      </c>
      <c r="BQ60" s="14">
        <v>6290</v>
      </c>
    </row>
    <row r="61" spans="67:69" x14ac:dyDescent="0.35">
      <c r="BO61" t="s">
        <v>175</v>
      </c>
      <c r="BP61" s="14">
        <v>-18969.600000000046</v>
      </c>
      <c r="BQ61" s="14">
        <v>5928</v>
      </c>
    </row>
    <row r="62" spans="67:69" x14ac:dyDescent="0.35">
      <c r="BO62" t="s">
        <v>176</v>
      </c>
      <c r="BP62" s="14">
        <v>42187.60000000002</v>
      </c>
      <c r="BQ62" s="14">
        <v>5795</v>
      </c>
    </row>
    <row r="63" spans="67:69" x14ac:dyDescent="0.35">
      <c r="BO63" t="s">
        <v>177</v>
      </c>
      <c r="BP63" s="14">
        <v>11787.310000000005</v>
      </c>
      <c r="BQ63" s="14">
        <v>4891</v>
      </c>
    </row>
    <row r="64" spans="67:69" x14ac:dyDescent="0.35">
      <c r="BO64" t="s">
        <v>178</v>
      </c>
      <c r="BP64" s="14">
        <v>26067.999999999978</v>
      </c>
      <c r="BQ64" s="14">
        <v>6860</v>
      </c>
    </row>
    <row r="65" spans="67:69" x14ac:dyDescent="0.35">
      <c r="BO65" t="s">
        <v>179</v>
      </c>
      <c r="BP65" s="14">
        <v>8106.2399999999907</v>
      </c>
      <c r="BQ65" s="14">
        <v>6333</v>
      </c>
    </row>
    <row r="66" spans="67:69" x14ac:dyDescent="0.35">
      <c r="BO66" t="s">
        <v>180</v>
      </c>
      <c r="BP66" s="14">
        <v>83284.599999999977</v>
      </c>
      <c r="BQ66" s="14">
        <v>6262</v>
      </c>
    </row>
    <row r="67" spans="67:69" x14ac:dyDescent="0.35">
      <c r="BO67" t="s">
        <v>181</v>
      </c>
      <c r="BP67" s="14">
        <v>51479.960000000043</v>
      </c>
      <c r="BQ67" s="14">
        <v>6938</v>
      </c>
    </row>
    <row r="68" spans="67:69" x14ac:dyDescent="0.35">
      <c r="BO68" t="s">
        <v>182</v>
      </c>
      <c r="BP68" s="14">
        <v>10467.999999999993</v>
      </c>
      <c r="BQ68" s="14">
        <v>5234</v>
      </c>
    </row>
    <row r="69" spans="67:69" x14ac:dyDescent="0.35">
      <c r="BO69" t="s">
        <v>183</v>
      </c>
      <c r="BP69" s="14">
        <v>25255.650000000016</v>
      </c>
      <c r="BQ69" s="14">
        <v>5385</v>
      </c>
    </row>
    <row r="70" spans="67:69" x14ac:dyDescent="0.35">
      <c r="BO70" t="s">
        <v>184</v>
      </c>
      <c r="BP70" s="14">
        <v>9939.5999999999913</v>
      </c>
      <c r="BQ70" s="14">
        <v>6024</v>
      </c>
    </row>
    <row r="71" spans="67:69" x14ac:dyDescent="0.35">
      <c r="BO71" t="s">
        <v>185</v>
      </c>
      <c r="BP71" s="14">
        <v>38978.390000000021</v>
      </c>
      <c r="BQ71" s="14">
        <v>5809</v>
      </c>
    </row>
    <row r="72" spans="67:69" x14ac:dyDescent="0.35">
      <c r="BO72" t="s">
        <v>186</v>
      </c>
      <c r="BP72" s="14">
        <v>-7303.8000000000393</v>
      </c>
      <c r="BQ72" s="14">
        <v>5180</v>
      </c>
    </row>
    <row r="73" spans="67:69" x14ac:dyDescent="0.35">
      <c r="BO73" t="s">
        <v>187</v>
      </c>
      <c r="BP73" s="14">
        <v>26923.569999999989</v>
      </c>
      <c r="BQ73" s="14">
        <v>6161</v>
      </c>
    </row>
    <row r="74" spans="67:69" x14ac:dyDescent="0.35">
      <c r="BO74" t="s">
        <v>188</v>
      </c>
      <c r="BP74" s="14">
        <v>28375.229999999974</v>
      </c>
      <c r="BQ74" s="14">
        <v>7041</v>
      </c>
    </row>
    <row r="75" spans="67:69" x14ac:dyDescent="0.35">
      <c r="BO75" t="s">
        <v>189</v>
      </c>
      <c r="BP75" s="14">
        <v>24412.700000000026</v>
      </c>
      <c r="BQ75" s="14">
        <v>5486</v>
      </c>
    </row>
    <row r="76" spans="67:69" x14ac:dyDescent="0.35">
      <c r="BO76" t="s">
        <v>190</v>
      </c>
      <c r="BP76" s="14">
        <v>4272.7199999999975</v>
      </c>
      <c r="BQ76" s="14">
        <v>5622</v>
      </c>
    </row>
    <row r="77" spans="67:69" x14ac:dyDescent="0.35">
      <c r="BO77" t="s">
        <v>191</v>
      </c>
      <c r="BP77" s="14">
        <v>-16258.440000000002</v>
      </c>
      <c r="BQ77" s="14">
        <v>7458</v>
      </c>
    </row>
    <row r="78" spans="67:69" x14ac:dyDescent="0.35">
      <c r="BO78" t="s">
        <v>192</v>
      </c>
      <c r="BP78" s="14">
        <v>8442.900000000016</v>
      </c>
      <c r="BQ78" s="14">
        <v>5310</v>
      </c>
    </row>
    <row r="79" spans="67:69" x14ac:dyDescent="0.35">
      <c r="BO79" t="s">
        <v>193</v>
      </c>
      <c r="BP79" s="14">
        <v>23774.260000000002</v>
      </c>
      <c r="BQ79" s="14">
        <v>6478</v>
      </c>
    </row>
    <row r="80" spans="67:69" x14ac:dyDescent="0.35">
      <c r="BO80" t="s">
        <v>194</v>
      </c>
      <c r="BP80" s="14">
        <v>58611.329999999973</v>
      </c>
      <c r="BQ80" s="14">
        <v>5867</v>
      </c>
    </row>
    <row r="81" spans="67:69" x14ac:dyDescent="0.35">
      <c r="BO81" t="s">
        <v>195</v>
      </c>
      <c r="BP81" s="14">
        <v>-1094.7799999999843</v>
      </c>
      <c r="BQ81" s="14">
        <v>5762</v>
      </c>
    </row>
    <row r="82" spans="67:69" x14ac:dyDescent="0.35">
      <c r="BO82" t="s">
        <v>196</v>
      </c>
      <c r="BP82" s="14">
        <v>18444.999999999993</v>
      </c>
      <c r="BQ82" s="14">
        <v>5950</v>
      </c>
    </row>
    <row r="83" spans="67:69" x14ac:dyDescent="0.35">
      <c r="BO83" t="s">
        <v>197</v>
      </c>
      <c r="BP83" s="14">
        <v>63091.859999999986</v>
      </c>
      <c r="BQ83" s="14">
        <v>5163</v>
      </c>
    </row>
    <row r="84" spans="67:69" x14ac:dyDescent="0.35">
      <c r="BO84" t="s">
        <v>198</v>
      </c>
      <c r="BP84" s="14">
        <v>29725.620000000014</v>
      </c>
      <c r="BQ84" s="14">
        <v>5969</v>
      </c>
    </row>
    <row r="85" spans="67:69" x14ac:dyDescent="0.35">
      <c r="BO85" t="s">
        <v>199</v>
      </c>
      <c r="BP85" s="14">
        <v>47952.000000000015</v>
      </c>
      <c r="BQ85" s="14">
        <v>5400</v>
      </c>
    </row>
    <row r="86" spans="67:69" x14ac:dyDescent="0.35">
      <c r="BO86" t="s">
        <v>200</v>
      </c>
      <c r="BP86" s="14">
        <v>56300.05</v>
      </c>
      <c r="BQ86" s="14">
        <v>6221</v>
      </c>
    </row>
    <row r="87" spans="67:69" x14ac:dyDescent="0.35">
      <c r="BO87" t="s">
        <v>201</v>
      </c>
      <c r="BP87" s="14">
        <v>22807.919999999976</v>
      </c>
      <c r="BQ87" s="14">
        <v>6554</v>
      </c>
    </row>
    <row r="88" spans="67:69" x14ac:dyDescent="0.35">
      <c r="BO88" t="s">
        <v>202</v>
      </c>
      <c r="BP88" s="14">
        <v>56525.640000000014</v>
      </c>
      <c r="BQ88" s="14">
        <v>6438</v>
      </c>
    </row>
    <row r="89" spans="67:69" x14ac:dyDescent="0.35">
      <c r="BO89" t="s">
        <v>203</v>
      </c>
      <c r="BP89" s="14">
        <v>32065.139999999952</v>
      </c>
      <c r="BQ89" s="14">
        <v>5862</v>
      </c>
    </row>
    <row r="90" spans="67:69" x14ac:dyDescent="0.35">
      <c r="BO90" t="s">
        <v>204</v>
      </c>
      <c r="BP90" s="14">
        <v>685.07999999998719</v>
      </c>
      <c r="BQ90" s="14">
        <v>5709</v>
      </c>
    </row>
    <row r="91" spans="67:69" x14ac:dyDescent="0.35">
      <c r="BO91" t="s">
        <v>205</v>
      </c>
      <c r="BP91" s="14">
        <v>-50135.640000000021</v>
      </c>
      <c r="BQ91" s="14">
        <v>7666</v>
      </c>
    </row>
    <row r="92" spans="67:69" x14ac:dyDescent="0.35">
      <c r="BO92" t="s">
        <v>206</v>
      </c>
      <c r="BP92" s="14">
        <v>-25109.370000000024</v>
      </c>
      <c r="BQ92" s="14">
        <v>5853</v>
      </c>
    </row>
    <row r="93" spans="67:69" x14ac:dyDescent="0.35">
      <c r="BO93" t="s">
        <v>207</v>
      </c>
      <c r="BP93" s="14">
        <v>2791.3200000000033</v>
      </c>
      <c r="BQ93" s="14">
        <v>6646</v>
      </c>
    </row>
    <row r="94" spans="67:69" x14ac:dyDescent="0.35">
      <c r="BO94" t="s">
        <v>208</v>
      </c>
      <c r="BP94" s="14">
        <v>-39515.370000000003</v>
      </c>
      <c r="BQ94" s="14">
        <v>5637</v>
      </c>
    </row>
    <row r="95" spans="67:69" x14ac:dyDescent="0.35">
      <c r="BO95" t="s">
        <v>209</v>
      </c>
      <c r="BP95" s="14">
        <v>27251.010000000009</v>
      </c>
      <c r="BQ95" s="14">
        <v>5713</v>
      </c>
    </row>
    <row r="96" spans="67:69" x14ac:dyDescent="0.35">
      <c r="BO96" t="s">
        <v>210</v>
      </c>
      <c r="BP96" s="14">
        <v>21262.580000000013</v>
      </c>
      <c r="BQ96" s="14">
        <v>5438</v>
      </c>
    </row>
    <row r="97" spans="67:69" x14ac:dyDescent="0.35">
      <c r="BO97" t="s">
        <v>211</v>
      </c>
      <c r="BP97" s="14">
        <v>16798.080000000002</v>
      </c>
      <c r="BQ97" s="14">
        <v>5384</v>
      </c>
    </row>
    <row r="98" spans="67:69" x14ac:dyDescent="0.35">
      <c r="BO98" t="s">
        <v>212</v>
      </c>
      <c r="BP98" s="14">
        <v>74447.250000000029</v>
      </c>
      <c r="BQ98" s="14">
        <v>5839</v>
      </c>
    </row>
    <row r="99" spans="67:69" x14ac:dyDescent="0.35">
      <c r="BO99" t="s">
        <v>213</v>
      </c>
      <c r="BP99" s="14">
        <v>74371.949999999953</v>
      </c>
      <c r="BQ99" s="14">
        <v>6255</v>
      </c>
    </row>
    <row r="100" spans="67:69" x14ac:dyDescent="0.35">
      <c r="BO100" t="s">
        <v>214</v>
      </c>
      <c r="BP100" s="14">
        <v>-60.990000000012515</v>
      </c>
      <c r="BQ100" s="14">
        <v>6099</v>
      </c>
    </row>
    <row r="101" spans="67:69" x14ac:dyDescent="0.35">
      <c r="BO101" t="s">
        <v>215</v>
      </c>
      <c r="BP101" s="14">
        <v>26684.99999999996</v>
      </c>
      <c r="BQ101" s="14">
        <v>5930</v>
      </c>
    </row>
    <row r="102" spans="67:69" x14ac:dyDescent="0.35">
      <c r="BO102" t="s">
        <v>216</v>
      </c>
      <c r="BP102" s="14">
        <v>46112.94</v>
      </c>
      <c r="BQ102" s="14">
        <v>6378</v>
      </c>
    </row>
    <row r="103" spans="67:69" x14ac:dyDescent="0.35">
      <c r="BO103" t="s">
        <v>217</v>
      </c>
      <c r="BP103" s="14">
        <v>-1748.7000000000335</v>
      </c>
      <c r="BQ103" s="14">
        <v>6030</v>
      </c>
    </row>
    <row r="104" spans="67:69" x14ac:dyDescent="0.35">
      <c r="BO104" t="s">
        <v>218</v>
      </c>
      <c r="BP104" s="14">
        <v>-4890.8900000000067</v>
      </c>
      <c r="BQ104" s="14">
        <v>6191</v>
      </c>
    </row>
    <row r="105" spans="67:69" x14ac:dyDescent="0.35">
      <c r="BO105" t="s">
        <v>219</v>
      </c>
      <c r="BP105" s="14">
        <v>54830.159999999974</v>
      </c>
      <c r="BQ105" s="14">
        <v>5934</v>
      </c>
    </row>
    <row r="106" spans="67:69" x14ac:dyDescent="0.35">
      <c r="BO106" t="s">
        <v>220</v>
      </c>
      <c r="BP106" s="14">
        <v>21655.43999999993</v>
      </c>
      <c r="BQ106" s="14">
        <v>6332</v>
      </c>
    </row>
    <row r="107" spans="67:69" x14ac:dyDescent="0.35">
      <c r="BO107" t="s">
        <v>221</v>
      </c>
      <c r="BP107" s="14">
        <v>9097.2600000000093</v>
      </c>
      <c r="BQ107" s="14">
        <v>6231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72AA-CD37-470A-86FB-236221B924AA}">
  <sheetPr>
    <pageSetUpPr fitToPage="1"/>
  </sheetPr>
  <dimension ref="H24:AF48"/>
  <sheetViews>
    <sheetView showGridLines="0" showRowColHeaders="0" tabSelected="1" zoomScale="73" zoomScaleNormal="75" workbookViewId="0">
      <selection activeCell="C1" sqref="C1:AG43"/>
    </sheetView>
  </sheetViews>
  <sheetFormatPr defaultRowHeight="14.5" x14ac:dyDescent="0.35"/>
  <cols>
    <col min="1" max="16384" width="8.7265625" style="4"/>
  </cols>
  <sheetData>
    <row r="24" spans="32:32" x14ac:dyDescent="0.35">
      <c r="AF24" s="4" t="s">
        <v>0</v>
      </c>
    </row>
    <row r="42" spans="8:22" x14ac:dyDescent="0.35">
      <c r="H42" s="4" t="s">
        <v>0</v>
      </c>
    </row>
    <row r="46" spans="8:22" x14ac:dyDescent="0.35">
      <c r="N46" s="4" t="s">
        <v>0</v>
      </c>
    </row>
    <row r="48" spans="8:22" x14ac:dyDescent="0.35">
      <c r="V48" s="4" t="s">
        <v>0</v>
      </c>
    </row>
  </sheetData>
  <pageMargins left="0.7" right="0.7" top="0.75" bottom="0.75" header="0.3" footer="0.3"/>
  <pageSetup paperSize="9" scale="4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7172" r:id="rId4" name="Option Button 4">
              <controlPr defaultSize="0" autoFill="0" autoLine="0" autoPict="0">
                <anchor moveWithCells="1">
                  <from>
                    <xdr:col>16</xdr:col>
                    <xdr:colOff>285750</xdr:colOff>
                    <xdr:row>12</xdr:row>
                    <xdr:rowOff>19050</xdr:rowOff>
                  </from>
                  <to>
                    <xdr:col>16</xdr:col>
                    <xdr:colOff>533400</xdr:colOff>
                    <xdr:row>13</xdr:row>
                    <xdr:rowOff>50800</xdr:rowOff>
                  </to>
                </anchor>
              </controlPr>
            </control>
          </mc:Choice>
        </mc:AlternateContent>
        <mc:AlternateContent xmlns:mc="http://schemas.openxmlformats.org/markup-compatibility/2006">
          <mc:Choice Requires="x14">
            <control shapeId="7173" r:id="rId5" name="Option Button 5">
              <controlPr defaultSize="0" autoFill="0" autoLine="0" autoPict="0">
                <anchor moveWithCells="1">
                  <from>
                    <xdr:col>18</xdr:col>
                    <xdr:colOff>482600</xdr:colOff>
                    <xdr:row>12</xdr:row>
                    <xdr:rowOff>19050</xdr:rowOff>
                  </from>
                  <to>
                    <xdr:col>19</xdr:col>
                    <xdr:colOff>127000</xdr:colOff>
                    <xdr:row>13</xdr:row>
                    <xdr:rowOff>44450</xdr:rowOff>
                  </to>
                </anchor>
              </controlPr>
            </control>
          </mc:Choice>
        </mc:AlternateContent>
        <mc:AlternateContent xmlns:mc="http://schemas.openxmlformats.org/markup-compatibility/2006">
          <mc:Choice Requires="x14">
            <control shapeId="7174" r:id="rId6" name="Drop Down 6">
              <controlPr defaultSize="0" autoLine="0" autoPict="0">
                <anchor moveWithCells="1">
                  <from>
                    <xdr:col>21</xdr:col>
                    <xdr:colOff>285750</xdr:colOff>
                    <xdr:row>12</xdr:row>
                    <xdr:rowOff>38100</xdr:rowOff>
                  </from>
                  <to>
                    <xdr:col>22</xdr:col>
                    <xdr:colOff>596900</xdr:colOff>
                    <xdr:row>13</xdr:row>
                    <xdr:rowOff>63500</xdr:rowOff>
                  </to>
                </anchor>
              </controlPr>
            </control>
          </mc:Choice>
        </mc:AlternateContent>
        <mc:AlternateContent xmlns:mc="http://schemas.openxmlformats.org/markup-compatibility/2006">
          <mc:Choice Requires="x14">
            <control shapeId="7215" r:id="rId7" name="Option Button 47">
              <controlPr defaultSize="0" autoFill="0" autoLine="0" autoPict="0">
                <anchor moveWithCells="1">
                  <from>
                    <xdr:col>25</xdr:col>
                    <xdr:colOff>95250</xdr:colOff>
                    <xdr:row>16</xdr:row>
                    <xdr:rowOff>158750</xdr:rowOff>
                  </from>
                  <to>
                    <xdr:col>25</xdr:col>
                    <xdr:colOff>374650</xdr:colOff>
                    <xdr:row>18</xdr:row>
                    <xdr:rowOff>12700</xdr:rowOff>
                  </to>
                </anchor>
              </controlPr>
            </control>
          </mc:Choice>
        </mc:AlternateContent>
        <mc:AlternateContent xmlns:mc="http://schemas.openxmlformats.org/markup-compatibility/2006">
          <mc:Choice Requires="x14">
            <control shapeId="7216" r:id="rId8" name="Option Button 48">
              <controlPr defaultSize="0" autoFill="0" autoLine="0" autoPict="0">
                <anchor moveWithCells="1">
                  <from>
                    <xdr:col>27</xdr:col>
                    <xdr:colOff>361950</xdr:colOff>
                    <xdr:row>16</xdr:row>
                    <xdr:rowOff>158750</xdr:rowOff>
                  </from>
                  <to>
                    <xdr:col>28</xdr:col>
                    <xdr:colOff>31750</xdr:colOff>
                    <xdr:row>18</xdr:row>
                    <xdr:rowOff>12700</xdr:rowOff>
                  </to>
                </anchor>
              </controlPr>
            </control>
          </mc:Choice>
        </mc:AlternateContent>
        <mc:AlternateContent xmlns:mc="http://schemas.openxmlformats.org/markup-compatibility/2006">
          <mc:Choice Requires="x14">
            <control shapeId="7218" r:id="rId9" name="Group Box 50">
              <controlPr defaultSize="0" autoFill="0" autoPict="0">
                <anchor moveWithCells="1">
                  <from>
                    <xdr:col>24</xdr:col>
                    <xdr:colOff>184150</xdr:colOff>
                    <xdr:row>16</xdr:row>
                    <xdr:rowOff>76200</xdr:rowOff>
                  </from>
                  <to>
                    <xdr:col>28</xdr:col>
                    <xdr:colOff>368300</xdr:colOff>
                    <xdr:row>19</xdr:row>
                    <xdr:rowOff>76200</xdr:rowOff>
                  </to>
                </anchor>
              </controlPr>
            </control>
          </mc:Choice>
        </mc:AlternateContent>
      </controls>
    </mc:Choice>
  </mc:AlternateContent>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Props1.xml><?xml version="1.0" encoding="utf-8"?>
<ds:datastoreItem xmlns:ds="http://schemas.openxmlformats.org/officeDocument/2006/customXml" ds:itemID="{4CAE8229-DE67-4FA0-A64C-D916EEB86C10}">
  <ds:schemaRefs/>
</ds:datastoreItem>
</file>

<file path=customXml/itemProps2.xml><?xml version="1.0" encoding="utf-8"?>
<ds:datastoreItem xmlns:ds="http://schemas.openxmlformats.org/officeDocument/2006/customXml" ds:itemID="{6D387271-9BD4-4B5E-B753-8A965D6ED2B5}">
  <ds:schemaRefs/>
</ds:datastoreItem>
</file>

<file path=customXml/itemProps3.xml><?xml version="1.0" encoding="utf-8"?>
<ds:datastoreItem xmlns:ds="http://schemas.openxmlformats.org/officeDocument/2006/customXml" ds:itemID="{456BF5DF-92DD-4C14-8C60-9BCC3CBFC22E}">
  <ds:schemaRefs/>
</ds:datastoreItem>
</file>

<file path=customXml/itemProps4.xml><?xml version="1.0" encoding="utf-8"?>
<ds:datastoreItem xmlns:ds="http://schemas.openxmlformats.org/officeDocument/2006/customXml" ds:itemID="{5AD14DEE-9C7E-433E-9BBC-39D32A117E8E}">
  <ds:schemaRefs/>
</ds:datastoreItem>
</file>

<file path=customXml/itemProps5.xml><?xml version="1.0" encoding="utf-8"?>
<ds:datastoreItem xmlns:ds="http://schemas.openxmlformats.org/officeDocument/2006/customXml" ds:itemID="{56FAF4B5-3F75-4F2F-8321-64B0123CE734}">
  <ds:schemaRefs/>
</ds:datastoreItem>
</file>

<file path=customXml/itemProps6.xml><?xml version="1.0" encoding="utf-8"?>
<ds:datastoreItem xmlns:ds="http://schemas.openxmlformats.org/officeDocument/2006/customXml" ds:itemID="{71B8F209-7233-4329-AAD8-1AC979E743D9}">
  <ds:schemaRefs/>
</ds:datastoreItem>
</file>

<file path=customXml/itemProps7.xml><?xml version="1.0" encoding="utf-8"?>
<ds:datastoreItem xmlns:ds="http://schemas.openxmlformats.org/officeDocument/2006/customXml" ds:itemID="{BF9F1B9F-00B1-4EDF-ADC6-05FB2114D61C}">
  <ds:schemaRefs/>
</ds:datastoreItem>
</file>

<file path=customXml/itemProps8.xml><?xml version="1.0" encoding="utf-8"?>
<ds:datastoreItem xmlns:ds="http://schemas.openxmlformats.org/officeDocument/2006/customXml" ds:itemID="{14F2AE4D-D1CE-49B3-B254-C99202B54B8B}">
  <ds:schemaRefs/>
</ds:datastoreItem>
</file>

<file path=customXml/itemProps9.xml><?xml version="1.0" encoding="utf-8"?>
<ds:datastoreItem xmlns:ds="http://schemas.openxmlformats.org/officeDocument/2006/customXml" ds:itemID="{4A5D8710-C067-4469-922A-ED61810C6D04}">
  <ds:schemaRefs/>
</ds:datastoreItem>
</file>

<file path=customXml/itemProps10.xml><?xml version="1.0" encoding="utf-8"?>
<ds:datastoreItem xmlns:ds="http://schemas.openxmlformats.org/officeDocument/2006/customXml" ds:itemID="{D2105C1D-A6DB-4B5A-9616-A5F700488CE2}">
  <ds:schemaRefs/>
</ds:datastoreItem>
</file>

<file path=customXml/itemProps11.xml><?xml version="1.0" encoding="utf-8"?>
<ds:datastoreItem xmlns:ds="http://schemas.openxmlformats.org/officeDocument/2006/customXml" ds:itemID="{9DCB7A4B-74B3-4C23-A2F8-165FFF7BB894}">
  <ds:schemaRefs/>
</ds:datastoreItem>
</file>

<file path=customXml/itemProps12.xml><?xml version="1.0" encoding="utf-8"?>
<ds:datastoreItem xmlns:ds="http://schemas.openxmlformats.org/officeDocument/2006/customXml" ds:itemID="{DB005F2F-E41C-4DB4-BA87-F8AA29A6752E}">
  <ds:schemaRefs/>
</ds:datastoreItem>
</file>

<file path=customXml/itemProps13.xml><?xml version="1.0" encoding="utf-8"?>
<ds:datastoreItem xmlns:ds="http://schemas.openxmlformats.org/officeDocument/2006/customXml" ds:itemID="{8CDDDDD6-6125-4D3C-80FD-F268C129646F}">
  <ds:schemaRefs>
    <ds:schemaRef ds:uri="http://schemas.microsoft.com/DataMashup"/>
  </ds:schemaRefs>
</ds:datastoreItem>
</file>

<file path=customXml/itemProps14.xml><?xml version="1.0" encoding="utf-8"?>
<ds:datastoreItem xmlns:ds="http://schemas.openxmlformats.org/officeDocument/2006/customXml" ds:itemID="{DEC6D0A7-7279-48D6-9AFE-FA312052523A}">
  <ds:schemaRefs/>
</ds:datastoreItem>
</file>

<file path=customXml/itemProps15.xml><?xml version="1.0" encoding="utf-8"?>
<ds:datastoreItem xmlns:ds="http://schemas.openxmlformats.org/officeDocument/2006/customXml" ds:itemID="{F4D9774C-D636-40AF-9B87-1EEF68074CB2}">
  <ds:schemaRefs/>
</ds:datastoreItem>
</file>

<file path=customXml/itemProps16.xml><?xml version="1.0" encoding="utf-8"?>
<ds:datastoreItem xmlns:ds="http://schemas.openxmlformats.org/officeDocument/2006/customXml" ds:itemID="{DD2C0694-706A-47ED-BE9A-0F9AC63352AF}">
  <ds:schemaRefs/>
</ds:datastoreItem>
</file>

<file path=customXml/itemProps17.xml><?xml version="1.0" encoding="utf-8"?>
<ds:datastoreItem xmlns:ds="http://schemas.openxmlformats.org/officeDocument/2006/customXml" ds:itemID="{594BF835-3D7E-43A5-B31E-3D82538100CE}">
  <ds:schemaRefs/>
</ds:datastoreItem>
</file>

<file path=customXml/itemProps18.xml><?xml version="1.0" encoding="utf-8"?>
<ds:datastoreItem xmlns:ds="http://schemas.openxmlformats.org/officeDocument/2006/customXml" ds:itemID="{D33E749C-7172-4714-8FD5-7FCFD1F513E9}">
  <ds:schemaRefs/>
</ds:datastoreItem>
</file>

<file path=customXml/itemProps19.xml><?xml version="1.0" encoding="utf-8"?>
<ds:datastoreItem xmlns:ds="http://schemas.openxmlformats.org/officeDocument/2006/customXml" ds:itemID="{571C92AA-4D64-406E-B2C9-EE7E902BE18F}">
  <ds:schemaRefs/>
</ds:datastoreItem>
</file>

<file path=customXml/itemProps20.xml><?xml version="1.0" encoding="utf-8"?>
<ds:datastoreItem xmlns:ds="http://schemas.openxmlformats.org/officeDocument/2006/customXml" ds:itemID="{592E0387-8A29-4B24-A82A-B7B6F8F1256C}">
  <ds:schemaRefs/>
</ds:datastoreItem>
</file>

<file path=customXml/itemProps21.xml><?xml version="1.0" encoding="utf-8"?>
<ds:datastoreItem xmlns:ds="http://schemas.openxmlformats.org/officeDocument/2006/customXml" ds:itemID="{73AE209A-1B98-4618-A66F-A36FA0485F53}">
  <ds:schemaRefs/>
</ds:datastoreItem>
</file>

<file path=customXml/itemProps22.xml><?xml version="1.0" encoding="utf-8"?>
<ds:datastoreItem xmlns:ds="http://schemas.openxmlformats.org/officeDocument/2006/customXml" ds:itemID="{D47BEB1D-3640-4089-B526-85123767F775}">
  <ds:schemaRefs/>
</ds:datastoreItem>
</file>

<file path=customXml/itemProps23.xml><?xml version="1.0" encoding="utf-8"?>
<ds:datastoreItem xmlns:ds="http://schemas.openxmlformats.org/officeDocument/2006/customXml" ds:itemID="{0815E689-B104-412B-A40C-4859E2A17E31}">
  <ds:schemaRefs/>
</ds:datastoreItem>
</file>

<file path=customXml/itemProps24.xml><?xml version="1.0" encoding="utf-8"?>
<ds:datastoreItem xmlns:ds="http://schemas.openxmlformats.org/officeDocument/2006/customXml" ds:itemID="{E6E38CBF-F820-4575-98CA-87DCAC029777}">
  <ds:schemaRefs/>
</ds:datastoreItem>
</file>

<file path=customXml/itemProps25.xml><?xml version="1.0" encoding="utf-8"?>
<ds:datastoreItem xmlns:ds="http://schemas.openxmlformats.org/officeDocument/2006/customXml" ds:itemID="{EF0C535F-2E55-47C0-8F0C-1CF29062977E}">
  <ds:schemaRefs/>
</ds:datastoreItem>
</file>

<file path=customXml/itemProps26.xml><?xml version="1.0" encoding="utf-8"?>
<ds:datastoreItem xmlns:ds="http://schemas.openxmlformats.org/officeDocument/2006/customXml" ds:itemID="{8F27F924-7D1D-427C-9840-EE32F0583E67}">
  <ds:schemaRefs/>
</ds:datastoreItem>
</file>

<file path=customXml/itemProps27.xml><?xml version="1.0" encoding="utf-8"?>
<ds:datastoreItem xmlns:ds="http://schemas.openxmlformats.org/officeDocument/2006/customXml" ds:itemID="{07ED0AFB-1CD6-4AE9-9A08-8811EDF3B31C}">
  <ds:schemaRefs/>
</ds:datastoreItem>
</file>

<file path=customXml/itemProps28.xml><?xml version="1.0" encoding="utf-8"?>
<ds:datastoreItem xmlns:ds="http://schemas.openxmlformats.org/officeDocument/2006/customXml" ds:itemID="{BA738598-B0A1-4566-84F1-6B76669FAB05}">
  <ds:schemaRefs/>
</ds:datastoreItem>
</file>

<file path=customXml/itemProps29.xml><?xml version="1.0" encoding="utf-8"?>
<ds:datastoreItem xmlns:ds="http://schemas.openxmlformats.org/officeDocument/2006/customXml" ds:itemID="{95322BD5-4555-418C-946A-F9508EA02787}">
  <ds:schemaRefs/>
</ds:datastoreItem>
</file>

<file path=customXml/itemProps30.xml><?xml version="1.0" encoding="utf-8"?>
<ds:datastoreItem xmlns:ds="http://schemas.openxmlformats.org/officeDocument/2006/customXml" ds:itemID="{9F498BD4-12AA-46BD-8B91-EACCECADEA3F}">
  <ds:schemaRefs/>
</ds:datastoreItem>
</file>

<file path=customXml/itemProps31.xml><?xml version="1.0" encoding="utf-8"?>
<ds:datastoreItem xmlns:ds="http://schemas.openxmlformats.org/officeDocument/2006/customXml" ds:itemID="{3367B932-9A98-4ADD-8D42-201CEB0502F1}">
  <ds:schemaRefs/>
</ds:datastoreItem>
</file>

<file path=customXml/itemProps32.xml><?xml version="1.0" encoding="utf-8"?>
<ds:datastoreItem xmlns:ds="http://schemas.openxmlformats.org/officeDocument/2006/customXml" ds:itemID="{EB5587D1-C5C4-43B6-B56B-94C69253910C}">
  <ds:schemaRefs/>
</ds:datastoreItem>
</file>

<file path=customXml/itemProps33.xml><?xml version="1.0" encoding="utf-8"?>
<ds:datastoreItem xmlns:ds="http://schemas.openxmlformats.org/officeDocument/2006/customXml" ds:itemID="{4C4E8AE3-6C30-41F7-874E-AA04F1B7AE38}">
  <ds:schemaRefs/>
</ds:datastoreItem>
</file>

<file path=customXml/itemProps34.xml><?xml version="1.0" encoding="utf-8"?>
<ds:datastoreItem xmlns:ds="http://schemas.openxmlformats.org/officeDocument/2006/customXml" ds:itemID="{010F8E24-0622-436C-9B9E-58581E845FC6}">
  <ds:schemaRefs/>
</ds:datastoreItem>
</file>

<file path=customXml/itemProps35.xml><?xml version="1.0" encoding="utf-8"?>
<ds:datastoreItem xmlns:ds="http://schemas.openxmlformats.org/officeDocument/2006/customXml" ds:itemID="{83F70D6D-B6DF-4601-BF75-49729420F5AC}">
  <ds:schemaRefs/>
</ds:datastoreItem>
</file>

<file path=customXml/itemProps36.xml><?xml version="1.0" encoding="utf-8"?>
<ds:datastoreItem xmlns:ds="http://schemas.openxmlformats.org/officeDocument/2006/customXml" ds:itemID="{0AC04067-0B5C-47E0-B3F8-5C19AA438E6F}">
  <ds:schemaRefs/>
</ds:datastoreItem>
</file>

<file path=customXml/itemProps37.xml><?xml version="1.0" encoding="utf-8"?>
<ds:datastoreItem xmlns:ds="http://schemas.openxmlformats.org/officeDocument/2006/customXml" ds:itemID="{6E406BC5-F845-4BCD-8F8E-69723D9DA51F}">
  <ds:schemaRefs/>
</ds:datastoreItem>
</file>

<file path=customXml/itemProps38.xml><?xml version="1.0" encoding="utf-8"?>
<ds:datastoreItem xmlns:ds="http://schemas.openxmlformats.org/officeDocument/2006/customXml" ds:itemID="{08CCCA14-56D2-4C8B-ABE1-898EEFD23E6B}">
  <ds:schemaRefs/>
</ds:datastoreItem>
</file>

<file path=customXml/itemProps39.xml><?xml version="1.0" encoding="utf-8"?>
<ds:datastoreItem xmlns:ds="http://schemas.openxmlformats.org/officeDocument/2006/customXml" ds:itemID="{CA7A46A1-A173-4FAA-AAB9-C6DC44744642}">
  <ds:schemaRefs/>
</ds:datastoreItem>
</file>

<file path=customXml/itemProps40.xml><?xml version="1.0" encoding="utf-8"?>
<ds:datastoreItem xmlns:ds="http://schemas.openxmlformats.org/officeDocument/2006/customXml" ds:itemID="{EC101E22-B60F-4F2C-9169-3D610FC3C7C0}">
  <ds:schemaRefs/>
</ds:datastoreItem>
</file>

<file path=customXml/itemProps41.xml><?xml version="1.0" encoding="utf-8"?>
<ds:datastoreItem xmlns:ds="http://schemas.openxmlformats.org/officeDocument/2006/customXml" ds:itemID="{73DF4687-F8C3-4640-8F44-E9CAC4AA3140}">
  <ds:schemaRefs/>
</ds:datastoreItem>
</file>

<file path=customXml/itemProps42.xml><?xml version="1.0" encoding="utf-8"?>
<ds:datastoreItem xmlns:ds="http://schemas.openxmlformats.org/officeDocument/2006/customXml" ds:itemID="{84F3E27C-5D75-4AB3-BEF9-FEBB2D48C302}">
  <ds:schemaRefs/>
</ds:datastoreItem>
</file>

<file path=customXml/itemProps43.xml><?xml version="1.0" encoding="utf-8"?>
<ds:datastoreItem xmlns:ds="http://schemas.openxmlformats.org/officeDocument/2006/customXml" ds:itemID="{C3F32F73-1F8C-4B4F-ADFA-2B8AD303AA30}">
  <ds:schemaRefs/>
</ds:datastoreItem>
</file>

<file path=customXml/itemProps44.xml><?xml version="1.0" encoding="utf-8"?>
<ds:datastoreItem xmlns:ds="http://schemas.openxmlformats.org/officeDocument/2006/customXml" ds:itemID="{E9909B5B-93DE-44D7-9283-0A44D4FC1915}">
  <ds:schemaRefs/>
</ds:datastoreItem>
</file>

<file path=customXml/itemProps45.xml><?xml version="1.0" encoding="utf-8"?>
<ds:datastoreItem xmlns:ds="http://schemas.openxmlformats.org/officeDocument/2006/customXml" ds:itemID="{F1508495-9138-4BCD-A590-E25407AE8E08}">
  <ds:schemaRefs/>
</ds:datastoreItem>
</file>

<file path=customXml/itemProps46.xml><?xml version="1.0" encoding="utf-8"?>
<ds:datastoreItem xmlns:ds="http://schemas.openxmlformats.org/officeDocument/2006/customXml" ds:itemID="{037ABCFF-3B5D-4396-80E3-992C7E4FB628}">
  <ds:schemaRefs/>
</ds:datastoreItem>
</file>

<file path=customXml/itemProps47.xml><?xml version="1.0" encoding="utf-8"?>
<ds:datastoreItem xmlns:ds="http://schemas.openxmlformats.org/officeDocument/2006/customXml" ds:itemID="{9708E561-BAD9-4519-973C-A9574152576A}">
  <ds:schemaRefs/>
</ds:datastoreItem>
</file>

<file path=customXml/itemProps48.xml><?xml version="1.0" encoding="utf-8"?>
<ds:datastoreItem xmlns:ds="http://schemas.openxmlformats.org/officeDocument/2006/customXml" ds:itemID="{0D9F4A9E-BBD3-4BA7-9F1C-1C64CBFB1F9B}">
  <ds:schemaRefs/>
</ds:datastoreItem>
</file>

<file path=customXml/itemProps49.xml><?xml version="1.0" encoding="utf-8"?>
<ds:datastoreItem xmlns:ds="http://schemas.openxmlformats.org/officeDocument/2006/customXml" ds:itemID="{F3661495-FAC5-464F-9B49-524813F917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Analysis 01</vt:lpstr>
      <vt:lpstr>Store Revenue </vt:lpstr>
      <vt:lpstr>Analysis 02</vt:lpstr>
      <vt:lpstr>Waffle Chart</vt:lpstr>
      <vt:lpstr>TimeFrame</vt:lpstr>
      <vt:lpstr>Gender Char</vt:lpstr>
      <vt:lpstr>Analysis 3</vt:lpstr>
      <vt:lpstr>Profit View</vt:lpstr>
      <vt:lpstr>'Profit View'!Print_Area</vt:lpstr>
      <vt:lpstr>'Store Revenue '!Print_Area</vt:lpstr>
      <vt:lpstr>TimeFrame!Print_Area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Kien Nguyen</cp:lastModifiedBy>
  <cp:lastPrinted>2026-06-11T00:37:54Z</cp:lastPrinted>
  <dcterms:created xsi:type="dcterms:W3CDTF">2015-06-05T18:17:20Z</dcterms:created>
  <dcterms:modified xsi:type="dcterms:W3CDTF">2026-06-11T00:38:01Z</dcterms:modified>
</cp:coreProperties>
</file>